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drawings/drawing3.xml" ContentType="application/vnd.openxmlformats-officedocument.drawing+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charts/chart70.xml" ContentType="application/vnd.openxmlformats-officedocument.drawingml.chart+xml"/>
  <Override PartName="/xl/charts/style70.xml" ContentType="application/vnd.ms-office.chartstyle+xml"/>
  <Override PartName="/xl/charts/colors70.xml" ContentType="application/vnd.ms-office.chartcolorstyle+xml"/>
  <Override PartName="/xl/charts/chart71.xml" ContentType="application/vnd.openxmlformats-officedocument.drawingml.chart+xml"/>
  <Override PartName="/xl/charts/style71.xml" ContentType="application/vnd.ms-office.chartstyle+xml"/>
  <Override PartName="/xl/charts/colors71.xml" ContentType="application/vnd.ms-office.chartcolorstyle+xml"/>
  <Override PartName="/xl/charts/chart72.xml" ContentType="application/vnd.openxmlformats-officedocument.drawingml.chart+xml"/>
  <Override PartName="/xl/charts/style72.xml" ContentType="application/vnd.ms-office.chartstyle+xml"/>
  <Override PartName="/xl/charts/colors72.xml" ContentType="application/vnd.ms-office.chartcolorstyle+xml"/>
  <Override PartName="/xl/charts/chart73.xml" ContentType="application/vnd.openxmlformats-officedocument.drawingml.chart+xml"/>
  <Override PartName="/xl/charts/style73.xml" ContentType="application/vnd.ms-office.chartstyle+xml"/>
  <Override PartName="/xl/charts/colors73.xml" ContentType="application/vnd.ms-office.chartcolorstyle+xml"/>
  <Override PartName="/xl/charts/chart74.xml" ContentType="application/vnd.openxmlformats-officedocument.drawingml.chart+xml"/>
  <Override PartName="/xl/charts/style74.xml" ContentType="application/vnd.ms-office.chartstyle+xml"/>
  <Override PartName="/xl/charts/colors74.xml" ContentType="application/vnd.ms-office.chartcolorstyle+xml"/>
  <Override PartName="/xl/charts/chart75.xml" ContentType="application/vnd.openxmlformats-officedocument.drawingml.chart+xml"/>
  <Override PartName="/xl/charts/style75.xml" ContentType="application/vnd.ms-office.chartstyle+xml"/>
  <Override PartName="/xl/charts/colors75.xml" ContentType="application/vnd.ms-office.chartcolorstyle+xml"/>
  <Override PartName="/xl/charts/chart76.xml" ContentType="application/vnd.openxmlformats-officedocument.drawingml.chart+xml"/>
  <Override PartName="/xl/charts/style76.xml" ContentType="application/vnd.ms-office.chartstyle+xml"/>
  <Override PartName="/xl/charts/colors76.xml" ContentType="application/vnd.ms-office.chartcolorstyle+xml"/>
  <Override PartName="/xl/charts/chart77.xml" ContentType="application/vnd.openxmlformats-officedocument.drawingml.chart+xml"/>
  <Override PartName="/xl/charts/style77.xml" ContentType="application/vnd.ms-office.chartstyle+xml"/>
  <Override PartName="/xl/charts/colors77.xml" ContentType="application/vnd.ms-office.chartcolorstyle+xml"/>
  <Override PartName="/xl/charts/chart78.xml" ContentType="application/vnd.openxmlformats-officedocument.drawingml.chart+xml"/>
  <Override PartName="/xl/charts/style78.xml" ContentType="application/vnd.ms-office.chartstyle+xml"/>
  <Override PartName="/xl/charts/colors78.xml" ContentType="application/vnd.ms-office.chartcolorstyle+xml"/>
  <Override PartName="/xl/charts/chart79.xml" ContentType="application/vnd.openxmlformats-officedocument.drawingml.chart+xml"/>
  <Override PartName="/xl/charts/style79.xml" ContentType="application/vnd.ms-office.chartstyle+xml"/>
  <Override PartName="/xl/charts/colors79.xml" ContentType="application/vnd.ms-office.chartcolorstyle+xml"/>
  <Override PartName="/xl/charts/chart80.xml" ContentType="application/vnd.openxmlformats-officedocument.drawingml.chart+xml"/>
  <Override PartName="/xl/charts/style80.xml" ContentType="application/vnd.ms-office.chartstyle+xml"/>
  <Override PartName="/xl/charts/colors80.xml" ContentType="application/vnd.ms-office.chartcolorstyle+xml"/>
  <Override PartName="/xl/charts/chart81.xml" ContentType="application/vnd.openxmlformats-officedocument.drawingml.chart+xml"/>
  <Override PartName="/xl/charts/style81.xml" ContentType="application/vnd.ms-office.chartstyle+xml"/>
  <Override PartName="/xl/charts/colors81.xml" ContentType="application/vnd.ms-office.chartcolorstyle+xml"/>
  <Override PartName="/xl/charts/chart82.xml" ContentType="application/vnd.openxmlformats-officedocument.drawingml.chart+xml"/>
  <Override PartName="/xl/charts/style82.xml" ContentType="application/vnd.ms-office.chartstyle+xml"/>
  <Override PartName="/xl/charts/colors82.xml" ContentType="application/vnd.ms-office.chartcolorstyle+xml"/>
  <Override PartName="/xl/charts/chart83.xml" ContentType="application/vnd.openxmlformats-officedocument.drawingml.chart+xml"/>
  <Override PartName="/xl/charts/style83.xml" ContentType="application/vnd.ms-office.chartstyle+xml"/>
  <Override PartName="/xl/charts/colors83.xml" ContentType="application/vnd.ms-office.chartcolorstyle+xml"/>
  <Override PartName="/xl/charts/chart84.xml" ContentType="application/vnd.openxmlformats-officedocument.drawingml.chart+xml"/>
  <Override PartName="/xl/charts/style84.xml" ContentType="application/vnd.ms-office.chartstyle+xml"/>
  <Override PartName="/xl/charts/colors84.xml" ContentType="application/vnd.ms-office.chartcolorstyle+xml"/>
  <Override PartName="/xl/charts/chart85.xml" ContentType="application/vnd.openxmlformats-officedocument.drawingml.chart+xml"/>
  <Override PartName="/xl/charts/style85.xml" ContentType="application/vnd.ms-office.chartstyle+xml"/>
  <Override PartName="/xl/charts/colors85.xml" ContentType="application/vnd.ms-office.chartcolorstyle+xml"/>
  <Override PartName="/xl/charts/chart86.xml" ContentType="application/vnd.openxmlformats-officedocument.drawingml.chart+xml"/>
  <Override PartName="/xl/charts/style86.xml" ContentType="application/vnd.ms-office.chartstyle+xml"/>
  <Override PartName="/xl/charts/colors86.xml" ContentType="application/vnd.ms-office.chartcolorstyle+xml"/>
  <Override PartName="/xl/charts/chart87.xml" ContentType="application/vnd.openxmlformats-officedocument.drawingml.chart+xml"/>
  <Override PartName="/xl/charts/style87.xml" ContentType="application/vnd.ms-office.chartstyle+xml"/>
  <Override PartName="/xl/charts/colors87.xml" ContentType="application/vnd.ms-office.chartcolorstyle+xml"/>
  <Override PartName="/xl/charts/chart88.xml" ContentType="application/vnd.openxmlformats-officedocument.drawingml.chart+xml"/>
  <Override PartName="/xl/charts/style88.xml" ContentType="application/vnd.ms-office.chartstyle+xml"/>
  <Override PartName="/xl/charts/colors88.xml" ContentType="application/vnd.ms-office.chartcolorstyle+xml"/>
  <Override PartName="/xl/charts/chart89.xml" ContentType="application/vnd.openxmlformats-officedocument.drawingml.chart+xml"/>
  <Override PartName="/xl/charts/style89.xml" ContentType="application/vnd.ms-office.chartstyle+xml"/>
  <Override PartName="/xl/charts/colors89.xml" ContentType="application/vnd.ms-office.chartcolorstyle+xml"/>
  <Override PartName="/xl/charts/chart90.xml" ContentType="application/vnd.openxmlformats-officedocument.drawingml.chart+xml"/>
  <Override PartName="/xl/charts/style90.xml" ContentType="application/vnd.ms-office.chartstyle+xml"/>
  <Override PartName="/xl/charts/colors90.xml" ContentType="application/vnd.ms-office.chartcolorstyle+xml"/>
  <Override PartName="/xl/charts/chart91.xml" ContentType="application/vnd.openxmlformats-officedocument.drawingml.chart+xml"/>
  <Override PartName="/xl/charts/style91.xml" ContentType="application/vnd.ms-office.chartstyle+xml"/>
  <Override PartName="/xl/charts/colors91.xml" ContentType="application/vnd.ms-office.chartcolorstyle+xml"/>
  <Override PartName="/xl/charts/chart92.xml" ContentType="application/vnd.openxmlformats-officedocument.drawingml.chart+xml"/>
  <Override PartName="/xl/charts/style92.xml" ContentType="application/vnd.ms-office.chartstyle+xml"/>
  <Override PartName="/xl/charts/colors92.xml" ContentType="application/vnd.ms-office.chartcolorstyle+xml"/>
  <Override PartName="/xl/charts/chart93.xml" ContentType="application/vnd.openxmlformats-officedocument.drawingml.chart+xml"/>
  <Override PartName="/xl/charts/style93.xml" ContentType="application/vnd.ms-office.chartstyle+xml"/>
  <Override PartName="/xl/charts/colors93.xml" ContentType="application/vnd.ms-office.chartcolorstyle+xml"/>
  <Override PartName="/xl/charts/chart94.xml" ContentType="application/vnd.openxmlformats-officedocument.drawingml.chart+xml"/>
  <Override PartName="/xl/charts/style94.xml" ContentType="application/vnd.ms-office.chartstyle+xml"/>
  <Override PartName="/xl/charts/colors94.xml" ContentType="application/vnd.ms-office.chartcolorstyle+xml"/>
  <Override PartName="/xl/charts/chart95.xml" ContentType="application/vnd.openxmlformats-officedocument.drawingml.chart+xml"/>
  <Override PartName="/xl/charts/style95.xml" ContentType="application/vnd.ms-office.chartstyle+xml"/>
  <Override PartName="/xl/charts/colors95.xml" ContentType="application/vnd.ms-office.chartcolorstyle+xml"/>
  <Override PartName="/xl/charts/chart96.xml" ContentType="application/vnd.openxmlformats-officedocument.drawingml.chart+xml"/>
  <Override PartName="/xl/charts/style96.xml" ContentType="application/vnd.ms-office.chartstyle+xml"/>
  <Override PartName="/xl/charts/colors96.xml" ContentType="application/vnd.ms-office.chartcolorstyle+xml"/>
  <Override PartName="/xl/charts/chart97.xml" ContentType="application/vnd.openxmlformats-officedocument.drawingml.chart+xml"/>
  <Override PartName="/xl/charts/style97.xml" ContentType="application/vnd.ms-office.chartstyle+xml"/>
  <Override PartName="/xl/charts/colors97.xml" ContentType="application/vnd.ms-office.chartcolorstyle+xml"/>
  <Override PartName="/xl/charts/chart98.xml" ContentType="application/vnd.openxmlformats-officedocument.drawingml.chart+xml"/>
  <Override PartName="/xl/charts/style98.xml" ContentType="application/vnd.ms-office.chartstyle+xml"/>
  <Override PartName="/xl/charts/colors98.xml" ContentType="application/vnd.ms-office.chartcolorstyle+xml"/>
  <Override PartName="/xl/charts/chart99.xml" ContentType="application/vnd.openxmlformats-officedocument.drawingml.chart+xml"/>
  <Override PartName="/xl/charts/style99.xml" ContentType="application/vnd.ms-office.chartstyle+xml"/>
  <Override PartName="/xl/charts/colors99.xml" ContentType="application/vnd.ms-office.chartcolorstyle+xml"/>
  <Override PartName="/xl/charts/chart100.xml" ContentType="application/vnd.openxmlformats-officedocument.drawingml.chart+xml"/>
  <Override PartName="/xl/charts/style100.xml" ContentType="application/vnd.ms-office.chartstyle+xml"/>
  <Override PartName="/xl/charts/colors100.xml" ContentType="application/vnd.ms-office.chartcolorstyle+xml"/>
  <Override PartName="/xl/charts/chart101.xml" ContentType="application/vnd.openxmlformats-officedocument.drawingml.chart+xml"/>
  <Override PartName="/xl/charts/style101.xml" ContentType="application/vnd.ms-office.chartstyle+xml"/>
  <Override PartName="/xl/charts/colors101.xml" ContentType="application/vnd.ms-office.chartcolorstyle+xml"/>
  <Override PartName="/xl/charts/chart102.xml" ContentType="application/vnd.openxmlformats-officedocument.drawingml.chart+xml"/>
  <Override PartName="/xl/charts/style102.xml" ContentType="application/vnd.ms-office.chartstyle+xml"/>
  <Override PartName="/xl/charts/colors102.xml" ContentType="application/vnd.ms-office.chartcolorstyle+xml"/>
  <Override PartName="/xl/charts/chart103.xml" ContentType="application/vnd.openxmlformats-officedocument.drawingml.chart+xml"/>
  <Override PartName="/xl/charts/style103.xml" ContentType="application/vnd.ms-office.chartstyle+xml"/>
  <Override PartName="/xl/charts/colors103.xml" ContentType="application/vnd.ms-office.chartcolorstyle+xml"/>
  <Override PartName="/xl/charts/chart104.xml" ContentType="application/vnd.openxmlformats-officedocument.drawingml.chart+xml"/>
  <Override PartName="/xl/charts/style104.xml" ContentType="application/vnd.ms-office.chartstyle+xml"/>
  <Override PartName="/xl/charts/colors104.xml" ContentType="application/vnd.ms-office.chartcolorstyle+xml"/>
  <Override PartName="/xl/charts/chart105.xml" ContentType="application/vnd.openxmlformats-officedocument.drawingml.chart+xml"/>
  <Override PartName="/xl/charts/style105.xml" ContentType="application/vnd.ms-office.chartstyle+xml"/>
  <Override PartName="/xl/charts/colors105.xml" ContentType="application/vnd.ms-office.chartcolorstyle+xml"/>
  <Override PartName="/xl/charts/chart106.xml" ContentType="application/vnd.openxmlformats-officedocument.drawingml.chart+xml"/>
  <Override PartName="/xl/charts/style106.xml" ContentType="application/vnd.ms-office.chartstyle+xml"/>
  <Override PartName="/xl/charts/colors106.xml" ContentType="application/vnd.ms-office.chartcolorstyle+xml"/>
  <Override PartName="/xl/charts/chart107.xml" ContentType="application/vnd.openxmlformats-officedocument.drawingml.chart+xml"/>
  <Override PartName="/xl/charts/style107.xml" ContentType="application/vnd.ms-office.chartstyle+xml"/>
  <Override PartName="/xl/charts/colors107.xml" ContentType="application/vnd.ms-office.chartcolorstyle+xml"/>
  <Override PartName="/xl/charts/chart108.xml" ContentType="application/vnd.openxmlformats-officedocument.drawingml.chart+xml"/>
  <Override PartName="/xl/charts/style108.xml" ContentType="application/vnd.ms-office.chartstyle+xml"/>
  <Override PartName="/xl/charts/colors108.xml" ContentType="application/vnd.ms-office.chartcolorstyle+xml"/>
  <Override PartName="/xl/charts/chart109.xml" ContentType="application/vnd.openxmlformats-officedocument.drawingml.chart+xml"/>
  <Override PartName="/xl/charts/style109.xml" ContentType="application/vnd.ms-office.chartstyle+xml"/>
  <Override PartName="/xl/charts/colors109.xml" ContentType="application/vnd.ms-office.chartcolorstyle+xml"/>
  <Override PartName="/xl/charts/chart110.xml" ContentType="application/vnd.openxmlformats-officedocument.drawingml.chart+xml"/>
  <Override PartName="/xl/charts/style110.xml" ContentType="application/vnd.ms-office.chartstyle+xml"/>
  <Override PartName="/xl/charts/colors110.xml" ContentType="application/vnd.ms-office.chartcolorstyle+xml"/>
  <Override PartName="/xl/charts/chart111.xml" ContentType="application/vnd.openxmlformats-officedocument.drawingml.chart+xml"/>
  <Override PartName="/xl/charts/style111.xml" ContentType="application/vnd.ms-office.chartstyle+xml"/>
  <Override PartName="/xl/charts/colors111.xml" ContentType="application/vnd.ms-office.chartcolorstyle+xml"/>
  <Override PartName="/xl/charts/chart112.xml" ContentType="application/vnd.openxmlformats-officedocument.drawingml.chart+xml"/>
  <Override PartName="/xl/charts/style112.xml" ContentType="application/vnd.ms-office.chartstyle+xml"/>
  <Override PartName="/xl/charts/colors112.xml" ContentType="application/vnd.ms-office.chartcolorstyle+xml"/>
  <Override PartName="/xl/charts/chart113.xml" ContentType="application/vnd.openxmlformats-officedocument.drawingml.chart+xml"/>
  <Override PartName="/xl/charts/style113.xml" ContentType="application/vnd.ms-office.chartstyle+xml"/>
  <Override PartName="/xl/charts/colors113.xml" ContentType="application/vnd.ms-office.chartcolorstyle+xml"/>
  <Override PartName="/xl/charts/chart114.xml" ContentType="application/vnd.openxmlformats-officedocument.drawingml.chart+xml"/>
  <Override PartName="/xl/charts/style114.xml" ContentType="application/vnd.ms-office.chartstyle+xml"/>
  <Override PartName="/xl/charts/colors114.xml" ContentType="application/vnd.ms-office.chartcolorstyle+xml"/>
  <Override PartName="/xl/charts/chart115.xml" ContentType="application/vnd.openxmlformats-officedocument.drawingml.chart+xml"/>
  <Override PartName="/xl/charts/style115.xml" ContentType="application/vnd.ms-office.chartstyle+xml"/>
  <Override PartName="/xl/charts/colors115.xml" ContentType="application/vnd.ms-office.chartcolorstyle+xml"/>
  <Override PartName="/xl/charts/chart116.xml" ContentType="application/vnd.openxmlformats-officedocument.drawingml.chart+xml"/>
  <Override PartName="/xl/charts/style116.xml" ContentType="application/vnd.ms-office.chartstyle+xml"/>
  <Override PartName="/xl/charts/colors116.xml" ContentType="application/vnd.ms-office.chartcolorstyle+xml"/>
  <Override PartName="/xl/charts/chart117.xml" ContentType="application/vnd.openxmlformats-officedocument.drawingml.chart+xml"/>
  <Override PartName="/xl/charts/style117.xml" ContentType="application/vnd.ms-office.chartstyle+xml"/>
  <Override PartName="/xl/charts/colors117.xml" ContentType="application/vnd.ms-office.chartcolorstyle+xml"/>
  <Override PartName="/xl/charts/chart118.xml" ContentType="application/vnd.openxmlformats-officedocument.drawingml.chart+xml"/>
  <Override PartName="/xl/charts/style118.xml" ContentType="application/vnd.ms-office.chartstyle+xml"/>
  <Override PartName="/xl/charts/colors118.xml" ContentType="application/vnd.ms-office.chartcolorstyle+xml"/>
  <Override PartName="/xl/charts/chart119.xml" ContentType="application/vnd.openxmlformats-officedocument.drawingml.chart+xml"/>
  <Override PartName="/xl/charts/style119.xml" ContentType="application/vnd.ms-office.chartstyle+xml"/>
  <Override PartName="/xl/charts/colors119.xml" ContentType="application/vnd.ms-office.chartcolorstyle+xml"/>
  <Override PartName="/xl/charts/chart120.xml" ContentType="application/vnd.openxmlformats-officedocument.drawingml.chart+xml"/>
  <Override PartName="/xl/charts/style120.xml" ContentType="application/vnd.ms-office.chartstyle+xml"/>
  <Override PartName="/xl/charts/colors120.xml" ContentType="application/vnd.ms-office.chartcolorstyle+xml"/>
  <Override PartName="/xl/charts/chart121.xml" ContentType="application/vnd.openxmlformats-officedocument.drawingml.chart+xml"/>
  <Override PartName="/xl/charts/style121.xml" ContentType="application/vnd.ms-office.chartstyle+xml"/>
  <Override PartName="/xl/charts/colors121.xml" ContentType="application/vnd.ms-office.chartcolorstyle+xml"/>
  <Override PartName="/xl/charts/chart122.xml" ContentType="application/vnd.openxmlformats-officedocument.drawingml.chart+xml"/>
  <Override PartName="/xl/charts/style122.xml" ContentType="application/vnd.ms-office.chartstyle+xml"/>
  <Override PartName="/xl/charts/colors122.xml" ContentType="application/vnd.ms-office.chartcolorstyle+xml"/>
  <Override PartName="/xl/drawings/drawing4.xml" ContentType="application/vnd.openxmlformats-officedocument.drawing+xml"/>
  <Override PartName="/xl/charts/chart123.xml" ContentType="application/vnd.openxmlformats-officedocument.drawingml.chart+xml"/>
  <Override PartName="/xl/charts/style123.xml" ContentType="application/vnd.ms-office.chartstyle+xml"/>
  <Override PartName="/xl/charts/colors123.xml" ContentType="application/vnd.ms-office.chartcolorstyle+xml"/>
  <Override PartName="/xl/charts/chart124.xml" ContentType="application/vnd.openxmlformats-officedocument.drawingml.chart+xml"/>
  <Override PartName="/xl/charts/style124.xml" ContentType="application/vnd.ms-office.chartstyle+xml"/>
  <Override PartName="/xl/charts/colors124.xml" ContentType="application/vnd.ms-office.chartcolorstyle+xml"/>
  <Override PartName="/xl/charts/chart125.xml" ContentType="application/vnd.openxmlformats-officedocument.drawingml.chart+xml"/>
  <Override PartName="/xl/charts/style125.xml" ContentType="application/vnd.ms-office.chartstyle+xml"/>
  <Override PartName="/xl/charts/colors125.xml" ContentType="application/vnd.ms-office.chartcolorstyle+xml"/>
  <Override PartName="/xl/charts/chart126.xml" ContentType="application/vnd.openxmlformats-officedocument.drawingml.chart+xml"/>
  <Override PartName="/xl/charts/style126.xml" ContentType="application/vnd.ms-office.chartstyle+xml"/>
  <Override PartName="/xl/charts/colors126.xml" ContentType="application/vnd.ms-office.chartcolorstyle+xml"/>
  <Override PartName="/xl/charts/chart127.xml" ContentType="application/vnd.openxmlformats-officedocument.drawingml.chart+xml"/>
  <Override PartName="/xl/charts/style127.xml" ContentType="application/vnd.ms-office.chartstyle+xml"/>
  <Override PartName="/xl/charts/colors127.xml" ContentType="application/vnd.ms-office.chartcolorstyle+xml"/>
  <Override PartName="/xl/charts/chart128.xml" ContentType="application/vnd.openxmlformats-officedocument.drawingml.chart+xml"/>
  <Override PartName="/xl/charts/style128.xml" ContentType="application/vnd.ms-office.chartstyle+xml"/>
  <Override PartName="/xl/charts/colors128.xml" ContentType="application/vnd.ms-office.chartcolorstyle+xml"/>
  <Override PartName="/xl/charts/chart129.xml" ContentType="application/vnd.openxmlformats-officedocument.drawingml.chart+xml"/>
  <Override PartName="/xl/charts/style129.xml" ContentType="application/vnd.ms-office.chartstyle+xml"/>
  <Override PartName="/xl/charts/colors129.xml" ContentType="application/vnd.ms-office.chartcolorstyle+xml"/>
  <Override PartName="/xl/charts/chart130.xml" ContentType="application/vnd.openxmlformats-officedocument.drawingml.chart+xml"/>
  <Override PartName="/xl/charts/style130.xml" ContentType="application/vnd.ms-office.chartstyle+xml"/>
  <Override PartName="/xl/charts/colors130.xml" ContentType="application/vnd.ms-office.chartcolorstyle+xml"/>
  <Override PartName="/xl/charts/chart131.xml" ContentType="application/vnd.openxmlformats-officedocument.drawingml.chart+xml"/>
  <Override PartName="/xl/charts/style131.xml" ContentType="application/vnd.ms-office.chartstyle+xml"/>
  <Override PartName="/xl/charts/colors131.xml" ContentType="application/vnd.ms-office.chartcolorstyle+xml"/>
  <Override PartName="/xl/charts/chart132.xml" ContentType="application/vnd.openxmlformats-officedocument.drawingml.chart+xml"/>
  <Override PartName="/xl/charts/style132.xml" ContentType="application/vnd.ms-office.chartstyle+xml"/>
  <Override PartName="/xl/charts/colors132.xml" ContentType="application/vnd.ms-office.chartcolorstyle+xml"/>
  <Override PartName="/xl/charts/chart133.xml" ContentType="application/vnd.openxmlformats-officedocument.drawingml.chart+xml"/>
  <Override PartName="/xl/charts/style133.xml" ContentType="application/vnd.ms-office.chartstyle+xml"/>
  <Override PartName="/xl/charts/colors133.xml" ContentType="application/vnd.ms-office.chartcolorstyle+xml"/>
  <Override PartName="/xl/charts/chart134.xml" ContentType="application/vnd.openxmlformats-officedocument.drawingml.chart+xml"/>
  <Override PartName="/xl/charts/style134.xml" ContentType="application/vnd.ms-office.chartstyle+xml"/>
  <Override PartName="/xl/charts/colors134.xml" ContentType="application/vnd.ms-office.chartcolorstyle+xml"/>
  <Override PartName="/xl/charts/chart135.xml" ContentType="application/vnd.openxmlformats-officedocument.drawingml.chart+xml"/>
  <Override PartName="/xl/charts/style135.xml" ContentType="application/vnd.ms-office.chartstyle+xml"/>
  <Override PartName="/xl/charts/colors135.xml" ContentType="application/vnd.ms-office.chartcolorstyle+xml"/>
  <Override PartName="/xl/charts/chart136.xml" ContentType="application/vnd.openxmlformats-officedocument.drawingml.chart+xml"/>
  <Override PartName="/xl/charts/style136.xml" ContentType="application/vnd.ms-office.chartstyle+xml"/>
  <Override PartName="/xl/charts/colors136.xml" ContentType="application/vnd.ms-office.chartcolorstyle+xml"/>
  <Override PartName="/xl/charts/chart137.xml" ContentType="application/vnd.openxmlformats-officedocument.drawingml.chart+xml"/>
  <Override PartName="/xl/charts/style137.xml" ContentType="application/vnd.ms-office.chartstyle+xml"/>
  <Override PartName="/xl/charts/colors137.xml" ContentType="application/vnd.ms-office.chartcolorstyle+xml"/>
  <Override PartName="/xl/charts/chart138.xml" ContentType="application/vnd.openxmlformats-officedocument.drawingml.chart+xml"/>
  <Override PartName="/xl/charts/style138.xml" ContentType="application/vnd.ms-office.chartstyle+xml"/>
  <Override PartName="/xl/charts/colors138.xml" ContentType="application/vnd.ms-office.chartcolorstyle+xml"/>
  <Override PartName="/xl/charts/chart139.xml" ContentType="application/vnd.openxmlformats-officedocument.drawingml.chart+xml"/>
  <Override PartName="/xl/charts/style139.xml" ContentType="application/vnd.ms-office.chartstyle+xml"/>
  <Override PartName="/xl/charts/colors139.xml" ContentType="application/vnd.ms-office.chartcolorstyle+xml"/>
  <Override PartName="/xl/charts/chart140.xml" ContentType="application/vnd.openxmlformats-officedocument.drawingml.chart+xml"/>
  <Override PartName="/xl/charts/style140.xml" ContentType="application/vnd.ms-office.chartstyle+xml"/>
  <Override PartName="/xl/charts/colors140.xml" ContentType="application/vnd.ms-office.chartcolorstyle+xml"/>
  <Override PartName="/xl/charts/chart141.xml" ContentType="application/vnd.openxmlformats-officedocument.drawingml.chart+xml"/>
  <Override PartName="/xl/charts/style141.xml" ContentType="application/vnd.ms-office.chartstyle+xml"/>
  <Override PartName="/xl/charts/colors141.xml" ContentType="application/vnd.ms-office.chartcolorstyle+xml"/>
  <Override PartName="/xl/charts/chart142.xml" ContentType="application/vnd.openxmlformats-officedocument.drawingml.chart+xml"/>
  <Override PartName="/xl/charts/style142.xml" ContentType="application/vnd.ms-office.chartstyle+xml"/>
  <Override PartName="/xl/charts/colors142.xml" ContentType="application/vnd.ms-office.chartcolorstyle+xml"/>
  <Override PartName="/xl/charts/chart143.xml" ContentType="application/vnd.openxmlformats-officedocument.drawingml.chart+xml"/>
  <Override PartName="/xl/charts/style143.xml" ContentType="application/vnd.ms-office.chartstyle+xml"/>
  <Override PartName="/xl/charts/colors143.xml" ContentType="application/vnd.ms-office.chartcolorstyle+xml"/>
  <Override PartName="/xl/charts/chart144.xml" ContentType="application/vnd.openxmlformats-officedocument.drawingml.chart+xml"/>
  <Override PartName="/xl/charts/style144.xml" ContentType="application/vnd.ms-office.chartstyle+xml"/>
  <Override PartName="/xl/charts/colors144.xml" ContentType="application/vnd.ms-office.chartcolorstyle+xml"/>
  <Override PartName="/xl/charts/chart145.xml" ContentType="application/vnd.openxmlformats-officedocument.drawingml.chart+xml"/>
  <Override PartName="/xl/charts/style145.xml" ContentType="application/vnd.ms-office.chartstyle+xml"/>
  <Override PartName="/xl/charts/colors145.xml" ContentType="application/vnd.ms-office.chartcolorstyle+xml"/>
  <Override PartName="/xl/charts/chart146.xml" ContentType="application/vnd.openxmlformats-officedocument.drawingml.chart+xml"/>
  <Override PartName="/xl/charts/style146.xml" ContentType="application/vnd.ms-office.chartstyle+xml"/>
  <Override PartName="/xl/charts/colors146.xml" ContentType="application/vnd.ms-office.chartcolorstyle+xml"/>
  <Override PartName="/xl/charts/chart147.xml" ContentType="application/vnd.openxmlformats-officedocument.drawingml.chart+xml"/>
  <Override PartName="/xl/charts/style147.xml" ContentType="application/vnd.ms-office.chartstyle+xml"/>
  <Override PartName="/xl/charts/colors147.xml" ContentType="application/vnd.ms-office.chartcolorstyle+xml"/>
  <Override PartName="/xl/charts/chart148.xml" ContentType="application/vnd.openxmlformats-officedocument.drawingml.chart+xml"/>
  <Override PartName="/xl/charts/style148.xml" ContentType="application/vnd.ms-office.chartstyle+xml"/>
  <Override PartName="/xl/charts/colors148.xml" ContentType="application/vnd.ms-office.chartcolorstyle+xml"/>
  <Override PartName="/xl/charts/chart149.xml" ContentType="application/vnd.openxmlformats-officedocument.drawingml.chart+xml"/>
  <Override PartName="/xl/charts/style149.xml" ContentType="application/vnd.ms-office.chartstyle+xml"/>
  <Override PartName="/xl/charts/colors149.xml" ContentType="application/vnd.ms-office.chartcolorstyle+xml"/>
  <Override PartName="/xl/charts/chart150.xml" ContentType="application/vnd.openxmlformats-officedocument.drawingml.chart+xml"/>
  <Override PartName="/xl/charts/style150.xml" ContentType="application/vnd.ms-office.chartstyle+xml"/>
  <Override PartName="/xl/charts/colors150.xml" ContentType="application/vnd.ms-office.chartcolorstyle+xml"/>
  <Override PartName="/xl/charts/chart151.xml" ContentType="application/vnd.openxmlformats-officedocument.drawingml.chart+xml"/>
  <Override PartName="/xl/charts/style151.xml" ContentType="application/vnd.ms-office.chartstyle+xml"/>
  <Override PartName="/xl/charts/colors151.xml" ContentType="application/vnd.ms-office.chartcolorstyle+xml"/>
  <Override PartName="/xl/charts/chart152.xml" ContentType="application/vnd.openxmlformats-officedocument.drawingml.chart+xml"/>
  <Override PartName="/xl/charts/style152.xml" ContentType="application/vnd.ms-office.chartstyle+xml"/>
  <Override PartName="/xl/charts/colors152.xml" ContentType="application/vnd.ms-office.chartcolorstyle+xml"/>
  <Override PartName="/xl/charts/chart153.xml" ContentType="application/vnd.openxmlformats-officedocument.drawingml.chart+xml"/>
  <Override PartName="/xl/charts/style153.xml" ContentType="application/vnd.ms-office.chartstyle+xml"/>
  <Override PartName="/xl/charts/colors153.xml" ContentType="application/vnd.ms-office.chartcolorstyle+xml"/>
  <Override PartName="/xl/charts/chart154.xml" ContentType="application/vnd.openxmlformats-officedocument.drawingml.chart+xml"/>
  <Override PartName="/xl/charts/style154.xml" ContentType="application/vnd.ms-office.chartstyle+xml"/>
  <Override PartName="/xl/charts/colors154.xml" ContentType="application/vnd.ms-office.chartcolorstyle+xml"/>
  <Override PartName="/xl/charts/chart155.xml" ContentType="application/vnd.openxmlformats-officedocument.drawingml.chart+xml"/>
  <Override PartName="/xl/charts/style155.xml" ContentType="application/vnd.ms-office.chartstyle+xml"/>
  <Override PartName="/xl/charts/colors155.xml" ContentType="application/vnd.ms-office.chartcolorstyle+xml"/>
  <Override PartName="/xl/charts/chart156.xml" ContentType="application/vnd.openxmlformats-officedocument.drawingml.chart+xml"/>
  <Override PartName="/xl/charts/style156.xml" ContentType="application/vnd.ms-office.chartstyle+xml"/>
  <Override PartName="/xl/charts/colors156.xml" ContentType="application/vnd.ms-office.chartcolorstyle+xml"/>
  <Override PartName="/xl/charts/chart157.xml" ContentType="application/vnd.openxmlformats-officedocument.drawingml.chart+xml"/>
  <Override PartName="/xl/charts/style157.xml" ContentType="application/vnd.ms-office.chartstyle+xml"/>
  <Override PartName="/xl/charts/colors157.xml" ContentType="application/vnd.ms-office.chartcolorstyle+xml"/>
  <Override PartName="/xl/charts/chart158.xml" ContentType="application/vnd.openxmlformats-officedocument.drawingml.chart+xml"/>
  <Override PartName="/xl/charts/style158.xml" ContentType="application/vnd.ms-office.chartstyle+xml"/>
  <Override PartName="/xl/charts/colors158.xml" ContentType="application/vnd.ms-office.chartcolorstyle+xml"/>
  <Override PartName="/xl/charts/chart159.xml" ContentType="application/vnd.openxmlformats-officedocument.drawingml.chart+xml"/>
  <Override PartName="/xl/charts/style159.xml" ContentType="application/vnd.ms-office.chartstyle+xml"/>
  <Override PartName="/xl/charts/colors159.xml" ContentType="application/vnd.ms-office.chartcolorstyle+xml"/>
  <Override PartName="/xl/charts/chart160.xml" ContentType="application/vnd.openxmlformats-officedocument.drawingml.chart+xml"/>
  <Override PartName="/xl/charts/style160.xml" ContentType="application/vnd.ms-office.chartstyle+xml"/>
  <Override PartName="/xl/charts/colors160.xml" ContentType="application/vnd.ms-office.chartcolorstyle+xml"/>
  <Override PartName="/xl/charts/chart161.xml" ContentType="application/vnd.openxmlformats-officedocument.drawingml.chart+xml"/>
  <Override PartName="/xl/charts/style161.xml" ContentType="application/vnd.ms-office.chartstyle+xml"/>
  <Override PartName="/xl/charts/colors161.xml" ContentType="application/vnd.ms-office.chartcolorstyle+xml"/>
  <Override PartName="/xl/charts/chart162.xml" ContentType="application/vnd.openxmlformats-officedocument.drawingml.chart+xml"/>
  <Override PartName="/xl/charts/style162.xml" ContentType="application/vnd.ms-office.chartstyle+xml"/>
  <Override PartName="/xl/charts/colors162.xml" ContentType="application/vnd.ms-office.chartcolorstyle+xml"/>
  <Override PartName="/xl/charts/chart163.xml" ContentType="application/vnd.openxmlformats-officedocument.drawingml.chart+xml"/>
  <Override PartName="/xl/charts/style163.xml" ContentType="application/vnd.ms-office.chartstyle+xml"/>
  <Override PartName="/xl/charts/colors163.xml" ContentType="application/vnd.ms-office.chartcolorstyle+xml"/>
  <Override PartName="/xl/charts/chart164.xml" ContentType="application/vnd.openxmlformats-officedocument.drawingml.chart+xml"/>
  <Override PartName="/xl/charts/style164.xml" ContentType="application/vnd.ms-office.chartstyle+xml"/>
  <Override PartName="/xl/charts/colors164.xml" ContentType="application/vnd.ms-office.chartcolorstyle+xml"/>
  <Override PartName="/xl/charts/chart165.xml" ContentType="application/vnd.openxmlformats-officedocument.drawingml.chart+xml"/>
  <Override PartName="/xl/charts/style165.xml" ContentType="application/vnd.ms-office.chartstyle+xml"/>
  <Override PartName="/xl/charts/colors165.xml" ContentType="application/vnd.ms-office.chartcolorstyle+xml"/>
  <Override PartName="/xl/charts/chart166.xml" ContentType="application/vnd.openxmlformats-officedocument.drawingml.chart+xml"/>
  <Override PartName="/xl/charts/style166.xml" ContentType="application/vnd.ms-office.chartstyle+xml"/>
  <Override PartName="/xl/charts/colors166.xml" ContentType="application/vnd.ms-office.chartcolorstyle+xml"/>
  <Override PartName="/xl/charts/chart167.xml" ContentType="application/vnd.openxmlformats-officedocument.drawingml.chart+xml"/>
  <Override PartName="/xl/charts/style167.xml" ContentType="application/vnd.ms-office.chartstyle+xml"/>
  <Override PartName="/xl/charts/colors167.xml" ContentType="application/vnd.ms-office.chartcolorstyle+xml"/>
  <Override PartName="/xl/charts/chart168.xml" ContentType="application/vnd.openxmlformats-officedocument.drawingml.chart+xml"/>
  <Override PartName="/xl/charts/style168.xml" ContentType="application/vnd.ms-office.chartstyle+xml"/>
  <Override PartName="/xl/charts/colors168.xml" ContentType="application/vnd.ms-office.chartcolorstyle+xml"/>
  <Override PartName="/xl/charts/chart169.xml" ContentType="application/vnd.openxmlformats-officedocument.drawingml.chart+xml"/>
  <Override PartName="/xl/charts/style169.xml" ContentType="application/vnd.ms-office.chartstyle+xml"/>
  <Override PartName="/xl/charts/colors169.xml" ContentType="application/vnd.ms-office.chartcolorstyle+xml"/>
  <Override PartName="/xl/charts/chart170.xml" ContentType="application/vnd.openxmlformats-officedocument.drawingml.chart+xml"/>
  <Override PartName="/xl/charts/style170.xml" ContentType="application/vnd.ms-office.chartstyle+xml"/>
  <Override PartName="/xl/charts/colors170.xml" ContentType="application/vnd.ms-office.chartcolorstyle+xml"/>
  <Override PartName="/xl/charts/chart171.xml" ContentType="application/vnd.openxmlformats-officedocument.drawingml.chart+xml"/>
  <Override PartName="/xl/charts/style171.xml" ContentType="application/vnd.ms-office.chartstyle+xml"/>
  <Override PartName="/xl/charts/colors171.xml" ContentType="application/vnd.ms-office.chartcolorstyle+xml"/>
  <Override PartName="/xl/charts/chart172.xml" ContentType="application/vnd.openxmlformats-officedocument.drawingml.chart+xml"/>
  <Override PartName="/xl/charts/style172.xml" ContentType="application/vnd.ms-office.chartstyle+xml"/>
  <Override PartName="/xl/charts/colors172.xml" ContentType="application/vnd.ms-office.chartcolorstyle+xml"/>
  <Override PartName="/xl/charts/chart173.xml" ContentType="application/vnd.openxmlformats-officedocument.drawingml.chart+xml"/>
  <Override PartName="/xl/charts/style173.xml" ContentType="application/vnd.ms-office.chartstyle+xml"/>
  <Override PartName="/xl/charts/colors173.xml" ContentType="application/vnd.ms-office.chartcolorstyle+xml"/>
  <Override PartName="/xl/charts/chart174.xml" ContentType="application/vnd.openxmlformats-officedocument.drawingml.chart+xml"/>
  <Override PartName="/xl/charts/style174.xml" ContentType="application/vnd.ms-office.chartstyle+xml"/>
  <Override PartName="/xl/charts/colors174.xml" ContentType="application/vnd.ms-office.chartcolorstyle+xml"/>
  <Override PartName="/xl/charts/chart175.xml" ContentType="application/vnd.openxmlformats-officedocument.drawingml.chart+xml"/>
  <Override PartName="/xl/charts/style175.xml" ContentType="application/vnd.ms-office.chartstyle+xml"/>
  <Override PartName="/xl/charts/colors175.xml" ContentType="application/vnd.ms-office.chartcolorstyle+xml"/>
  <Override PartName="/xl/charts/chart176.xml" ContentType="application/vnd.openxmlformats-officedocument.drawingml.chart+xml"/>
  <Override PartName="/xl/charts/style176.xml" ContentType="application/vnd.ms-office.chartstyle+xml"/>
  <Override PartName="/xl/charts/colors176.xml" ContentType="application/vnd.ms-office.chartcolorstyle+xml"/>
  <Override PartName="/xl/charts/chart177.xml" ContentType="application/vnd.openxmlformats-officedocument.drawingml.chart+xml"/>
  <Override PartName="/xl/charts/style177.xml" ContentType="application/vnd.ms-office.chartstyle+xml"/>
  <Override PartName="/xl/charts/colors177.xml" ContentType="application/vnd.ms-office.chartcolorstyle+xml"/>
  <Override PartName="/xl/charts/chart178.xml" ContentType="application/vnd.openxmlformats-officedocument.drawingml.chart+xml"/>
  <Override PartName="/xl/charts/style178.xml" ContentType="application/vnd.ms-office.chartstyle+xml"/>
  <Override PartName="/xl/charts/colors178.xml" ContentType="application/vnd.ms-office.chartcolorstyle+xml"/>
  <Override PartName="/xl/drawings/drawing5.xml" ContentType="application/vnd.openxmlformats-officedocument.drawing+xml"/>
  <Override PartName="/xl/charts/chart179.xml" ContentType="application/vnd.openxmlformats-officedocument.drawingml.chart+xml"/>
  <Override PartName="/xl/charts/style179.xml" ContentType="application/vnd.ms-office.chartstyle+xml"/>
  <Override PartName="/xl/charts/colors179.xml" ContentType="application/vnd.ms-office.chartcolorstyle+xml"/>
  <Override PartName="/xl/charts/chart180.xml" ContentType="application/vnd.openxmlformats-officedocument.drawingml.chart+xml"/>
  <Override PartName="/xl/charts/style180.xml" ContentType="application/vnd.ms-office.chartstyle+xml"/>
  <Override PartName="/xl/charts/colors180.xml" ContentType="application/vnd.ms-office.chartcolorstyle+xml"/>
  <Override PartName="/xl/charts/chart181.xml" ContentType="application/vnd.openxmlformats-officedocument.drawingml.chart+xml"/>
  <Override PartName="/xl/charts/style181.xml" ContentType="application/vnd.ms-office.chartstyle+xml"/>
  <Override PartName="/xl/charts/colors181.xml" ContentType="application/vnd.ms-office.chartcolorstyle+xml"/>
  <Override PartName="/xl/charts/chart182.xml" ContentType="application/vnd.openxmlformats-officedocument.drawingml.chart+xml"/>
  <Override PartName="/xl/charts/style182.xml" ContentType="application/vnd.ms-office.chartstyle+xml"/>
  <Override PartName="/xl/charts/colors182.xml" ContentType="application/vnd.ms-office.chartcolorstyle+xml"/>
  <Override PartName="/xl/charts/chart183.xml" ContentType="application/vnd.openxmlformats-officedocument.drawingml.chart+xml"/>
  <Override PartName="/xl/charts/style183.xml" ContentType="application/vnd.ms-office.chartstyle+xml"/>
  <Override PartName="/xl/charts/colors183.xml" ContentType="application/vnd.ms-office.chartcolorstyle+xml"/>
  <Override PartName="/xl/charts/chart184.xml" ContentType="application/vnd.openxmlformats-officedocument.drawingml.chart+xml"/>
  <Override PartName="/xl/charts/style184.xml" ContentType="application/vnd.ms-office.chartstyle+xml"/>
  <Override PartName="/xl/charts/colors184.xml" ContentType="application/vnd.ms-office.chartcolorstyle+xml"/>
  <Override PartName="/xl/charts/chart185.xml" ContentType="application/vnd.openxmlformats-officedocument.drawingml.chart+xml"/>
  <Override PartName="/xl/charts/style185.xml" ContentType="application/vnd.ms-office.chartstyle+xml"/>
  <Override PartName="/xl/charts/colors185.xml" ContentType="application/vnd.ms-office.chartcolorstyle+xml"/>
  <Override PartName="/xl/charts/chart186.xml" ContentType="application/vnd.openxmlformats-officedocument.drawingml.chart+xml"/>
  <Override PartName="/xl/charts/style186.xml" ContentType="application/vnd.ms-office.chartstyle+xml"/>
  <Override PartName="/xl/charts/colors186.xml" ContentType="application/vnd.ms-office.chartcolorstyle+xml"/>
  <Override PartName="/xl/charts/chart187.xml" ContentType="application/vnd.openxmlformats-officedocument.drawingml.chart+xml"/>
  <Override PartName="/xl/charts/style187.xml" ContentType="application/vnd.ms-office.chartstyle+xml"/>
  <Override PartName="/xl/charts/colors187.xml" ContentType="application/vnd.ms-office.chartcolorstyle+xml"/>
  <Override PartName="/xl/charts/chart188.xml" ContentType="application/vnd.openxmlformats-officedocument.drawingml.chart+xml"/>
  <Override PartName="/xl/charts/style188.xml" ContentType="application/vnd.ms-office.chartstyle+xml"/>
  <Override PartName="/xl/charts/colors188.xml" ContentType="application/vnd.ms-office.chartcolorstyle+xml"/>
  <Override PartName="/xl/charts/chart189.xml" ContentType="application/vnd.openxmlformats-officedocument.drawingml.chart+xml"/>
  <Override PartName="/xl/charts/style189.xml" ContentType="application/vnd.ms-office.chartstyle+xml"/>
  <Override PartName="/xl/charts/colors189.xml" ContentType="application/vnd.ms-office.chartcolorstyle+xml"/>
  <Override PartName="/xl/charts/chart190.xml" ContentType="application/vnd.openxmlformats-officedocument.drawingml.chart+xml"/>
  <Override PartName="/xl/charts/style190.xml" ContentType="application/vnd.ms-office.chartstyle+xml"/>
  <Override PartName="/xl/charts/colors190.xml" ContentType="application/vnd.ms-office.chartcolorstyle+xml"/>
  <Override PartName="/xl/charts/chart191.xml" ContentType="application/vnd.openxmlformats-officedocument.drawingml.chart+xml"/>
  <Override PartName="/xl/charts/style191.xml" ContentType="application/vnd.ms-office.chartstyle+xml"/>
  <Override PartName="/xl/charts/colors191.xml" ContentType="application/vnd.ms-office.chartcolorstyle+xml"/>
  <Override PartName="/xl/charts/chart192.xml" ContentType="application/vnd.openxmlformats-officedocument.drawingml.chart+xml"/>
  <Override PartName="/xl/charts/style192.xml" ContentType="application/vnd.ms-office.chartstyle+xml"/>
  <Override PartName="/xl/charts/colors192.xml" ContentType="application/vnd.ms-office.chartcolorstyle+xml"/>
  <Override PartName="/xl/charts/chart193.xml" ContentType="application/vnd.openxmlformats-officedocument.drawingml.chart+xml"/>
  <Override PartName="/xl/charts/style193.xml" ContentType="application/vnd.ms-office.chartstyle+xml"/>
  <Override PartName="/xl/charts/colors193.xml" ContentType="application/vnd.ms-office.chartcolorstyle+xml"/>
  <Override PartName="/xl/charts/chart194.xml" ContentType="application/vnd.openxmlformats-officedocument.drawingml.chart+xml"/>
  <Override PartName="/xl/charts/style194.xml" ContentType="application/vnd.ms-office.chartstyle+xml"/>
  <Override PartName="/xl/charts/colors194.xml" ContentType="application/vnd.ms-office.chartcolorstyle+xml"/>
  <Override PartName="/xl/charts/chart195.xml" ContentType="application/vnd.openxmlformats-officedocument.drawingml.chart+xml"/>
  <Override PartName="/xl/charts/style195.xml" ContentType="application/vnd.ms-office.chartstyle+xml"/>
  <Override PartName="/xl/charts/colors195.xml" ContentType="application/vnd.ms-office.chartcolorstyle+xml"/>
  <Override PartName="/xl/charts/chart196.xml" ContentType="application/vnd.openxmlformats-officedocument.drawingml.chart+xml"/>
  <Override PartName="/xl/charts/style196.xml" ContentType="application/vnd.ms-office.chartstyle+xml"/>
  <Override PartName="/xl/charts/colors196.xml" ContentType="application/vnd.ms-office.chartcolorstyle+xml"/>
  <Override PartName="/xl/charts/chart197.xml" ContentType="application/vnd.openxmlformats-officedocument.drawingml.chart+xml"/>
  <Override PartName="/xl/charts/style197.xml" ContentType="application/vnd.ms-office.chartstyle+xml"/>
  <Override PartName="/xl/charts/colors197.xml" ContentType="application/vnd.ms-office.chartcolorstyle+xml"/>
  <Override PartName="/xl/charts/chart198.xml" ContentType="application/vnd.openxmlformats-officedocument.drawingml.chart+xml"/>
  <Override PartName="/xl/charts/style198.xml" ContentType="application/vnd.ms-office.chartstyle+xml"/>
  <Override PartName="/xl/charts/colors198.xml" ContentType="application/vnd.ms-office.chartcolorstyle+xml"/>
  <Override PartName="/xl/charts/chart199.xml" ContentType="application/vnd.openxmlformats-officedocument.drawingml.chart+xml"/>
  <Override PartName="/xl/charts/style199.xml" ContentType="application/vnd.ms-office.chartstyle+xml"/>
  <Override PartName="/xl/charts/colors199.xml" ContentType="application/vnd.ms-office.chartcolorstyle+xml"/>
  <Override PartName="/xl/charts/chart200.xml" ContentType="application/vnd.openxmlformats-officedocument.drawingml.chart+xml"/>
  <Override PartName="/xl/charts/style200.xml" ContentType="application/vnd.ms-office.chartstyle+xml"/>
  <Override PartName="/xl/charts/colors200.xml" ContentType="application/vnd.ms-office.chartcolorstyle+xml"/>
  <Override PartName="/xl/charts/chart201.xml" ContentType="application/vnd.openxmlformats-officedocument.drawingml.chart+xml"/>
  <Override PartName="/xl/charts/style201.xml" ContentType="application/vnd.ms-office.chartstyle+xml"/>
  <Override PartName="/xl/charts/colors201.xml" ContentType="application/vnd.ms-office.chartcolorstyle+xml"/>
  <Override PartName="/xl/charts/chart202.xml" ContentType="application/vnd.openxmlformats-officedocument.drawingml.chart+xml"/>
  <Override PartName="/xl/charts/style202.xml" ContentType="application/vnd.ms-office.chartstyle+xml"/>
  <Override PartName="/xl/charts/colors202.xml" ContentType="application/vnd.ms-office.chartcolorstyle+xml"/>
  <Override PartName="/xl/charts/chart203.xml" ContentType="application/vnd.openxmlformats-officedocument.drawingml.chart+xml"/>
  <Override PartName="/xl/charts/style203.xml" ContentType="application/vnd.ms-office.chartstyle+xml"/>
  <Override PartName="/xl/charts/colors203.xml" ContentType="application/vnd.ms-office.chartcolorstyle+xml"/>
  <Override PartName="/xl/charts/chart204.xml" ContentType="application/vnd.openxmlformats-officedocument.drawingml.chart+xml"/>
  <Override PartName="/xl/charts/style204.xml" ContentType="application/vnd.ms-office.chartstyle+xml"/>
  <Override PartName="/xl/charts/colors204.xml" ContentType="application/vnd.ms-office.chartcolorstyle+xml"/>
  <Override PartName="/xl/charts/chart205.xml" ContentType="application/vnd.openxmlformats-officedocument.drawingml.chart+xml"/>
  <Override PartName="/xl/charts/style205.xml" ContentType="application/vnd.ms-office.chartstyle+xml"/>
  <Override PartName="/xl/charts/colors205.xml" ContentType="application/vnd.ms-office.chartcolorstyle+xml"/>
  <Override PartName="/xl/charts/chart206.xml" ContentType="application/vnd.openxmlformats-officedocument.drawingml.chart+xml"/>
  <Override PartName="/xl/charts/style206.xml" ContentType="application/vnd.ms-office.chartstyle+xml"/>
  <Override PartName="/xl/charts/colors206.xml" ContentType="application/vnd.ms-office.chartcolorstyle+xml"/>
  <Override PartName="/xl/charts/chart207.xml" ContentType="application/vnd.openxmlformats-officedocument.drawingml.chart+xml"/>
  <Override PartName="/xl/charts/style207.xml" ContentType="application/vnd.ms-office.chartstyle+xml"/>
  <Override PartName="/xl/charts/colors207.xml" ContentType="application/vnd.ms-office.chartcolorstyle+xml"/>
  <Override PartName="/xl/charts/chart208.xml" ContentType="application/vnd.openxmlformats-officedocument.drawingml.chart+xml"/>
  <Override PartName="/xl/charts/style208.xml" ContentType="application/vnd.ms-office.chartstyle+xml"/>
  <Override PartName="/xl/charts/colors208.xml" ContentType="application/vnd.ms-office.chartcolorstyle+xml"/>
  <Override PartName="/xl/charts/chart209.xml" ContentType="application/vnd.openxmlformats-officedocument.drawingml.chart+xml"/>
  <Override PartName="/xl/charts/style209.xml" ContentType="application/vnd.ms-office.chartstyle+xml"/>
  <Override PartName="/xl/charts/colors209.xml" ContentType="application/vnd.ms-office.chartcolorstyle+xml"/>
  <Override PartName="/xl/charts/chart210.xml" ContentType="application/vnd.openxmlformats-officedocument.drawingml.chart+xml"/>
  <Override PartName="/xl/charts/style210.xml" ContentType="application/vnd.ms-office.chartstyle+xml"/>
  <Override PartName="/xl/charts/colors210.xml" ContentType="application/vnd.ms-office.chartcolorstyle+xml"/>
  <Override PartName="/xl/charts/chart211.xml" ContentType="application/vnd.openxmlformats-officedocument.drawingml.chart+xml"/>
  <Override PartName="/xl/charts/style211.xml" ContentType="application/vnd.ms-office.chartstyle+xml"/>
  <Override PartName="/xl/charts/colors211.xml" ContentType="application/vnd.ms-office.chartcolorstyle+xml"/>
  <Override PartName="/xl/charts/chart212.xml" ContentType="application/vnd.openxmlformats-officedocument.drawingml.chart+xml"/>
  <Override PartName="/xl/charts/style212.xml" ContentType="application/vnd.ms-office.chartstyle+xml"/>
  <Override PartName="/xl/charts/colors212.xml" ContentType="application/vnd.ms-office.chartcolorstyle+xml"/>
  <Override PartName="/xl/charts/chart213.xml" ContentType="application/vnd.openxmlformats-officedocument.drawingml.chart+xml"/>
  <Override PartName="/xl/charts/style213.xml" ContentType="application/vnd.ms-office.chartstyle+xml"/>
  <Override PartName="/xl/charts/colors213.xml" ContentType="application/vnd.ms-office.chartcolorstyle+xml"/>
  <Override PartName="/xl/charts/chart214.xml" ContentType="application/vnd.openxmlformats-officedocument.drawingml.chart+xml"/>
  <Override PartName="/xl/charts/style214.xml" ContentType="application/vnd.ms-office.chartstyle+xml"/>
  <Override PartName="/xl/charts/colors214.xml" ContentType="application/vnd.ms-office.chartcolorstyle+xml"/>
  <Override PartName="/xl/charts/chart215.xml" ContentType="application/vnd.openxmlformats-officedocument.drawingml.chart+xml"/>
  <Override PartName="/xl/charts/style215.xml" ContentType="application/vnd.ms-office.chartstyle+xml"/>
  <Override PartName="/xl/charts/colors215.xml" ContentType="application/vnd.ms-office.chartcolorstyle+xml"/>
  <Override PartName="/xl/charts/chart216.xml" ContentType="application/vnd.openxmlformats-officedocument.drawingml.chart+xml"/>
  <Override PartName="/xl/charts/style216.xml" ContentType="application/vnd.ms-office.chartstyle+xml"/>
  <Override PartName="/xl/charts/colors216.xml" ContentType="application/vnd.ms-office.chartcolorstyle+xml"/>
  <Override PartName="/xl/charts/chart217.xml" ContentType="application/vnd.openxmlformats-officedocument.drawingml.chart+xml"/>
  <Override PartName="/xl/charts/style217.xml" ContentType="application/vnd.ms-office.chartstyle+xml"/>
  <Override PartName="/xl/charts/colors217.xml" ContentType="application/vnd.ms-office.chartcolorstyle+xml"/>
  <Override PartName="/xl/charts/chart218.xml" ContentType="application/vnd.openxmlformats-officedocument.drawingml.chart+xml"/>
  <Override PartName="/xl/charts/style218.xml" ContentType="application/vnd.ms-office.chartstyle+xml"/>
  <Override PartName="/xl/charts/colors218.xml" ContentType="application/vnd.ms-office.chartcolorstyle+xml"/>
  <Override PartName="/xl/charts/chart219.xml" ContentType="application/vnd.openxmlformats-officedocument.drawingml.chart+xml"/>
  <Override PartName="/xl/charts/style219.xml" ContentType="application/vnd.ms-office.chartstyle+xml"/>
  <Override PartName="/xl/charts/colors219.xml" ContentType="application/vnd.ms-office.chartcolorstyle+xml"/>
  <Override PartName="/xl/charts/chart220.xml" ContentType="application/vnd.openxmlformats-officedocument.drawingml.chart+xml"/>
  <Override PartName="/xl/charts/style220.xml" ContentType="application/vnd.ms-office.chartstyle+xml"/>
  <Override PartName="/xl/charts/colors220.xml" ContentType="application/vnd.ms-office.chartcolorstyle+xml"/>
  <Override PartName="/xl/charts/chart221.xml" ContentType="application/vnd.openxmlformats-officedocument.drawingml.chart+xml"/>
  <Override PartName="/xl/charts/style221.xml" ContentType="application/vnd.ms-office.chartstyle+xml"/>
  <Override PartName="/xl/charts/colors221.xml" ContentType="application/vnd.ms-office.chartcolorstyle+xml"/>
  <Override PartName="/xl/charts/chart222.xml" ContentType="application/vnd.openxmlformats-officedocument.drawingml.chart+xml"/>
  <Override PartName="/xl/charts/style222.xml" ContentType="application/vnd.ms-office.chartstyle+xml"/>
  <Override PartName="/xl/charts/colors222.xml" ContentType="application/vnd.ms-office.chartcolorstyle+xml"/>
  <Override PartName="/xl/charts/chart223.xml" ContentType="application/vnd.openxmlformats-officedocument.drawingml.chart+xml"/>
  <Override PartName="/xl/charts/style223.xml" ContentType="application/vnd.ms-office.chartstyle+xml"/>
  <Override PartName="/xl/charts/colors223.xml" ContentType="application/vnd.ms-office.chartcolorstyle+xml"/>
  <Override PartName="/xl/charts/chart224.xml" ContentType="application/vnd.openxmlformats-officedocument.drawingml.chart+xml"/>
  <Override PartName="/xl/charts/style224.xml" ContentType="application/vnd.ms-office.chartstyle+xml"/>
  <Override PartName="/xl/charts/colors224.xml" ContentType="application/vnd.ms-office.chartcolorstyle+xml"/>
  <Override PartName="/xl/charts/chart225.xml" ContentType="application/vnd.openxmlformats-officedocument.drawingml.chart+xml"/>
  <Override PartName="/xl/charts/style225.xml" ContentType="application/vnd.ms-office.chartstyle+xml"/>
  <Override PartName="/xl/charts/colors225.xml" ContentType="application/vnd.ms-office.chartcolorstyle+xml"/>
  <Override PartName="/xl/charts/chart226.xml" ContentType="application/vnd.openxmlformats-officedocument.drawingml.chart+xml"/>
  <Override PartName="/xl/charts/style226.xml" ContentType="application/vnd.ms-office.chartstyle+xml"/>
  <Override PartName="/xl/charts/colors226.xml" ContentType="application/vnd.ms-office.chartcolorstyle+xml"/>
  <Override PartName="/xl/charts/chart227.xml" ContentType="application/vnd.openxmlformats-officedocument.drawingml.chart+xml"/>
  <Override PartName="/xl/charts/style227.xml" ContentType="application/vnd.ms-office.chartstyle+xml"/>
  <Override PartName="/xl/charts/colors227.xml" ContentType="application/vnd.ms-office.chartcolorstyle+xml"/>
  <Override PartName="/xl/charts/chart228.xml" ContentType="application/vnd.openxmlformats-officedocument.drawingml.chart+xml"/>
  <Override PartName="/xl/charts/style228.xml" ContentType="application/vnd.ms-office.chartstyle+xml"/>
  <Override PartName="/xl/charts/colors228.xml" ContentType="application/vnd.ms-office.chartcolorstyle+xml"/>
  <Override PartName="/xl/charts/chart229.xml" ContentType="application/vnd.openxmlformats-officedocument.drawingml.chart+xml"/>
  <Override PartName="/xl/charts/style229.xml" ContentType="application/vnd.ms-office.chartstyle+xml"/>
  <Override PartName="/xl/charts/colors229.xml" ContentType="application/vnd.ms-office.chartcolorstyle+xml"/>
  <Override PartName="/xl/charts/chart230.xml" ContentType="application/vnd.openxmlformats-officedocument.drawingml.chart+xml"/>
  <Override PartName="/xl/charts/style230.xml" ContentType="application/vnd.ms-office.chartstyle+xml"/>
  <Override PartName="/xl/charts/colors230.xml" ContentType="application/vnd.ms-office.chartcolorstyle+xml"/>
  <Override PartName="/xl/charts/chart231.xml" ContentType="application/vnd.openxmlformats-officedocument.drawingml.chart+xml"/>
  <Override PartName="/xl/charts/style231.xml" ContentType="application/vnd.ms-office.chartstyle+xml"/>
  <Override PartName="/xl/charts/colors231.xml" ContentType="application/vnd.ms-office.chartcolorstyle+xml"/>
  <Override PartName="/xl/charts/chart232.xml" ContentType="application/vnd.openxmlformats-officedocument.drawingml.chart+xml"/>
  <Override PartName="/xl/charts/style232.xml" ContentType="application/vnd.ms-office.chartstyle+xml"/>
  <Override PartName="/xl/charts/colors232.xml" ContentType="application/vnd.ms-office.chartcolorstyle+xml"/>
  <Override PartName="/xl/charts/chart233.xml" ContentType="application/vnd.openxmlformats-officedocument.drawingml.chart+xml"/>
  <Override PartName="/xl/charts/style233.xml" ContentType="application/vnd.ms-office.chartstyle+xml"/>
  <Override PartName="/xl/charts/colors233.xml" ContentType="application/vnd.ms-office.chartcolorstyle+xml"/>
  <Override PartName="/xl/charts/chart234.xml" ContentType="application/vnd.openxmlformats-officedocument.drawingml.chart+xml"/>
  <Override PartName="/xl/charts/style234.xml" ContentType="application/vnd.ms-office.chartstyle+xml"/>
  <Override PartName="/xl/charts/colors234.xml" ContentType="application/vnd.ms-office.chartcolorstyle+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ctlon\Downloads\运营资料\"/>
    </mc:Choice>
  </mc:AlternateContent>
  <xr:revisionPtr revIDLastSave="0" documentId="13_ncr:1_{E4318760-1C55-4DDB-8F5C-64F7910D7C9C}" xr6:coauthVersionLast="47" xr6:coauthVersionMax="47" xr10:uidLastSave="{00000000-0000-0000-0000-000000000000}"/>
  <bookViews>
    <workbookView xWindow="-120" yWindow="-120" windowWidth="29040" windowHeight="15840" tabRatio="872" xr2:uid="{00000000-000D-0000-FFFF-FFFF00000000}"/>
  </bookViews>
  <sheets>
    <sheet name="全平台汇总" sheetId="1" r:id="rId1"/>
    <sheet name="2025全年数据走势图" sheetId="3" r:id="rId2"/>
    <sheet name="天成系统" sheetId="113" r:id="rId3"/>
    <sheet name="WP" sheetId="125" r:id="rId4"/>
    <sheet name="GJP" sheetId="126" r:id="rId5"/>
    <sheet name="SBET" sheetId="127" r:id="rId6"/>
    <sheet name="Sugarplay" sheetId="129" r:id="rId7"/>
    <sheet name="WP_ro" sheetId="60" r:id="rId8"/>
    <sheet name="GJP_ro" sheetId="72" r:id="rId9"/>
    <sheet name="SBET_ro" sheetId="74" r:id="rId10"/>
    <sheet name="Sugarplay_ro" sheetId="75" r:id="rId11"/>
    <sheet name="2026年1月WP" sheetId="173" state="hidden" r:id="rId12"/>
    <sheet name="2026年1月GJP" sheetId="174" state="hidden" r:id="rId13"/>
    <sheet name="2026年1月SBET" sheetId="175" state="hidden" r:id="rId14"/>
    <sheet name="2026年1月Sugarplay" sheetId="176" state="hidden" r:id="rId15"/>
    <sheet name="2026年2月WP" sheetId="177" state="hidden" r:id="rId16"/>
    <sheet name="2026年2月GJP" sheetId="178" state="hidden" r:id="rId17"/>
    <sheet name="2026年2月SBET" sheetId="179" state="hidden" r:id="rId18"/>
    <sheet name="2026年2月Sugarplay" sheetId="180" state="hidden" r:id="rId19"/>
  </sheets>
  <externalReferences>
    <externalReference r:id="rId20"/>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L34" i="113" l="1"/>
  <c r="AK34" i="113"/>
  <c r="AJ34" i="113"/>
  <c r="AL34" i="1"/>
  <c r="AK34" i="1"/>
  <c r="AJ34" i="1"/>
  <c r="AO77" i="75"/>
  <c r="AL77" i="75"/>
  <c r="AI77" i="75"/>
  <c r="AF77" i="75"/>
  <c r="AA77" i="75"/>
  <c r="X77" i="75"/>
  <c r="T77" i="75"/>
  <c r="Q77" i="75"/>
  <c r="K77" i="75"/>
  <c r="H77" i="75"/>
  <c r="E77" i="75"/>
  <c r="B77" i="75"/>
  <c r="AO76" i="75"/>
  <c r="AL76" i="75"/>
  <c r="AI76" i="75"/>
  <c r="AF76" i="75"/>
  <c r="AA76" i="75"/>
  <c r="X76" i="75"/>
  <c r="T76" i="75"/>
  <c r="Q76" i="75"/>
  <c r="N76" i="75"/>
  <c r="K76" i="75"/>
  <c r="H76" i="75"/>
  <c r="E76" i="75"/>
  <c r="AJ44" i="75"/>
  <c r="AI44" i="75"/>
  <c r="AG44" i="75"/>
  <c r="O44" i="75"/>
  <c r="N44" i="75"/>
  <c r="L44" i="75"/>
  <c r="A44" i="75"/>
  <c r="A14" i="75"/>
  <c r="AQ12" i="75"/>
  <c r="AN12" i="75"/>
  <c r="AK12" i="75"/>
  <c r="AH12" i="75"/>
  <c r="AC12" i="75"/>
  <c r="Z12" i="75"/>
  <c r="V12" i="75"/>
  <c r="S12" i="75"/>
  <c r="P12" i="75"/>
  <c r="M12" i="75"/>
  <c r="J12" i="75"/>
  <c r="G12" i="75"/>
  <c r="D12" i="75"/>
  <c r="AS8" i="75"/>
  <c r="AS44" i="75" s="1"/>
  <c r="AP8" i="75"/>
  <c r="AP44" i="75" s="1"/>
  <c r="AO8" i="75"/>
  <c r="AM8" i="75"/>
  <c r="AM44" i="75" s="1"/>
  <c r="AJ8" i="75"/>
  <c r="AI8" i="75"/>
  <c r="AI108" i="75" s="1"/>
  <c r="AG8" i="75"/>
  <c r="AF8" i="75"/>
  <c r="AF44" i="75" s="1"/>
  <c r="AD8" i="75"/>
  <c r="AB8" i="75"/>
  <c r="AB44" i="75" s="1"/>
  <c r="AA8" i="75"/>
  <c r="AA108" i="75" s="1"/>
  <c r="Y8" i="75"/>
  <c r="Y44" i="75" s="1"/>
  <c r="X8" i="75"/>
  <c r="X108" i="75" s="1"/>
  <c r="U8" i="75"/>
  <c r="U44" i="75" s="1"/>
  <c r="T8" i="75"/>
  <c r="R8" i="75"/>
  <c r="R44" i="75" s="1"/>
  <c r="Q8" i="75"/>
  <c r="Q108" i="75" s="1"/>
  <c r="O8" i="75"/>
  <c r="N8" i="75"/>
  <c r="N108" i="75" s="1"/>
  <c r="L8" i="75"/>
  <c r="K8" i="75"/>
  <c r="I8" i="75"/>
  <c r="I44" i="75" s="1"/>
  <c r="H8" i="75"/>
  <c r="H44" i="75" s="1"/>
  <c r="F8" i="75"/>
  <c r="F44" i="75" s="1"/>
  <c r="E8" i="75"/>
  <c r="C8" i="75"/>
  <c r="C44" i="75" s="1"/>
  <c r="B8" i="75"/>
  <c r="Q108" i="74"/>
  <c r="AO76" i="74"/>
  <c r="AL76" i="74"/>
  <c r="AI76" i="74"/>
  <c r="X76" i="74"/>
  <c r="T76" i="74"/>
  <c r="Q76" i="74"/>
  <c r="K76" i="74"/>
  <c r="H76" i="74"/>
  <c r="E76" i="74"/>
  <c r="B76" i="74"/>
  <c r="AP44" i="74"/>
  <c r="X44" i="74"/>
  <c r="U44" i="74"/>
  <c r="E44" i="74"/>
  <c r="C44" i="74"/>
  <c r="A44" i="74"/>
  <c r="A14" i="74"/>
  <c r="AQ12" i="74"/>
  <c r="AN12" i="74"/>
  <c r="AK12" i="74"/>
  <c r="AH12" i="74"/>
  <c r="AC12" i="74"/>
  <c r="Z12" i="74"/>
  <c r="V12" i="74"/>
  <c r="S12" i="74"/>
  <c r="M12" i="74"/>
  <c r="J12" i="74"/>
  <c r="G12" i="74"/>
  <c r="D12" i="74"/>
  <c r="AS8" i="74"/>
  <c r="AS44" i="74" s="1"/>
  <c r="AP8" i="74"/>
  <c r="AO8" i="74"/>
  <c r="AO44" i="74" s="1"/>
  <c r="AM8" i="74"/>
  <c r="AM44" i="74" s="1"/>
  <c r="AL8" i="74"/>
  <c r="AJ8" i="74"/>
  <c r="AJ44" i="74" s="1"/>
  <c r="AI8" i="74"/>
  <c r="AI44" i="74" s="1"/>
  <c r="AG8" i="74"/>
  <c r="AG44" i="74" s="1"/>
  <c r="AF8" i="74"/>
  <c r="AB8" i="74"/>
  <c r="AB44" i="74" s="1"/>
  <c r="AA8" i="74"/>
  <c r="Y8" i="74"/>
  <c r="Y44" i="74" s="1"/>
  <c r="X8" i="74"/>
  <c r="X108" i="74" s="1"/>
  <c r="U8" i="74"/>
  <c r="T8" i="74"/>
  <c r="R8" i="74"/>
  <c r="R44" i="74" s="1"/>
  <c r="Q8" i="74"/>
  <c r="Q44" i="74" s="1"/>
  <c r="O8" i="74"/>
  <c r="O44" i="74" s="1"/>
  <c r="N8" i="74"/>
  <c r="L8" i="74"/>
  <c r="L44" i="74" s="1"/>
  <c r="K8" i="74"/>
  <c r="K108" i="74" s="1"/>
  <c r="I8" i="74"/>
  <c r="I44" i="74" s="1"/>
  <c r="H8" i="74"/>
  <c r="H108" i="74" s="1"/>
  <c r="F8" i="74"/>
  <c r="F44" i="74" s="1"/>
  <c r="E8" i="74"/>
  <c r="E108" i="74" s="1"/>
  <c r="C8" i="74"/>
  <c r="B8" i="74"/>
  <c r="AO108" i="72"/>
  <c r="AL108" i="72"/>
  <c r="B108" i="72"/>
  <c r="AR77" i="72"/>
  <c r="AO77" i="72"/>
  <c r="AL77" i="72"/>
  <c r="AA77" i="72"/>
  <c r="X77" i="72"/>
  <c r="Q77" i="72"/>
  <c r="N77" i="72"/>
  <c r="K77" i="72"/>
  <c r="H77" i="72"/>
  <c r="E77" i="72"/>
  <c r="B77" i="72"/>
  <c r="AR76" i="72"/>
  <c r="AO76" i="72"/>
  <c r="AL76" i="72"/>
  <c r="AF76" i="72"/>
  <c r="AA76" i="72"/>
  <c r="X76" i="72"/>
  <c r="N76" i="72"/>
  <c r="K76" i="72"/>
  <c r="H76" i="72"/>
  <c r="E76" i="72"/>
  <c r="B76" i="72"/>
  <c r="AG44" i="72"/>
  <c r="N44" i="72"/>
  <c r="A44" i="72"/>
  <c r="A14" i="72"/>
  <c r="AT12" i="72"/>
  <c r="AQ12" i="72"/>
  <c r="AN12" i="72"/>
  <c r="AH12" i="72"/>
  <c r="AC12" i="72"/>
  <c r="Z12" i="72"/>
  <c r="S12" i="72"/>
  <c r="P12" i="72"/>
  <c r="M12" i="72"/>
  <c r="J12" i="72"/>
  <c r="G12" i="72"/>
  <c r="D12" i="72"/>
  <c r="AS8" i="72"/>
  <c r="AS44" i="72" s="1"/>
  <c r="AP8" i="72"/>
  <c r="AP44" i="72" s="1"/>
  <c r="AO8" i="72"/>
  <c r="AO44" i="72" s="1"/>
  <c r="AM8" i="72"/>
  <c r="AM44" i="72" s="1"/>
  <c r="AL8" i="72"/>
  <c r="AL44" i="72" s="1"/>
  <c r="AJ8" i="72"/>
  <c r="AJ44" i="72" s="1"/>
  <c r="AI8" i="72"/>
  <c r="AG8" i="72"/>
  <c r="AF8" i="72"/>
  <c r="AF44" i="72" s="1"/>
  <c r="AB8" i="72"/>
  <c r="AB44" i="72" s="1"/>
  <c r="AA8" i="72"/>
  <c r="AA108" i="72" s="1"/>
  <c r="Y8" i="72"/>
  <c r="Y44" i="72" s="1"/>
  <c r="X8" i="72"/>
  <c r="U8" i="72"/>
  <c r="U44" i="72" s="1"/>
  <c r="T8" i="72"/>
  <c r="R8" i="72"/>
  <c r="R44" i="72" s="1"/>
  <c r="Q8" i="72"/>
  <c r="O8" i="72"/>
  <c r="O44" i="72" s="1"/>
  <c r="N8" i="72"/>
  <c r="N108" i="72" s="1"/>
  <c r="L8" i="72"/>
  <c r="L44" i="72" s="1"/>
  <c r="K8" i="72"/>
  <c r="I8" i="72"/>
  <c r="I44" i="72" s="1"/>
  <c r="H8" i="72"/>
  <c r="H44" i="72" s="1"/>
  <c r="F8" i="72"/>
  <c r="F44" i="72" s="1"/>
  <c r="E8" i="72"/>
  <c r="E44" i="72" s="1"/>
  <c r="C8" i="72"/>
  <c r="C44" i="72" s="1"/>
  <c r="B8" i="72"/>
  <c r="B44" i="72" s="1"/>
  <c r="Q108" i="60"/>
  <c r="AR77" i="60"/>
  <c r="AO77" i="60"/>
  <c r="AL77" i="60"/>
  <c r="AI77" i="60"/>
  <c r="AF77" i="60"/>
  <c r="AA77" i="60"/>
  <c r="X77" i="60"/>
  <c r="T77" i="60"/>
  <c r="Q77" i="60"/>
  <c r="N77" i="60"/>
  <c r="K77" i="60"/>
  <c r="H77" i="60"/>
  <c r="E77" i="60"/>
  <c r="B77" i="60"/>
  <c r="AR76" i="60"/>
  <c r="AO76" i="60"/>
  <c r="AL76" i="60"/>
  <c r="AI76" i="60"/>
  <c r="AF76" i="60"/>
  <c r="AA76" i="60"/>
  <c r="X76" i="60"/>
  <c r="T76" i="60"/>
  <c r="Q76" i="60"/>
  <c r="N76" i="60"/>
  <c r="K76" i="60"/>
  <c r="E76" i="60"/>
  <c r="B76" i="60"/>
  <c r="AP44" i="60"/>
  <c r="X44" i="60"/>
  <c r="U44" i="60"/>
  <c r="E44" i="60"/>
  <c r="A44" i="60"/>
  <c r="A14" i="60"/>
  <c r="AT12" i="60"/>
  <c r="AQ12" i="60"/>
  <c r="AN12" i="60"/>
  <c r="AK12" i="60"/>
  <c r="AH12" i="60"/>
  <c r="AC12" i="60"/>
  <c r="Z12" i="60"/>
  <c r="V12" i="60"/>
  <c r="S12" i="60"/>
  <c r="P12" i="60"/>
  <c r="M12" i="60"/>
  <c r="J12" i="60"/>
  <c r="G12" i="60"/>
  <c r="D12" i="60"/>
  <c r="AS8" i="60"/>
  <c r="AS44" i="60" s="1"/>
  <c r="AP8" i="60"/>
  <c r="AO8" i="60"/>
  <c r="AO44" i="60" s="1"/>
  <c r="AM8" i="60"/>
  <c r="AM44" i="60" s="1"/>
  <c r="AL8" i="60"/>
  <c r="AJ8" i="60"/>
  <c r="AJ44" i="60" s="1"/>
  <c r="AI8" i="60"/>
  <c r="AI44" i="60" s="1"/>
  <c r="AG8" i="60"/>
  <c r="AG44" i="60" s="1"/>
  <c r="AF8" i="60"/>
  <c r="AF44" i="60" s="1"/>
  <c r="AB8" i="60"/>
  <c r="AB44" i="60" s="1"/>
  <c r="AA8" i="60"/>
  <c r="Y8" i="60"/>
  <c r="Y44" i="60" s="1"/>
  <c r="X8" i="60"/>
  <c r="X108" i="60" s="1"/>
  <c r="U8" i="60"/>
  <c r="T8" i="60"/>
  <c r="T44" i="60" s="1"/>
  <c r="R8" i="60"/>
  <c r="R44" i="60" s="1"/>
  <c r="Q8" i="60"/>
  <c r="Q44" i="60" s="1"/>
  <c r="O8" i="60"/>
  <c r="O44" i="60" s="1"/>
  <c r="N8" i="60"/>
  <c r="N108" i="60" s="1"/>
  <c r="L8" i="60"/>
  <c r="L44" i="60" s="1"/>
  <c r="K8" i="60"/>
  <c r="K108" i="60" s="1"/>
  <c r="I8" i="60"/>
  <c r="I44" i="60" s="1"/>
  <c r="H8" i="60"/>
  <c r="F8" i="60"/>
  <c r="F44" i="60" s="1"/>
  <c r="E8" i="60"/>
  <c r="E108" i="60" s="1"/>
  <c r="C8" i="60"/>
  <c r="C44" i="60" s="1"/>
  <c r="B8" i="60"/>
  <c r="AA37" i="129"/>
  <c r="AA36" i="129"/>
  <c r="AA35" i="129"/>
  <c r="AA34" i="129"/>
  <c r="AA33" i="129"/>
  <c r="AA32" i="129"/>
  <c r="AA31" i="129"/>
  <c r="AA30" i="129"/>
  <c r="AA29" i="129"/>
  <c r="AA28" i="129"/>
  <c r="AA27" i="129"/>
  <c r="AA26" i="129"/>
  <c r="AA25" i="129"/>
  <c r="AA24" i="129"/>
  <c r="AA23" i="129"/>
  <c r="AA22" i="129"/>
  <c r="AA21" i="129"/>
  <c r="AA20" i="129"/>
  <c r="AA19" i="129"/>
  <c r="AA18" i="129"/>
  <c r="A18" i="129"/>
  <c r="AA17" i="129"/>
  <c r="AA16" i="129"/>
  <c r="AA15" i="129"/>
  <c r="AA14" i="129"/>
  <c r="AA13" i="129"/>
  <c r="AL12" i="129"/>
  <c r="AK12" i="129"/>
  <c r="AE8" i="75" s="1"/>
  <c r="AJ12" i="129"/>
  <c r="W8" i="75" s="1"/>
  <c r="AH12" i="129"/>
  <c r="AR8" i="75" s="1"/>
  <c r="AA12" i="129"/>
  <c r="Z12" i="129"/>
  <c r="W12" i="129"/>
  <c r="N12" i="129"/>
  <c r="AA11" i="129"/>
  <c r="AA10" i="129"/>
  <c r="AA9" i="129"/>
  <c r="AK12" i="127"/>
  <c r="AE8" i="74" s="1"/>
  <c r="AJ12" i="127"/>
  <c r="AD8" i="74" s="1"/>
  <c r="AI12" i="127"/>
  <c r="W8" i="74" s="1"/>
  <c r="AG12" i="127"/>
  <c r="AR8" i="74" s="1"/>
  <c r="Z12" i="127"/>
  <c r="Y12" i="127"/>
  <c r="V12" i="127"/>
  <c r="N12" i="127"/>
  <c r="AJ12" i="126"/>
  <c r="AE8" i="72" s="1"/>
  <c r="AI12" i="126"/>
  <c r="AD8" i="72" s="1"/>
  <c r="AH12" i="126"/>
  <c r="W8" i="72" s="1"/>
  <c r="AF12" i="126"/>
  <c r="AR8" i="72" s="1"/>
  <c r="Z12" i="126"/>
  <c r="Y12" i="126"/>
  <c r="V12" i="126"/>
  <c r="N12" i="126"/>
  <c r="A18" i="125"/>
  <c r="AJ12" i="125"/>
  <c r="AE8" i="60" s="1"/>
  <c r="AI12" i="125"/>
  <c r="AD8" i="60" s="1"/>
  <c r="AH12" i="125"/>
  <c r="W8" i="60" s="1"/>
  <c r="Z12" i="125"/>
  <c r="AF12" i="125" s="1"/>
  <c r="AR8" i="60" s="1"/>
  <c r="Y12" i="125"/>
  <c r="V12" i="125"/>
  <c r="N12" i="125"/>
  <c r="AN34" i="113"/>
  <c r="Y34" i="113"/>
  <c r="X34" i="113"/>
  <c r="S34" i="113"/>
  <c r="A12" i="113"/>
  <c r="AP6" i="113"/>
  <c r="AO6" i="113"/>
  <c r="AH6" i="113"/>
  <c r="AG6" i="113"/>
  <c r="AC6" i="113"/>
  <c r="AB6" i="113"/>
  <c r="Z6" i="113"/>
  <c r="V6" i="113"/>
  <c r="U6" i="113"/>
  <c r="T6" i="113"/>
  <c r="R6" i="113"/>
  <c r="Q6" i="113"/>
  <c r="P6" i="113"/>
  <c r="O6" i="113"/>
  <c r="N6" i="113"/>
  <c r="M6" i="113"/>
  <c r="L6" i="113"/>
  <c r="K6" i="113"/>
  <c r="J6" i="113"/>
  <c r="I6" i="113"/>
  <c r="C6" i="113"/>
  <c r="B6" i="113"/>
  <c r="AN34" i="1"/>
  <c r="AE34" i="1"/>
  <c r="Y34" i="1"/>
  <c r="X34" i="1"/>
  <c r="S34" i="1"/>
  <c r="A13" i="1"/>
  <c r="AP6" i="1"/>
  <c r="AO6" i="1"/>
  <c r="AH6" i="1"/>
  <c r="AG6" i="1"/>
  <c r="AC6" i="1"/>
  <c r="AB6" i="1"/>
  <c r="Z6" i="1"/>
  <c r="V6" i="1"/>
  <c r="U6" i="1"/>
  <c r="T6" i="1"/>
  <c r="R6" i="1"/>
  <c r="Q6" i="1"/>
  <c r="P6" i="1"/>
  <c r="O6" i="1"/>
  <c r="N6" i="1"/>
  <c r="M6" i="1"/>
  <c r="L6" i="1"/>
  <c r="K6" i="1"/>
  <c r="J6" i="1"/>
  <c r="I6" i="1"/>
  <c r="C6" i="1"/>
  <c r="B6" i="1"/>
  <c r="A18" i="126"/>
  <c r="A18" i="127"/>
  <c r="AA39" i="129"/>
  <c r="AA38" i="129"/>
  <c r="N10" i="129"/>
  <c r="N11" i="129"/>
  <c r="N13" i="129"/>
  <c r="N14" i="129"/>
  <c r="N15" i="129"/>
  <c r="N16" i="129"/>
  <c r="O16" i="129" s="1"/>
  <c r="N17" i="129"/>
  <c r="N18" i="129"/>
  <c r="N19" i="129"/>
  <c r="N20" i="129"/>
  <c r="O20" i="129" s="1"/>
  <c r="N21" i="129"/>
  <c r="N22" i="129"/>
  <c r="N23" i="129"/>
  <c r="N24" i="129"/>
  <c r="N25" i="129"/>
  <c r="N26" i="129"/>
  <c r="N27" i="129"/>
  <c r="N28" i="129"/>
  <c r="N29" i="129"/>
  <c r="N30" i="129"/>
  <c r="N31" i="129"/>
  <c r="N32" i="129"/>
  <c r="N33" i="129"/>
  <c r="N34" i="129"/>
  <c r="N35" i="129"/>
  <c r="N36" i="129"/>
  <c r="N37" i="129"/>
  <c r="N38" i="129"/>
  <c r="N39" i="129"/>
  <c r="N9" i="129"/>
  <c r="L40" i="126"/>
  <c r="AS35" i="75"/>
  <c r="AP35" i="75"/>
  <c r="AM35" i="75"/>
  <c r="AJ35" i="75"/>
  <c r="AG35" i="75"/>
  <c r="AB35" i="75"/>
  <c r="Y35" i="75"/>
  <c r="U35" i="75"/>
  <c r="R35" i="75"/>
  <c r="O35" i="75"/>
  <c r="L35" i="75"/>
  <c r="I35" i="75"/>
  <c r="F35" i="75"/>
  <c r="C35" i="75"/>
  <c r="AS34" i="75"/>
  <c r="AP34" i="75"/>
  <c r="AM34" i="75"/>
  <c r="AJ34" i="75"/>
  <c r="AG34" i="75"/>
  <c r="AB34" i="75"/>
  <c r="Y34" i="75"/>
  <c r="U34" i="75"/>
  <c r="R34" i="75"/>
  <c r="O34" i="75"/>
  <c r="L34" i="75"/>
  <c r="I34" i="75"/>
  <c r="F34" i="75"/>
  <c r="C34" i="75"/>
  <c r="AS33" i="75"/>
  <c r="AP33" i="75"/>
  <c r="AM33" i="75"/>
  <c r="AJ33" i="75"/>
  <c r="AG33" i="75"/>
  <c r="AB33" i="75"/>
  <c r="Y33" i="75"/>
  <c r="U33" i="75"/>
  <c r="R33" i="75"/>
  <c r="O33" i="75"/>
  <c r="L33" i="75"/>
  <c r="I33" i="75"/>
  <c r="F33" i="75"/>
  <c r="C33" i="75"/>
  <c r="AS32" i="75"/>
  <c r="AP32" i="75"/>
  <c r="AM32" i="75"/>
  <c r="AJ32" i="75"/>
  <c r="AG32" i="75"/>
  <c r="AB32" i="75"/>
  <c r="Y32" i="75"/>
  <c r="U32" i="75"/>
  <c r="R32" i="75"/>
  <c r="O32" i="75"/>
  <c r="L32" i="75"/>
  <c r="I32" i="75"/>
  <c r="F32" i="75"/>
  <c r="C32" i="75"/>
  <c r="AS31" i="75"/>
  <c r="AP31" i="75"/>
  <c r="AM31" i="75"/>
  <c r="AJ31" i="75"/>
  <c r="AG31" i="75"/>
  <c r="AB31" i="75"/>
  <c r="Y31" i="75"/>
  <c r="U31" i="75"/>
  <c r="R31" i="75"/>
  <c r="O31" i="75"/>
  <c r="L31" i="75"/>
  <c r="I31" i="75"/>
  <c r="F31" i="75"/>
  <c r="C31" i="75"/>
  <c r="AS30" i="75"/>
  <c r="AP30" i="75"/>
  <c r="AM30" i="75"/>
  <c r="AJ30" i="75"/>
  <c r="AG30" i="75"/>
  <c r="AB30" i="75"/>
  <c r="Y30" i="75"/>
  <c r="U30" i="75"/>
  <c r="R30" i="75"/>
  <c r="O30" i="75"/>
  <c r="L30" i="75"/>
  <c r="I30" i="75"/>
  <c r="F30" i="75"/>
  <c r="C30" i="75"/>
  <c r="AS29" i="75"/>
  <c r="AP29" i="75"/>
  <c r="AM29" i="75"/>
  <c r="AJ29" i="75"/>
  <c r="AG29" i="75"/>
  <c r="AB29" i="75"/>
  <c r="Y29" i="75"/>
  <c r="U29" i="75"/>
  <c r="R29" i="75"/>
  <c r="O29" i="75"/>
  <c r="L29" i="75"/>
  <c r="I29" i="75"/>
  <c r="F29" i="75"/>
  <c r="C29" i="75"/>
  <c r="AS28" i="75"/>
  <c r="AP28" i="75"/>
  <c r="AM28" i="75"/>
  <c r="AJ28" i="75"/>
  <c r="AG28" i="75"/>
  <c r="AB28" i="75"/>
  <c r="Y28" i="75"/>
  <c r="U28" i="75"/>
  <c r="R28" i="75"/>
  <c r="O28" i="75"/>
  <c r="L28" i="75"/>
  <c r="I28" i="75"/>
  <c r="F28" i="75"/>
  <c r="C28" i="75"/>
  <c r="AS27" i="75"/>
  <c r="AP27" i="75"/>
  <c r="AM27" i="75"/>
  <c r="AJ27" i="75"/>
  <c r="AG27" i="75"/>
  <c r="AB27" i="75"/>
  <c r="Y27" i="75"/>
  <c r="U27" i="75"/>
  <c r="R27" i="75"/>
  <c r="O27" i="75"/>
  <c r="L27" i="75"/>
  <c r="I27" i="75"/>
  <c r="F27" i="75"/>
  <c r="C27" i="75"/>
  <c r="AS26" i="75"/>
  <c r="AP26" i="75"/>
  <c r="AM26" i="75"/>
  <c r="AJ26" i="75"/>
  <c r="AG26" i="75"/>
  <c r="AB26" i="75"/>
  <c r="Y26" i="75"/>
  <c r="U26" i="75"/>
  <c r="R26" i="75"/>
  <c r="O26" i="75"/>
  <c r="L26" i="75"/>
  <c r="I26" i="75"/>
  <c r="F26" i="75"/>
  <c r="C26" i="75"/>
  <c r="AS25" i="75"/>
  <c r="AP25" i="75"/>
  <c r="AM25" i="75"/>
  <c r="AJ25" i="75"/>
  <c r="AG25" i="75"/>
  <c r="AB25" i="75"/>
  <c r="Y25" i="75"/>
  <c r="U25" i="75"/>
  <c r="R25" i="75"/>
  <c r="O25" i="75"/>
  <c r="L25" i="75"/>
  <c r="I25" i="75"/>
  <c r="F25" i="75"/>
  <c r="C25" i="75"/>
  <c r="AS24" i="75"/>
  <c r="AP24" i="75"/>
  <c r="AM24" i="75"/>
  <c r="AJ24" i="75"/>
  <c r="AG24" i="75"/>
  <c r="AB24" i="75"/>
  <c r="Y24" i="75"/>
  <c r="U24" i="75"/>
  <c r="R24" i="75"/>
  <c r="O24" i="75"/>
  <c r="L24" i="75"/>
  <c r="I24" i="75"/>
  <c r="F24" i="75"/>
  <c r="C24" i="75"/>
  <c r="AS23" i="75"/>
  <c r="AP23" i="75"/>
  <c r="AM23" i="75"/>
  <c r="AJ23" i="75"/>
  <c r="AG23" i="75"/>
  <c r="AB23" i="75"/>
  <c r="Y23" i="75"/>
  <c r="U23" i="75"/>
  <c r="R23" i="75"/>
  <c r="O23" i="75"/>
  <c r="L23" i="75"/>
  <c r="I23" i="75"/>
  <c r="F23" i="75"/>
  <c r="C23" i="75"/>
  <c r="AS22" i="75"/>
  <c r="AP22" i="75"/>
  <c r="AM22" i="75"/>
  <c r="AJ22" i="75"/>
  <c r="AG22" i="75"/>
  <c r="AB22" i="75"/>
  <c r="Y22" i="75"/>
  <c r="U22" i="75"/>
  <c r="R22" i="75"/>
  <c r="O22" i="75"/>
  <c r="L22" i="75"/>
  <c r="I22" i="75"/>
  <c r="F22" i="75"/>
  <c r="C22" i="75"/>
  <c r="AS21" i="75"/>
  <c r="AP21" i="75"/>
  <c r="AM21" i="75"/>
  <c r="AJ21" i="75"/>
  <c r="AG21" i="75"/>
  <c r="AB21" i="75"/>
  <c r="Y21" i="75"/>
  <c r="U21" i="75"/>
  <c r="R21" i="75"/>
  <c r="O21" i="75"/>
  <c r="L21" i="75"/>
  <c r="I21" i="75"/>
  <c r="F21" i="75"/>
  <c r="C21" i="75"/>
  <c r="AS20" i="75"/>
  <c r="AP20" i="75"/>
  <c r="AM20" i="75"/>
  <c r="AJ20" i="75"/>
  <c r="AG20" i="75"/>
  <c r="AB20" i="75"/>
  <c r="Y20" i="75"/>
  <c r="U20" i="75"/>
  <c r="R20" i="75"/>
  <c r="O20" i="75"/>
  <c r="L20" i="75"/>
  <c r="I20" i="75"/>
  <c r="F20" i="75"/>
  <c r="C20" i="75"/>
  <c r="AS19" i="75"/>
  <c r="AP19" i="75"/>
  <c r="AM19" i="75"/>
  <c r="AJ19" i="75"/>
  <c r="AG19" i="75"/>
  <c r="AB19" i="75"/>
  <c r="Y19" i="75"/>
  <c r="U19" i="75"/>
  <c r="R19" i="75"/>
  <c r="O19" i="75"/>
  <c r="L19" i="75"/>
  <c r="I19" i="75"/>
  <c r="F19" i="75"/>
  <c r="C19" i="75"/>
  <c r="AS18" i="75"/>
  <c r="AP18" i="75"/>
  <c r="AM18" i="75"/>
  <c r="AJ18" i="75"/>
  <c r="AG18" i="75"/>
  <c r="AB18" i="75"/>
  <c r="Y18" i="75"/>
  <c r="U18" i="75"/>
  <c r="R18" i="75"/>
  <c r="O18" i="75"/>
  <c r="L18" i="75"/>
  <c r="I18" i="75"/>
  <c r="F18" i="75"/>
  <c r="C18" i="75"/>
  <c r="AS17" i="75"/>
  <c r="AP17" i="75"/>
  <c r="AM17" i="75"/>
  <c r="AJ17" i="75"/>
  <c r="AG17" i="75"/>
  <c r="AB17" i="75"/>
  <c r="Y17" i="75"/>
  <c r="U17" i="75"/>
  <c r="R17" i="75"/>
  <c r="O17" i="75"/>
  <c r="L17" i="75"/>
  <c r="I17" i="75"/>
  <c r="F17" i="75"/>
  <c r="C17" i="75"/>
  <c r="AS16" i="75"/>
  <c r="AP16" i="75"/>
  <c r="AM16" i="75"/>
  <c r="AJ16" i="75"/>
  <c r="AG16" i="75"/>
  <c r="AB16" i="75"/>
  <c r="Y16" i="75"/>
  <c r="U16" i="75"/>
  <c r="R16" i="75"/>
  <c r="O16" i="75"/>
  <c r="L16" i="75"/>
  <c r="I16" i="75"/>
  <c r="F16" i="75"/>
  <c r="C16" i="75"/>
  <c r="AS15" i="75"/>
  <c r="AP15" i="75"/>
  <c r="AM15" i="75"/>
  <c r="AJ15" i="75"/>
  <c r="AG15" i="75"/>
  <c r="AB15" i="75"/>
  <c r="Y15" i="75"/>
  <c r="U15" i="75"/>
  <c r="R15" i="75"/>
  <c r="O15" i="75"/>
  <c r="L15" i="75"/>
  <c r="I15" i="75"/>
  <c r="F15" i="75"/>
  <c r="C15" i="75"/>
  <c r="AS14" i="75"/>
  <c r="AP14" i="75"/>
  <c r="AM14" i="75"/>
  <c r="AJ14" i="75"/>
  <c r="AG14" i="75"/>
  <c r="AB14" i="75"/>
  <c r="Y14" i="75"/>
  <c r="U14" i="75"/>
  <c r="R14" i="75"/>
  <c r="O14" i="75"/>
  <c r="L14" i="75"/>
  <c r="I14" i="75"/>
  <c r="F14" i="75"/>
  <c r="C14" i="75"/>
  <c r="AS13" i="75"/>
  <c r="AP13" i="75"/>
  <c r="AM13" i="75"/>
  <c r="AJ13" i="75"/>
  <c r="AG13" i="75"/>
  <c r="AB13" i="75"/>
  <c r="Y13" i="75"/>
  <c r="U13" i="75"/>
  <c r="R13" i="75"/>
  <c r="O13" i="75"/>
  <c r="L13" i="75"/>
  <c r="I13" i="75"/>
  <c r="F13" i="75"/>
  <c r="C13" i="75"/>
  <c r="AS12" i="75"/>
  <c r="AP12" i="75"/>
  <c r="AM12" i="75"/>
  <c r="AJ12" i="75"/>
  <c r="AG12" i="75"/>
  <c r="AB12" i="75"/>
  <c r="Y12" i="75"/>
  <c r="U12" i="75"/>
  <c r="R12" i="75"/>
  <c r="O12" i="75"/>
  <c r="L12" i="75"/>
  <c r="I12" i="75"/>
  <c r="F12" i="75"/>
  <c r="C12" i="75"/>
  <c r="AS11" i="75"/>
  <c r="AP11" i="75"/>
  <c r="AM11" i="75"/>
  <c r="AJ11" i="75"/>
  <c r="AG11" i="75"/>
  <c r="AB11" i="75"/>
  <c r="Y11" i="75"/>
  <c r="U11" i="75"/>
  <c r="R11" i="75"/>
  <c r="O11" i="75"/>
  <c r="L11" i="75"/>
  <c r="I11" i="75"/>
  <c r="F11" i="75"/>
  <c r="C11" i="75"/>
  <c r="AS10" i="75"/>
  <c r="AP10" i="75"/>
  <c r="AM10" i="75"/>
  <c r="AJ10" i="75"/>
  <c r="AG10" i="75"/>
  <c r="AB10" i="75"/>
  <c r="Y10" i="75"/>
  <c r="U10" i="75"/>
  <c r="R10" i="75"/>
  <c r="O10" i="75"/>
  <c r="L10" i="75"/>
  <c r="I10" i="75"/>
  <c r="F10" i="75"/>
  <c r="C10" i="75"/>
  <c r="AS9" i="75"/>
  <c r="AP9" i="75"/>
  <c r="AM9" i="75"/>
  <c r="AJ9" i="75"/>
  <c r="AG9" i="75"/>
  <c r="AB9" i="75"/>
  <c r="Y9" i="75"/>
  <c r="U9" i="75"/>
  <c r="R9" i="75"/>
  <c r="O9" i="75"/>
  <c r="L9" i="75"/>
  <c r="I9" i="75"/>
  <c r="F9" i="75"/>
  <c r="C9" i="75"/>
  <c r="AS7" i="75"/>
  <c r="AP7" i="75"/>
  <c r="AM7" i="75"/>
  <c r="AJ7" i="75"/>
  <c r="AG7" i="75"/>
  <c r="AB7" i="75"/>
  <c r="Y7" i="75"/>
  <c r="U7" i="75"/>
  <c r="R7" i="75"/>
  <c r="O7" i="75"/>
  <c r="L7" i="75"/>
  <c r="I7" i="75"/>
  <c r="F7" i="75"/>
  <c r="C7" i="75"/>
  <c r="AS6" i="75"/>
  <c r="AP6" i="75"/>
  <c r="AM6" i="75"/>
  <c r="AJ6" i="75"/>
  <c r="AG6" i="75"/>
  <c r="AB6" i="75"/>
  <c r="Y6" i="75"/>
  <c r="U6" i="75"/>
  <c r="R6" i="75"/>
  <c r="O6" i="75"/>
  <c r="L6" i="75"/>
  <c r="I6" i="75"/>
  <c r="F6" i="75"/>
  <c r="C6" i="75"/>
  <c r="AS5" i="75"/>
  <c r="AP5" i="75"/>
  <c r="AM5" i="75"/>
  <c r="AJ5" i="75"/>
  <c r="AG5" i="75"/>
  <c r="AB5" i="75"/>
  <c r="Y5" i="75"/>
  <c r="U5" i="75"/>
  <c r="R5" i="75"/>
  <c r="O5" i="75"/>
  <c r="L5" i="75"/>
  <c r="I5" i="75"/>
  <c r="F5" i="75"/>
  <c r="C5" i="75"/>
  <c r="AS35" i="74"/>
  <c r="AP35" i="74"/>
  <c r="AM35" i="74"/>
  <c r="AJ35" i="74"/>
  <c r="AG35" i="74"/>
  <c r="AB35" i="74"/>
  <c r="Y35" i="74"/>
  <c r="U35" i="74"/>
  <c r="R35" i="74"/>
  <c r="O35" i="74"/>
  <c r="L35" i="74"/>
  <c r="I35" i="74"/>
  <c r="F35" i="74"/>
  <c r="C35" i="74"/>
  <c r="AS34" i="74"/>
  <c r="AP34" i="74"/>
  <c r="AM34" i="74"/>
  <c r="AJ34" i="74"/>
  <c r="AG34" i="74"/>
  <c r="AB34" i="74"/>
  <c r="Y34" i="74"/>
  <c r="U34" i="74"/>
  <c r="R34" i="74"/>
  <c r="O34" i="74"/>
  <c r="L34" i="74"/>
  <c r="I34" i="74"/>
  <c r="F34" i="74"/>
  <c r="C34" i="74"/>
  <c r="AS33" i="74"/>
  <c r="AP33" i="74"/>
  <c r="AM33" i="74"/>
  <c r="AJ33" i="74"/>
  <c r="AG33" i="74"/>
  <c r="AB33" i="74"/>
  <c r="Y33" i="74"/>
  <c r="U33" i="74"/>
  <c r="R33" i="74"/>
  <c r="O33" i="74"/>
  <c r="L33" i="74"/>
  <c r="I33" i="74"/>
  <c r="F33" i="74"/>
  <c r="C33" i="74"/>
  <c r="AS32" i="74"/>
  <c r="AP32" i="74"/>
  <c r="AM32" i="74"/>
  <c r="AJ32" i="74"/>
  <c r="AG32" i="74"/>
  <c r="AB32" i="74"/>
  <c r="Y32" i="74"/>
  <c r="U32" i="74"/>
  <c r="R32" i="74"/>
  <c r="O32" i="74"/>
  <c r="L32" i="74"/>
  <c r="I32" i="74"/>
  <c r="F32" i="74"/>
  <c r="C32" i="74"/>
  <c r="AS31" i="74"/>
  <c r="AP31" i="74"/>
  <c r="AM31" i="74"/>
  <c r="AJ31" i="74"/>
  <c r="AG31" i="74"/>
  <c r="AB31" i="74"/>
  <c r="Y31" i="74"/>
  <c r="U31" i="74"/>
  <c r="R31" i="74"/>
  <c r="O31" i="74"/>
  <c r="L31" i="74"/>
  <c r="I31" i="74"/>
  <c r="F31" i="74"/>
  <c r="C31" i="74"/>
  <c r="AS30" i="74"/>
  <c r="AP30" i="74"/>
  <c r="AM30" i="74"/>
  <c r="AJ30" i="74"/>
  <c r="AG30" i="74"/>
  <c r="AB30" i="74"/>
  <c r="Y30" i="74"/>
  <c r="U30" i="74"/>
  <c r="R30" i="74"/>
  <c r="O30" i="74"/>
  <c r="L30" i="74"/>
  <c r="I30" i="74"/>
  <c r="F30" i="74"/>
  <c r="C30" i="74"/>
  <c r="AS29" i="74"/>
  <c r="AP29" i="74"/>
  <c r="AM29" i="74"/>
  <c r="AJ29" i="74"/>
  <c r="AG29" i="74"/>
  <c r="AB29" i="74"/>
  <c r="Y29" i="74"/>
  <c r="U29" i="74"/>
  <c r="R29" i="74"/>
  <c r="O29" i="74"/>
  <c r="L29" i="74"/>
  <c r="I29" i="74"/>
  <c r="F29" i="74"/>
  <c r="C29" i="74"/>
  <c r="AS28" i="74"/>
  <c r="AP28" i="74"/>
  <c r="AM28" i="74"/>
  <c r="AJ28" i="74"/>
  <c r="AG28" i="74"/>
  <c r="AB28" i="74"/>
  <c r="Y28" i="74"/>
  <c r="U28" i="74"/>
  <c r="R28" i="74"/>
  <c r="O28" i="74"/>
  <c r="L28" i="74"/>
  <c r="I28" i="74"/>
  <c r="F28" i="74"/>
  <c r="C28" i="74"/>
  <c r="AS27" i="74"/>
  <c r="AP27" i="74"/>
  <c r="AM27" i="74"/>
  <c r="AJ27" i="74"/>
  <c r="AG27" i="74"/>
  <c r="AB27" i="74"/>
  <c r="Y27" i="74"/>
  <c r="U27" i="74"/>
  <c r="R27" i="74"/>
  <c r="O27" i="74"/>
  <c r="L27" i="74"/>
  <c r="I27" i="74"/>
  <c r="F27" i="74"/>
  <c r="C27" i="74"/>
  <c r="AS26" i="74"/>
  <c r="AP26" i="74"/>
  <c r="AM26" i="74"/>
  <c r="AJ26" i="74"/>
  <c r="AG26" i="74"/>
  <c r="AB26" i="74"/>
  <c r="Y26" i="74"/>
  <c r="U26" i="74"/>
  <c r="R26" i="74"/>
  <c r="O26" i="74"/>
  <c r="L26" i="74"/>
  <c r="I26" i="74"/>
  <c r="F26" i="74"/>
  <c r="C26" i="74"/>
  <c r="AS25" i="74"/>
  <c r="AP25" i="74"/>
  <c r="AM25" i="74"/>
  <c r="AJ25" i="74"/>
  <c r="AG25" i="74"/>
  <c r="AB25" i="74"/>
  <c r="Y25" i="74"/>
  <c r="U25" i="74"/>
  <c r="R25" i="74"/>
  <c r="O25" i="74"/>
  <c r="L25" i="74"/>
  <c r="I25" i="74"/>
  <c r="F25" i="74"/>
  <c r="C25" i="74"/>
  <c r="AS24" i="74"/>
  <c r="AP24" i="74"/>
  <c r="AM24" i="74"/>
  <c r="AJ24" i="74"/>
  <c r="AG24" i="74"/>
  <c r="AB24" i="74"/>
  <c r="Y24" i="74"/>
  <c r="U24" i="74"/>
  <c r="R24" i="74"/>
  <c r="O24" i="74"/>
  <c r="L24" i="74"/>
  <c r="I24" i="74"/>
  <c r="F24" i="74"/>
  <c r="C24" i="74"/>
  <c r="AS23" i="74"/>
  <c r="AP23" i="74"/>
  <c r="AM23" i="74"/>
  <c r="AJ23" i="74"/>
  <c r="AG23" i="74"/>
  <c r="AB23" i="74"/>
  <c r="Y23" i="74"/>
  <c r="U23" i="74"/>
  <c r="R23" i="74"/>
  <c r="O23" i="74"/>
  <c r="L23" i="74"/>
  <c r="I23" i="74"/>
  <c r="F23" i="74"/>
  <c r="C23" i="74"/>
  <c r="AS22" i="74"/>
  <c r="AP22" i="74"/>
  <c r="AM22" i="74"/>
  <c r="AJ22" i="74"/>
  <c r="AG22" i="74"/>
  <c r="AB22" i="74"/>
  <c r="Y22" i="74"/>
  <c r="U22" i="74"/>
  <c r="R22" i="74"/>
  <c r="O22" i="74"/>
  <c r="L22" i="74"/>
  <c r="I22" i="74"/>
  <c r="F22" i="74"/>
  <c r="C22" i="74"/>
  <c r="AS21" i="74"/>
  <c r="AP21" i="74"/>
  <c r="AM21" i="74"/>
  <c r="AJ21" i="74"/>
  <c r="AG21" i="74"/>
  <c r="AB21" i="74"/>
  <c r="Y21" i="74"/>
  <c r="U21" i="74"/>
  <c r="R21" i="74"/>
  <c r="O21" i="74"/>
  <c r="L21" i="74"/>
  <c r="I21" i="74"/>
  <c r="F21" i="74"/>
  <c r="C21" i="74"/>
  <c r="AS20" i="74"/>
  <c r="AP20" i="74"/>
  <c r="AM20" i="74"/>
  <c r="AJ20" i="74"/>
  <c r="AG20" i="74"/>
  <c r="AB20" i="74"/>
  <c r="Y20" i="74"/>
  <c r="U20" i="74"/>
  <c r="R20" i="74"/>
  <c r="O20" i="74"/>
  <c r="L20" i="74"/>
  <c r="I20" i="74"/>
  <c r="F20" i="74"/>
  <c r="C20" i="74"/>
  <c r="AS19" i="74"/>
  <c r="AP19" i="74"/>
  <c r="AM19" i="74"/>
  <c r="AJ19" i="74"/>
  <c r="AG19" i="74"/>
  <c r="AB19" i="74"/>
  <c r="Y19" i="74"/>
  <c r="U19" i="74"/>
  <c r="R19" i="74"/>
  <c r="O19" i="74"/>
  <c r="L19" i="74"/>
  <c r="I19" i="74"/>
  <c r="F19" i="74"/>
  <c r="C19" i="74"/>
  <c r="AS18" i="74"/>
  <c r="AP18" i="74"/>
  <c r="AM18" i="74"/>
  <c r="AJ18" i="74"/>
  <c r="AG18" i="74"/>
  <c r="AB18" i="74"/>
  <c r="Y18" i="74"/>
  <c r="U18" i="74"/>
  <c r="R18" i="74"/>
  <c r="O18" i="74"/>
  <c r="L18" i="74"/>
  <c r="I18" i="74"/>
  <c r="F18" i="74"/>
  <c r="C18" i="74"/>
  <c r="AS17" i="74"/>
  <c r="AP17" i="74"/>
  <c r="AM17" i="74"/>
  <c r="AJ17" i="74"/>
  <c r="AG17" i="74"/>
  <c r="AB17" i="74"/>
  <c r="Y17" i="74"/>
  <c r="U17" i="74"/>
  <c r="R17" i="74"/>
  <c r="O17" i="74"/>
  <c r="L17" i="74"/>
  <c r="I17" i="74"/>
  <c r="F17" i="74"/>
  <c r="C17" i="74"/>
  <c r="AS16" i="74"/>
  <c r="AP16" i="74"/>
  <c r="AM16" i="74"/>
  <c r="AJ16" i="74"/>
  <c r="AG16" i="74"/>
  <c r="AB16" i="74"/>
  <c r="Y16" i="74"/>
  <c r="U16" i="74"/>
  <c r="R16" i="74"/>
  <c r="O16" i="74"/>
  <c r="L16" i="74"/>
  <c r="I16" i="74"/>
  <c r="F16" i="74"/>
  <c r="C16" i="74"/>
  <c r="AS15" i="74"/>
  <c r="AP15" i="74"/>
  <c r="AM15" i="74"/>
  <c r="AJ15" i="74"/>
  <c r="AG15" i="74"/>
  <c r="AB15" i="74"/>
  <c r="Y15" i="74"/>
  <c r="U15" i="74"/>
  <c r="R15" i="74"/>
  <c r="O15" i="74"/>
  <c r="L15" i="74"/>
  <c r="I15" i="74"/>
  <c r="F15" i="74"/>
  <c r="C15" i="74"/>
  <c r="AS14" i="74"/>
  <c r="AP14" i="74"/>
  <c r="AM14" i="74"/>
  <c r="AJ14" i="74"/>
  <c r="AG14" i="74"/>
  <c r="AB14" i="74"/>
  <c r="Y14" i="74"/>
  <c r="U14" i="74"/>
  <c r="R14" i="74"/>
  <c r="O14" i="74"/>
  <c r="L14" i="74"/>
  <c r="I14" i="74"/>
  <c r="F14" i="74"/>
  <c r="C14" i="74"/>
  <c r="AS13" i="74"/>
  <c r="AP13" i="74"/>
  <c r="AM13" i="74"/>
  <c r="AJ13" i="74"/>
  <c r="AG13" i="74"/>
  <c r="AB13" i="74"/>
  <c r="Y13" i="74"/>
  <c r="U13" i="74"/>
  <c r="R13" i="74"/>
  <c r="O13" i="74"/>
  <c r="L13" i="74"/>
  <c r="I13" i="74"/>
  <c r="F13" i="74"/>
  <c r="C13" i="74"/>
  <c r="AS12" i="74"/>
  <c r="AP12" i="74"/>
  <c r="AM12" i="74"/>
  <c r="AJ12" i="74"/>
  <c r="AG12" i="74"/>
  <c r="AB12" i="74"/>
  <c r="Y12" i="74"/>
  <c r="U12" i="74"/>
  <c r="R12" i="74"/>
  <c r="O12" i="74"/>
  <c r="L12" i="74"/>
  <c r="I12" i="74"/>
  <c r="F12" i="74"/>
  <c r="C12" i="74"/>
  <c r="AS11" i="74"/>
  <c r="AP11" i="74"/>
  <c r="AM11" i="74"/>
  <c r="AJ11" i="74"/>
  <c r="AG11" i="74"/>
  <c r="AB11" i="74"/>
  <c r="Y11" i="74"/>
  <c r="U11" i="74"/>
  <c r="R11" i="74"/>
  <c r="O11" i="74"/>
  <c r="L11" i="74"/>
  <c r="I11" i="74"/>
  <c r="F11" i="74"/>
  <c r="C11" i="74"/>
  <c r="AS10" i="74"/>
  <c r="AP10" i="74"/>
  <c r="AM10" i="74"/>
  <c r="AJ10" i="74"/>
  <c r="AG10" i="74"/>
  <c r="AB10" i="74"/>
  <c r="Y10" i="74"/>
  <c r="U10" i="74"/>
  <c r="R10" i="74"/>
  <c r="O10" i="74"/>
  <c r="L10" i="74"/>
  <c r="I10" i="74"/>
  <c r="F10" i="74"/>
  <c r="C10" i="74"/>
  <c r="AS9" i="74"/>
  <c r="AP9" i="74"/>
  <c r="AM9" i="74"/>
  <c r="AJ9" i="74"/>
  <c r="AG9" i="74"/>
  <c r="AB9" i="74"/>
  <c r="Y9" i="74"/>
  <c r="U9" i="74"/>
  <c r="R9" i="74"/>
  <c r="O9" i="74"/>
  <c r="L9" i="74"/>
  <c r="I9" i="74"/>
  <c r="F9" i="74"/>
  <c r="C9" i="74"/>
  <c r="AS7" i="74"/>
  <c r="AP7" i="74"/>
  <c r="AM7" i="74"/>
  <c r="AJ7" i="74"/>
  <c r="AG7" i="74"/>
  <c r="AB7" i="74"/>
  <c r="Y7" i="74"/>
  <c r="U7" i="74"/>
  <c r="R7" i="74"/>
  <c r="O7" i="74"/>
  <c r="L7" i="74"/>
  <c r="I7" i="74"/>
  <c r="F7" i="74"/>
  <c r="C7" i="74"/>
  <c r="AS6" i="74"/>
  <c r="AP6" i="74"/>
  <c r="AM6" i="74"/>
  <c r="AJ6" i="74"/>
  <c r="AG6" i="74"/>
  <c r="AB6" i="74"/>
  <c r="Y6" i="74"/>
  <c r="U6" i="74"/>
  <c r="R6" i="74"/>
  <c r="O6" i="74"/>
  <c r="L6" i="74"/>
  <c r="I6" i="74"/>
  <c r="F6" i="74"/>
  <c r="C6" i="74"/>
  <c r="AS5" i="74"/>
  <c r="AP5" i="74"/>
  <c r="AM5" i="74"/>
  <c r="AJ5" i="74"/>
  <c r="AG5" i="74"/>
  <c r="AB5" i="74"/>
  <c r="Y5" i="74"/>
  <c r="U5" i="74"/>
  <c r="R5" i="74"/>
  <c r="O5" i="74"/>
  <c r="L5" i="74"/>
  <c r="I5" i="74"/>
  <c r="F5" i="74"/>
  <c r="C5" i="74"/>
  <c r="AS35" i="72"/>
  <c r="AP35" i="72"/>
  <c r="AM35" i="72"/>
  <c r="AJ35" i="72"/>
  <c r="AG35" i="72"/>
  <c r="AB35" i="72"/>
  <c r="Y35" i="72"/>
  <c r="U35" i="72"/>
  <c r="R35" i="72"/>
  <c r="O35" i="72"/>
  <c r="L35" i="72"/>
  <c r="I35" i="72"/>
  <c r="F35" i="72"/>
  <c r="C35" i="72"/>
  <c r="AS34" i="72"/>
  <c r="AP34" i="72"/>
  <c r="AM34" i="72"/>
  <c r="AJ34" i="72"/>
  <c r="AG34" i="72"/>
  <c r="AB34" i="72"/>
  <c r="Y34" i="72"/>
  <c r="U34" i="72"/>
  <c r="R34" i="72"/>
  <c r="O34" i="72"/>
  <c r="L34" i="72"/>
  <c r="I34" i="72"/>
  <c r="F34" i="72"/>
  <c r="C34" i="72"/>
  <c r="AS33" i="72"/>
  <c r="AP33" i="72"/>
  <c r="AM33" i="72"/>
  <c r="AJ33" i="72"/>
  <c r="AG33" i="72"/>
  <c r="AB33" i="72"/>
  <c r="Y33" i="72"/>
  <c r="U33" i="72"/>
  <c r="R33" i="72"/>
  <c r="O33" i="72"/>
  <c r="L33" i="72"/>
  <c r="I33" i="72"/>
  <c r="F33" i="72"/>
  <c r="C33" i="72"/>
  <c r="AS32" i="72"/>
  <c r="AP32" i="72"/>
  <c r="AM32" i="72"/>
  <c r="AJ32" i="72"/>
  <c r="AG32" i="72"/>
  <c r="AB32" i="72"/>
  <c r="Y32" i="72"/>
  <c r="U32" i="72"/>
  <c r="R32" i="72"/>
  <c r="O32" i="72"/>
  <c r="L32" i="72"/>
  <c r="I32" i="72"/>
  <c r="F32" i="72"/>
  <c r="C32" i="72"/>
  <c r="AS31" i="72"/>
  <c r="AP31" i="72"/>
  <c r="AM31" i="72"/>
  <c r="AJ31" i="72"/>
  <c r="AG31" i="72"/>
  <c r="AB31" i="72"/>
  <c r="Y31" i="72"/>
  <c r="U31" i="72"/>
  <c r="R31" i="72"/>
  <c r="O31" i="72"/>
  <c r="L31" i="72"/>
  <c r="I31" i="72"/>
  <c r="F31" i="72"/>
  <c r="C31" i="72"/>
  <c r="AS30" i="72"/>
  <c r="AP30" i="72"/>
  <c r="AM30" i="72"/>
  <c r="AJ30" i="72"/>
  <c r="AG30" i="72"/>
  <c r="AB30" i="72"/>
  <c r="Y30" i="72"/>
  <c r="U30" i="72"/>
  <c r="R30" i="72"/>
  <c r="O30" i="72"/>
  <c r="L30" i="72"/>
  <c r="I30" i="72"/>
  <c r="F30" i="72"/>
  <c r="C30" i="72"/>
  <c r="AS29" i="72"/>
  <c r="AP29" i="72"/>
  <c r="AM29" i="72"/>
  <c r="AJ29" i="72"/>
  <c r="AG29" i="72"/>
  <c r="AB29" i="72"/>
  <c r="Y29" i="72"/>
  <c r="U29" i="72"/>
  <c r="R29" i="72"/>
  <c r="O29" i="72"/>
  <c r="L29" i="72"/>
  <c r="I29" i="72"/>
  <c r="F29" i="72"/>
  <c r="C29" i="72"/>
  <c r="AS28" i="72"/>
  <c r="AP28" i="72"/>
  <c r="AM28" i="72"/>
  <c r="AJ28" i="72"/>
  <c r="AG28" i="72"/>
  <c r="AB28" i="72"/>
  <c r="Y28" i="72"/>
  <c r="U28" i="72"/>
  <c r="R28" i="72"/>
  <c r="O28" i="72"/>
  <c r="L28" i="72"/>
  <c r="I28" i="72"/>
  <c r="F28" i="72"/>
  <c r="C28" i="72"/>
  <c r="AS27" i="72"/>
  <c r="AP27" i="72"/>
  <c r="AM27" i="72"/>
  <c r="AJ27" i="72"/>
  <c r="AG27" i="72"/>
  <c r="AB27" i="72"/>
  <c r="Y27" i="72"/>
  <c r="U27" i="72"/>
  <c r="R27" i="72"/>
  <c r="O27" i="72"/>
  <c r="L27" i="72"/>
  <c r="I27" i="72"/>
  <c r="F27" i="72"/>
  <c r="C27" i="72"/>
  <c r="AS26" i="72"/>
  <c r="AP26" i="72"/>
  <c r="AM26" i="72"/>
  <c r="AJ26" i="72"/>
  <c r="AG26" i="72"/>
  <c r="AB26" i="72"/>
  <c r="Y26" i="72"/>
  <c r="U26" i="72"/>
  <c r="R26" i="72"/>
  <c r="O26" i="72"/>
  <c r="L26" i="72"/>
  <c r="I26" i="72"/>
  <c r="F26" i="72"/>
  <c r="C26" i="72"/>
  <c r="AS25" i="72"/>
  <c r="AP25" i="72"/>
  <c r="AM25" i="72"/>
  <c r="AJ25" i="72"/>
  <c r="AG25" i="72"/>
  <c r="AB25" i="72"/>
  <c r="Y25" i="72"/>
  <c r="U25" i="72"/>
  <c r="R25" i="72"/>
  <c r="O25" i="72"/>
  <c r="L25" i="72"/>
  <c r="I25" i="72"/>
  <c r="F25" i="72"/>
  <c r="C25" i="72"/>
  <c r="AS24" i="72"/>
  <c r="AP24" i="72"/>
  <c r="AM24" i="72"/>
  <c r="AJ24" i="72"/>
  <c r="AG24" i="72"/>
  <c r="AB24" i="72"/>
  <c r="Y24" i="72"/>
  <c r="U24" i="72"/>
  <c r="R24" i="72"/>
  <c r="O24" i="72"/>
  <c r="L24" i="72"/>
  <c r="I24" i="72"/>
  <c r="F24" i="72"/>
  <c r="C24" i="72"/>
  <c r="AS23" i="72"/>
  <c r="AP23" i="72"/>
  <c r="AM23" i="72"/>
  <c r="AJ23" i="72"/>
  <c r="AG23" i="72"/>
  <c r="AB23" i="72"/>
  <c r="Y23" i="72"/>
  <c r="U23" i="72"/>
  <c r="R23" i="72"/>
  <c r="O23" i="72"/>
  <c r="L23" i="72"/>
  <c r="I23" i="72"/>
  <c r="F23" i="72"/>
  <c r="C23" i="72"/>
  <c r="AS22" i="72"/>
  <c r="AP22" i="72"/>
  <c r="AM22" i="72"/>
  <c r="AJ22" i="72"/>
  <c r="AG22" i="72"/>
  <c r="AB22" i="72"/>
  <c r="Y22" i="72"/>
  <c r="U22" i="72"/>
  <c r="R22" i="72"/>
  <c r="O22" i="72"/>
  <c r="L22" i="72"/>
  <c r="I22" i="72"/>
  <c r="F22" i="72"/>
  <c r="C22" i="72"/>
  <c r="AS21" i="72"/>
  <c r="AP21" i="72"/>
  <c r="AM21" i="72"/>
  <c r="AJ21" i="72"/>
  <c r="AG21" i="72"/>
  <c r="AB21" i="72"/>
  <c r="Y21" i="72"/>
  <c r="U21" i="72"/>
  <c r="R21" i="72"/>
  <c r="O21" i="72"/>
  <c r="L21" i="72"/>
  <c r="I21" i="72"/>
  <c r="F21" i="72"/>
  <c r="C21" i="72"/>
  <c r="AS20" i="72"/>
  <c r="AP20" i="72"/>
  <c r="AM20" i="72"/>
  <c r="AJ20" i="72"/>
  <c r="AG20" i="72"/>
  <c r="AB20" i="72"/>
  <c r="Y20" i="72"/>
  <c r="U20" i="72"/>
  <c r="R20" i="72"/>
  <c r="O20" i="72"/>
  <c r="L20" i="72"/>
  <c r="I20" i="72"/>
  <c r="F20" i="72"/>
  <c r="C20" i="72"/>
  <c r="AS19" i="72"/>
  <c r="AP19" i="72"/>
  <c r="AM19" i="72"/>
  <c r="AJ19" i="72"/>
  <c r="AG19" i="72"/>
  <c r="AB19" i="72"/>
  <c r="Y19" i="72"/>
  <c r="U19" i="72"/>
  <c r="R19" i="72"/>
  <c r="O19" i="72"/>
  <c r="L19" i="72"/>
  <c r="I19" i="72"/>
  <c r="F19" i="72"/>
  <c r="C19" i="72"/>
  <c r="AS18" i="72"/>
  <c r="AP18" i="72"/>
  <c r="AM18" i="72"/>
  <c r="AJ18" i="72"/>
  <c r="AG18" i="72"/>
  <c r="AB18" i="72"/>
  <c r="Y18" i="72"/>
  <c r="U18" i="72"/>
  <c r="R18" i="72"/>
  <c r="O18" i="72"/>
  <c r="L18" i="72"/>
  <c r="I18" i="72"/>
  <c r="F18" i="72"/>
  <c r="C18" i="72"/>
  <c r="AS17" i="72"/>
  <c r="AP17" i="72"/>
  <c r="AM17" i="72"/>
  <c r="AJ17" i="72"/>
  <c r="AG17" i="72"/>
  <c r="AB17" i="72"/>
  <c r="Y17" i="72"/>
  <c r="U17" i="72"/>
  <c r="R17" i="72"/>
  <c r="O17" i="72"/>
  <c r="L17" i="72"/>
  <c r="I17" i="72"/>
  <c r="F17" i="72"/>
  <c r="C17" i="72"/>
  <c r="AS16" i="72"/>
  <c r="AP16" i="72"/>
  <c r="AM16" i="72"/>
  <c r="AJ16" i="72"/>
  <c r="AG16" i="72"/>
  <c r="AB16" i="72"/>
  <c r="Y16" i="72"/>
  <c r="U16" i="72"/>
  <c r="R16" i="72"/>
  <c r="O16" i="72"/>
  <c r="L16" i="72"/>
  <c r="I16" i="72"/>
  <c r="F16" i="72"/>
  <c r="C16" i="72"/>
  <c r="AS15" i="72"/>
  <c r="AP15" i="72"/>
  <c r="AM15" i="72"/>
  <c r="AJ15" i="72"/>
  <c r="AG15" i="72"/>
  <c r="AB15" i="72"/>
  <c r="Y15" i="72"/>
  <c r="U15" i="72"/>
  <c r="R15" i="72"/>
  <c r="O15" i="72"/>
  <c r="L15" i="72"/>
  <c r="I15" i="72"/>
  <c r="F15" i="72"/>
  <c r="C15" i="72"/>
  <c r="AS14" i="72"/>
  <c r="AP14" i="72"/>
  <c r="AM14" i="72"/>
  <c r="AJ14" i="72"/>
  <c r="AG14" i="72"/>
  <c r="AB14" i="72"/>
  <c r="Y14" i="72"/>
  <c r="U14" i="72"/>
  <c r="R14" i="72"/>
  <c r="O14" i="72"/>
  <c r="L14" i="72"/>
  <c r="I14" i="72"/>
  <c r="F14" i="72"/>
  <c r="C14" i="72"/>
  <c r="AS13" i="72"/>
  <c r="AP13" i="72"/>
  <c r="AM13" i="72"/>
  <c r="AJ13" i="72"/>
  <c r="AG13" i="72"/>
  <c r="AB13" i="72"/>
  <c r="Y13" i="72"/>
  <c r="U13" i="72"/>
  <c r="R13" i="72"/>
  <c r="O13" i="72"/>
  <c r="L13" i="72"/>
  <c r="I13" i="72"/>
  <c r="F13" i="72"/>
  <c r="C13" i="72"/>
  <c r="AS12" i="72"/>
  <c r="AP12" i="72"/>
  <c r="AM12" i="72"/>
  <c r="AJ12" i="72"/>
  <c r="AG12" i="72"/>
  <c r="AB12" i="72"/>
  <c r="Y12" i="72"/>
  <c r="U12" i="72"/>
  <c r="R12" i="72"/>
  <c r="O12" i="72"/>
  <c r="L12" i="72"/>
  <c r="I12" i="72"/>
  <c r="F12" i="72"/>
  <c r="C12" i="72"/>
  <c r="AS11" i="72"/>
  <c r="AP11" i="72"/>
  <c r="AM11" i="72"/>
  <c r="AJ11" i="72"/>
  <c r="AG11" i="72"/>
  <c r="AB11" i="72"/>
  <c r="Y11" i="72"/>
  <c r="U11" i="72"/>
  <c r="R11" i="72"/>
  <c r="O11" i="72"/>
  <c r="L11" i="72"/>
  <c r="I11" i="72"/>
  <c r="F11" i="72"/>
  <c r="C11" i="72"/>
  <c r="AS10" i="72"/>
  <c r="AP10" i="72"/>
  <c r="AM10" i="72"/>
  <c r="AJ10" i="72"/>
  <c r="AG10" i="72"/>
  <c r="AB10" i="72"/>
  <c r="Y10" i="72"/>
  <c r="U10" i="72"/>
  <c r="R10" i="72"/>
  <c r="O10" i="72"/>
  <c r="L10" i="72"/>
  <c r="I10" i="72"/>
  <c r="F10" i="72"/>
  <c r="C10" i="72"/>
  <c r="AS9" i="72"/>
  <c r="AP9" i="72"/>
  <c r="AM9" i="72"/>
  <c r="AJ9" i="72"/>
  <c r="AG9" i="72"/>
  <c r="AB9" i="72"/>
  <c r="Y9" i="72"/>
  <c r="U9" i="72"/>
  <c r="R9" i="72"/>
  <c r="O9" i="72"/>
  <c r="L9" i="72"/>
  <c r="I9" i="72"/>
  <c r="F9" i="72"/>
  <c r="C9" i="72"/>
  <c r="AS7" i="72"/>
  <c r="AP7" i="72"/>
  <c r="AM7" i="72"/>
  <c r="AJ7" i="72"/>
  <c r="AG7" i="72"/>
  <c r="AB7" i="72"/>
  <c r="Y7" i="72"/>
  <c r="U7" i="72"/>
  <c r="R7" i="72"/>
  <c r="O7" i="72"/>
  <c r="L7" i="72"/>
  <c r="I7" i="72"/>
  <c r="F7" i="72"/>
  <c r="C7" i="72"/>
  <c r="AS6" i="72"/>
  <c r="AP6" i="72"/>
  <c r="AM6" i="72"/>
  <c r="AJ6" i="72"/>
  <c r="AG6" i="72"/>
  <c r="AB6" i="72"/>
  <c r="Y6" i="72"/>
  <c r="U6" i="72"/>
  <c r="R6" i="72"/>
  <c r="O6" i="72"/>
  <c r="L6" i="72"/>
  <c r="I6" i="72"/>
  <c r="F6" i="72"/>
  <c r="C6" i="72"/>
  <c r="AS5" i="72"/>
  <c r="AP5" i="72"/>
  <c r="AM5" i="72"/>
  <c r="AJ5" i="72"/>
  <c r="AG5" i="72"/>
  <c r="AB5" i="72"/>
  <c r="Y5" i="72"/>
  <c r="U5" i="72"/>
  <c r="R5" i="72"/>
  <c r="O5" i="72"/>
  <c r="L5" i="72"/>
  <c r="I5" i="72"/>
  <c r="F5" i="72"/>
  <c r="C5" i="72"/>
  <c r="AS35" i="60"/>
  <c r="AP35" i="60"/>
  <c r="AM35" i="60"/>
  <c r="AJ35" i="60"/>
  <c r="AG35" i="60"/>
  <c r="AB35" i="60"/>
  <c r="Y35" i="60"/>
  <c r="U35" i="60"/>
  <c r="R35" i="60"/>
  <c r="O35" i="60"/>
  <c r="L35" i="60"/>
  <c r="I35" i="60"/>
  <c r="F35" i="60"/>
  <c r="C35" i="60"/>
  <c r="AS34" i="60"/>
  <c r="AP34" i="60"/>
  <c r="AM34" i="60"/>
  <c r="AJ34" i="60"/>
  <c r="AG34" i="60"/>
  <c r="AB34" i="60"/>
  <c r="Y34" i="60"/>
  <c r="U34" i="60"/>
  <c r="R34" i="60"/>
  <c r="O34" i="60"/>
  <c r="L34" i="60"/>
  <c r="I34" i="60"/>
  <c r="F34" i="60"/>
  <c r="C34" i="60"/>
  <c r="AS33" i="60"/>
  <c r="AP33" i="60"/>
  <c r="AM33" i="60"/>
  <c r="AJ33" i="60"/>
  <c r="AG33" i="60"/>
  <c r="AB33" i="60"/>
  <c r="Y33" i="60"/>
  <c r="U33" i="60"/>
  <c r="R33" i="60"/>
  <c r="O33" i="60"/>
  <c r="L33" i="60"/>
  <c r="I33" i="60"/>
  <c r="F33" i="60"/>
  <c r="C33" i="60"/>
  <c r="AS32" i="60"/>
  <c r="AP32" i="60"/>
  <c r="AM32" i="60"/>
  <c r="AJ32" i="60"/>
  <c r="AG32" i="60"/>
  <c r="AB32" i="60"/>
  <c r="Y32" i="60"/>
  <c r="U32" i="60"/>
  <c r="R32" i="60"/>
  <c r="O32" i="60"/>
  <c r="L32" i="60"/>
  <c r="I32" i="60"/>
  <c r="F32" i="60"/>
  <c r="C32" i="60"/>
  <c r="AS31" i="60"/>
  <c r="AP31" i="60"/>
  <c r="AM31" i="60"/>
  <c r="AJ31" i="60"/>
  <c r="AG31" i="60"/>
  <c r="AB31" i="60"/>
  <c r="Y31" i="60"/>
  <c r="U31" i="60"/>
  <c r="R31" i="60"/>
  <c r="O31" i="60"/>
  <c r="L31" i="60"/>
  <c r="I31" i="60"/>
  <c r="F31" i="60"/>
  <c r="C31" i="60"/>
  <c r="AS30" i="60"/>
  <c r="AP30" i="60"/>
  <c r="AM30" i="60"/>
  <c r="AJ30" i="60"/>
  <c r="AG30" i="60"/>
  <c r="AB30" i="60"/>
  <c r="Y30" i="60"/>
  <c r="U30" i="60"/>
  <c r="R30" i="60"/>
  <c r="O30" i="60"/>
  <c r="L30" i="60"/>
  <c r="I30" i="60"/>
  <c r="F30" i="60"/>
  <c r="C30" i="60"/>
  <c r="AS29" i="60"/>
  <c r="AP29" i="60"/>
  <c r="AM29" i="60"/>
  <c r="AJ29" i="60"/>
  <c r="AG29" i="60"/>
  <c r="AB29" i="60"/>
  <c r="Y29" i="60"/>
  <c r="U29" i="60"/>
  <c r="R29" i="60"/>
  <c r="O29" i="60"/>
  <c r="L29" i="60"/>
  <c r="I29" i="60"/>
  <c r="F29" i="60"/>
  <c r="C29" i="60"/>
  <c r="AS28" i="60"/>
  <c r="AP28" i="60"/>
  <c r="AM28" i="60"/>
  <c r="AJ28" i="60"/>
  <c r="AG28" i="60"/>
  <c r="AB28" i="60"/>
  <c r="Y28" i="60"/>
  <c r="U28" i="60"/>
  <c r="R28" i="60"/>
  <c r="O28" i="60"/>
  <c r="L28" i="60"/>
  <c r="I28" i="60"/>
  <c r="F28" i="60"/>
  <c r="C28" i="60"/>
  <c r="AS27" i="60"/>
  <c r="AP27" i="60"/>
  <c r="AM27" i="60"/>
  <c r="AJ27" i="60"/>
  <c r="AG27" i="60"/>
  <c r="AB27" i="60"/>
  <c r="Y27" i="60"/>
  <c r="U27" i="60"/>
  <c r="R27" i="60"/>
  <c r="O27" i="60"/>
  <c r="L27" i="60"/>
  <c r="I27" i="60"/>
  <c r="F27" i="60"/>
  <c r="C27" i="60"/>
  <c r="AS26" i="60"/>
  <c r="AP26" i="60"/>
  <c r="AM26" i="60"/>
  <c r="AJ26" i="60"/>
  <c r="AG26" i="60"/>
  <c r="AB26" i="60"/>
  <c r="Y26" i="60"/>
  <c r="U26" i="60"/>
  <c r="R26" i="60"/>
  <c r="O26" i="60"/>
  <c r="L26" i="60"/>
  <c r="I26" i="60"/>
  <c r="F26" i="60"/>
  <c r="C26" i="60"/>
  <c r="AS25" i="60"/>
  <c r="AP25" i="60"/>
  <c r="AM25" i="60"/>
  <c r="AJ25" i="60"/>
  <c r="AG25" i="60"/>
  <c r="AB25" i="60"/>
  <c r="Y25" i="60"/>
  <c r="U25" i="60"/>
  <c r="R25" i="60"/>
  <c r="O25" i="60"/>
  <c r="L25" i="60"/>
  <c r="I25" i="60"/>
  <c r="F25" i="60"/>
  <c r="C25" i="60"/>
  <c r="AS24" i="60"/>
  <c r="AP24" i="60"/>
  <c r="AM24" i="60"/>
  <c r="AJ24" i="60"/>
  <c r="AG24" i="60"/>
  <c r="AB24" i="60"/>
  <c r="Y24" i="60"/>
  <c r="U24" i="60"/>
  <c r="R24" i="60"/>
  <c r="O24" i="60"/>
  <c r="L24" i="60"/>
  <c r="I24" i="60"/>
  <c r="F24" i="60"/>
  <c r="C24" i="60"/>
  <c r="AS23" i="60"/>
  <c r="AP23" i="60"/>
  <c r="AM23" i="60"/>
  <c r="AJ23" i="60"/>
  <c r="AG23" i="60"/>
  <c r="AB23" i="60"/>
  <c r="Y23" i="60"/>
  <c r="U23" i="60"/>
  <c r="R23" i="60"/>
  <c r="O23" i="60"/>
  <c r="L23" i="60"/>
  <c r="I23" i="60"/>
  <c r="F23" i="60"/>
  <c r="C23" i="60"/>
  <c r="AS22" i="60"/>
  <c r="AP22" i="60"/>
  <c r="AM22" i="60"/>
  <c r="AJ22" i="60"/>
  <c r="AG22" i="60"/>
  <c r="AB22" i="60"/>
  <c r="Y22" i="60"/>
  <c r="U22" i="60"/>
  <c r="R22" i="60"/>
  <c r="O22" i="60"/>
  <c r="L22" i="60"/>
  <c r="I22" i="60"/>
  <c r="F22" i="60"/>
  <c r="C22" i="60"/>
  <c r="AS21" i="60"/>
  <c r="AP21" i="60"/>
  <c r="AM21" i="60"/>
  <c r="AJ21" i="60"/>
  <c r="AG21" i="60"/>
  <c r="AB21" i="60"/>
  <c r="Y21" i="60"/>
  <c r="U21" i="60"/>
  <c r="R21" i="60"/>
  <c r="O21" i="60"/>
  <c r="L21" i="60"/>
  <c r="I21" i="60"/>
  <c r="F21" i="60"/>
  <c r="C21" i="60"/>
  <c r="AS20" i="60"/>
  <c r="AP20" i="60"/>
  <c r="AM20" i="60"/>
  <c r="AJ20" i="60"/>
  <c r="AG20" i="60"/>
  <c r="AB20" i="60"/>
  <c r="Y20" i="60"/>
  <c r="U20" i="60"/>
  <c r="R20" i="60"/>
  <c r="O20" i="60"/>
  <c r="L20" i="60"/>
  <c r="I20" i="60"/>
  <c r="F20" i="60"/>
  <c r="C20" i="60"/>
  <c r="AS19" i="60"/>
  <c r="AP19" i="60"/>
  <c r="AM19" i="60"/>
  <c r="AJ19" i="60"/>
  <c r="AG19" i="60"/>
  <c r="AB19" i="60"/>
  <c r="Y19" i="60"/>
  <c r="U19" i="60"/>
  <c r="R19" i="60"/>
  <c r="O19" i="60"/>
  <c r="L19" i="60"/>
  <c r="I19" i="60"/>
  <c r="F19" i="60"/>
  <c r="C19" i="60"/>
  <c r="AS18" i="60"/>
  <c r="AP18" i="60"/>
  <c r="AM18" i="60"/>
  <c r="AJ18" i="60"/>
  <c r="AG18" i="60"/>
  <c r="AB18" i="60"/>
  <c r="Y18" i="60"/>
  <c r="U18" i="60"/>
  <c r="R18" i="60"/>
  <c r="O18" i="60"/>
  <c r="L18" i="60"/>
  <c r="I18" i="60"/>
  <c r="F18" i="60"/>
  <c r="C18" i="60"/>
  <c r="AS17" i="60"/>
  <c r="AP17" i="60"/>
  <c r="AM17" i="60"/>
  <c r="AJ17" i="60"/>
  <c r="AG17" i="60"/>
  <c r="AB17" i="60"/>
  <c r="Y17" i="60"/>
  <c r="U17" i="60"/>
  <c r="R17" i="60"/>
  <c r="O17" i="60"/>
  <c r="L17" i="60"/>
  <c r="I17" i="60"/>
  <c r="F17" i="60"/>
  <c r="C17" i="60"/>
  <c r="AS16" i="60"/>
  <c r="AP16" i="60"/>
  <c r="AM16" i="60"/>
  <c r="AJ16" i="60"/>
  <c r="AG16" i="60"/>
  <c r="AB16" i="60"/>
  <c r="Y16" i="60"/>
  <c r="U16" i="60"/>
  <c r="R16" i="60"/>
  <c r="O16" i="60"/>
  <c r="L16" i="60"/>
  <c r="I16" i="60"/>
  <c r="F16" i="60"/>
  <c r="C16" i="60"/>
  <c r="AS15" i="60"/>
  <c r="AP15" i="60"/>
  <c r="AM15" i="60"/>
  <c r="AJ15" i="60"/>
  <c r="AG15" i="60"/>
  <c r="AB15" i="60"/>
  <c r="Y15" i="60"/>
  <c r="U15" i="60"/>
  <c r="R15" i="60"/>
  <c r="O15" i="60"/>
  <c r="L15" i="60"/>
  <c r="I15" i="60"/>
  <c r="F15" i="60"/>
  <c r="C15" i="60"/>
  <c r="AS14" i="60"/>
  <c r="AP14" i="60"/>
  <c r="AM14" i="60"/>
  <c r="AJ14" i="60"/>
  <c r="AG14" i="60"/>
  <c r="AB14" i="60"/>
  <c r="Y14" i="60"/>
  <c r="U14" i="60"/>
  <c r="R14" i="60"/>
  <c r="O14" i="60"/>
  <c r="L14" i="60"/>
  <c r="I14" i="60"/>
  <c r="F14" i="60"/>
  <c r="C14" i="60"/>
  <c r="AS13" i="60"/>
  <c r="AP13" i="60"/>
  <c r="AM13" i="60"/>
  <c r="AJ13" i="60"/>
  <c r="AG13" i="60"/>
  <c r="AB13" i="60"/>
  <c r="Y13" i="60"/>
  <c r="U13" i="60"/>
  <c r="R13" i="60"/>
  <c r="O13" i="60"/>
  <c r="L13" i="60"/>
  <c r="I13" i="60"/>
  <c r="F13" i="60"/>
  <c r="C13" i="60"/>
  <c r="AS12" i="60"/>
  <c r="AP12" i="60"/>
  <c r="AM12" i="60"/>
  <c r="AJ12" i="60"/>
  <c r="AG12" i="60"/>
  <c r="AB12" i="60"/>
  <c r="Y12" i="60"/>
  <c r="U12" i="60"/>
  <c r="R12" i="60"/>
  <c r="O12" i="60"/>
  <c r="L12" i="60"/>
  <c r="I12" i="60"/>
  <c r="F12" i="60"/>
  <c r="C12" i="60"/>
  <c r="AS11" i="60"/>
  <c r="AP11" i="60"/>
  <c r="AM11" i="60"/>
  <c r="AJ11" i="60"/>
  <c r="AG11" i="60"/>
  <c r="AB11" i="60"/>
  <c r="Y11" i="60"/>
  <c r="U11" i="60"/>
  <c r="R11" i="60"/>
  <c r="O11" i="60"/>
  <c r="L11" i="60"/>
  <c r="I11" i="60"/>
  <c r="F11" i="60"/>
  <c r="C11" i="60"/>
  <c r="AS10" i="60"/>
  <c r="AP10" i="60"/>
  <c r="AM10" i="60"/>
  <c r="AJ10" i="60"/>
  <c r="AG10" i="60"/>
  <c r="AB10" i="60"/>
  <c r="Y10" i="60"/>
  <c r="U10" i="60"/>
  <c r="R10" i="60"/>
  <c r="O10" i="60"/>
  <c r="L10" i="60"/>
  <c r="I10" i="60"/>
  <c r="F10" i="60"/>
  <c r="C10" i="60"/>
  <c r="AS9" i="60"/>
  <c r="AP9" i="60"/>
  <c r="AM9" i="60"/>
  <c r="AJ9" i="60"/>
  <c r="AG9" i="60"/>
  <c r="AB9" i="60"/>
  <c r="Y9" i="60"/>
  <c r="U9" i="60"/>
  <c r="R9" i="60"/>
  <c r="O9" i="60"/>
  <c r="L9" i="60"/>
  <c r="I9" i="60"/>
  <c r="F9" i="60"/>
  <c r="C9" i="60"/>
  <c r="AS7" i="60"/>
  <c r="AP7" i="60"/>
  <c r="AM7" i="60"/>
  <c r="AJ7" i="60"/>
  <c r="AG7" i="60"/>
  <c r="AB7" i="60"/>
  <c r="Y7" i="60"/>
  <c r="U7" i="60"/>
  <c r="R7" i="60"/>
  <c r="O7" i="60"/>
  <c r="L7" i="60"/>
  <c r="I7" i="60"/>
  <c r="F7" i="60"/>
  <c r="C7" i="60"/>
  <c r="AS6" i="60"/>
  <c r="AP6" i="60"/>
  <c r="AM6" i="60"/>
  <c r="AJ6" i="60"/>
  <c r="AG6" i="60"/>
  <c r="AB6" i="60"/>
  <c r="Y6" i="60"/>
  <c r="U6" i="60"/>
  <c r="R6" i="60"/>
  <c r="O6" i="60"/>
  <c r="L6" i="60"/>
  <c r="I6" i="60"/>
  <c r="F6" i="60"/>
  <c r="C6" i="60"/>
  <c r="AS5" i="60"/>
  <c r="AP5" i="60"/>
  <c r="AM5" i="60"/>
  <c r="AJ5" i="60"/>
  <c r="AG5" i="60"/>
  <c r="AB5" i="60"/>
  <c r="Y5" i="60"/>
  <c r="U5" i="60"/>
  <c r="R5" i="60"/>
  <c r="O5" i="60"/>
  <c r="L5" i="60"/>
  <c r="I5" i="60"/>
  <c r="F5" i="60"/>
  <c r="C5" i="60"/>
  <c r="AK40" i="180"/>
  <c r="AJ40" i="180"/>
  <c r="AL39" i="180"/>
  <c r="AK39" i="180"/>
  <c r="AJ39" i="180"/>
  <c r="AL38" i="180"/>
  <c r="AK38" i="180"/>
  <c r="AJ38" i="180"/>
  <c r="AL37" i="180"/>
  <c r="AK37" i="180"/>
  <c r="AJ37" i="180"/>
  <c r="AL36" i="180"/>
  <c r="AK36" i="180"/>
  <c r="AJ36" i="180"/>
  <c r="AL35" i="180"/>
  <c r="AK35" i="180"/>
  <c r="AJ35" i="180"/>
  <c r="AL34" i="180"/>
  <c r="AK34" i="180"/>
  <c r="AJ34" i="180"/>
  <c r="AL33" i="180"/>
  <c r="AK33" i="180"/>
  <c r="AJ33" i="180"/>
  <c r="AL32" i="180"/>
  <c r="AK32" i="180"/>
  <c r="AJ32" i="180"/>
  <c r="AL31" i="180"/>
  <c r="AK31" i="180"/>
  <c r="AJ31" i="180"/>
  <c r="AL30" i="180"/>
  <c r="AK30" i="180"/>
  <c r="AJ30" i="180"/>
  <c r="AL29" i="180"/>
  <c r="AK29" i="180"/>
  <c r="AJ29" i="180"/>
  <c r="AL28" i="180"/>
  <c r="AK28" i="180"/>
  <c r="AJ28" i="180"/>
  <c r="AL27" i="180"/>
  <c r="AK27" i="180"/>
  <c r="AJ27" i="180"/>
  <c r="AL26" i="180"/>
  <c r="AK26" i="180"/>
  <c r="AJ26" i="180"/>
  <c r="AL25" i="180"/>
  <c r="AK25" i="180"/>
  <c r="AJ25" i="180"/>
  <c r="AL24" i="180"/>
  <c r="AK24" i="180"/>
  <c r="AJ24" i="180"/>
  <c r="AL23" i="180"/>
  <c r="AK23" i="180"/>
  <c r="AJ23" i="180"/>
  <c r="AL22" i="180"/>
  <c r="AK22" i="180"/>
  <c r="AJ22" i="180"/>
  <c r="AL21" i="180"/>
  <c r="AK21" i="180"/>
  <c r="AJ21" i="180"/>
  <c r="AL20" i="180"/>
  <c r="AK20" i="180"/>
  <c r="AJ20" i="180"/>
  <c r="AL19" i="180"/>
  <c r="AK19" i="180"/>
  <c r="AJ19" i="180"/>
  <c r="AL18" i="180"/>
  <c r="AK18" i="180"/>
  <c r="AJ18" i="180"/>
  <c r="AL17" i="180"/>
  <c r="AK17" i="180"/>
  <c r="AJ17" i="180"/>
  <c r="AL16" i="180"/>
  <c r="AK16" i="180"/>
  <c r="AJ16" i="180"/>
  <c r="AL15" i="180"/>
  <c r="AK15" i="180"/>
  <c r="AJ15" i="180"/>
  <c r="AL14" i="180"/>
  <c r="AK14" i="180"/>
  <c r="AJ14" i="180"/>
  <c r="AL13" i="180"/>
  <c r="AK13" i="180"/>
  <c r="AJ13" i="180"/>
  <c r="AL12" i="180"/>
  <c r="AK12" i="180"/>
  <c r="AJ12" i="180"/>
  <c r="AL11" i="180"/>
  <c r="AK11" i="180"/>
  <c r="AJ11" i="180"/>
  <c r="AL10" i="180"/>
  <c r="AK10" i="180"/>
  <c r="AJ10" i="180"/>
  <c r="AL9" i="180"/>
  <c r="AK9" i="180"/>
  <c r="AJ9" i="180"/>
  <c r="AG4" i="180"/>
  <c r="AF4" i="180"/>
  <c r="AE4" i="180"/>
  <c r="AD4" i="180"/>
  <c r="AC4" i="180"/>
  <c r="AB4" i="180"/>
  <c r="Y4" i="180"/>
  <c r="X4" i="180"/>
  <c r="V4" i="180"/>
  <c r="U4" i="180"/>
  <c r="T4" i="180"/>
  <c r="S4" i="180"/>
  <c r="R4" i="180"/>
  <c r="Q4" i="180"/>
  <c r="P4" i="180"/>
  <c r="L4" i="180"/>
  <c r="D4" i="180"/>
  <c r="C4" i="180"/>
  <c r="B4" i="180"/>
  <c r="AG3" i="180"/>
  <c r="AF3" i="180"/>
  <c r="AE3" i="180"/>
  <c r="AD3" i="180"/>
  <c r="AC3" i="180"/>
  <c r="AB3" i="180"/>
  <c r="Y3" i="180"/>
  <c r="X3" i="180"/>
  <c r="V3" i="180"/>
  <c r="U3" i="180"/>
  <c r="T3" i="180"/>
  <c r="S3" i="180"/>
  <c r="R3" i="180"/>
  <c r="Q3" i="180"/>
  <c r="P3" i="180"/>
  <c r="L3" i="180"/>
  <c r="D3" i="180"/>
  <c r="C3" i="180"/>
  <c r="B3" i="180"/>
  <c r="A2" i="180"/>
  <c r="AI40" i="179"/>
  <c r="AK39" i="179"/>
  <c r="AJ39" i="179"/>
  <c r="AI39" i="179"/>
  <c r="AK38" i="179"/>
  <c r="AJ38" i="179"/>
  <c r="AI38" i="179"/>
  <c r="AK37" i="179"/>
  <c r="AJ37" i="179"/>
  <c r="AI37" i="179"/>
  <c r="AK36" i="179"/>
  <c r="AJ36" i="179"/>
  <c r="AI36" i="179"/>
  <c r="AK35" i="179"/>
  <c r="AJ35" i="179"/>
  <c r="AI35" i="179"/>
  <c r="AK34" i="179"/>
  <c r="AJ34" i="179"/>
  <c r="AI34" i="179"/>
  <c r="AK33" i="179"/>
  <c r="AJ33" i="179"/>
  <c r="AI33" i="179"/>
  <c r="AK32" i="179"/>
  <c r="AJ32" i="179"/>
  <c r="AI32" i="179"/>
  <c r="AK31" i="179"/>
  <c r="AJ31" i="179"/>
  <c r="AI31" i="179"/>
  <c r="AK30" i="179"/>
  <c r="AJ30" i="179"/>
  <c r="AI30" i="179"/>
  <c r="AK29" i="179"/>
  <c r="AJ29" i="179"/>
  <c r="AI29" i="179"/>
  <c r="AK28" i="179"/>
  <c r="AJ28" i="179"/>
  <c r="AI28" i="179"/>
  <c r="AK27" i="179"/>
  <c r="AJ27" i="179"/>
  <c r="AI27" i="179"/>
  <c r="AK26" i="179"/>
  <c r="AJ26" i="179"/>
  <c r="AI26" i="179"/>
  <c r="AK25" i="179"/>
  <c r="AJ25" i="179"/>
  <c r="AI25" i="179"/>
  <c r="AK24" i="179"/>
  <c r="AJ24" i="179"/>
  <c r="AI24" i="179"/>
  <c r="AK23" i="179"/>
  <c r="AJ23" i="179"/>
  <c r="AI23" i="179"/>
  <c r="AK22" i="179"/>
  <c r="AJ22" i="179"/>
  <c r="AI22" i="179"/>
  <c r="AK21" i="179"/>
  <c r="AJ21" i="179"/>
  <c r="AI21" i="179"/>
  <c r="AK20" i="179"/>
  <c r="AJ20" i="179"/>
  <c r="AI20" i="179"/>
  <c r="AK19" i="179"/>
  <c r="AJ19" i="179"/>
  <c r="AI19" i="179"/>
  <c r="AK18" i="179"/>
  <c r="AJ18" i="179"/>
  <c r="AI18" i="179"/>
  <c r="AK17" i="179"/>
  <c r="AJ17" i="179"/>
  <c r="AI17" i="179"/>
  <c r="AK16" i="179"/>
  <c r="AJ16" i="179"/>
  <c r="AI16" i="179"/>
  <c r="AK15" i="179"/>
  <c r="AJ15" i="179"/>
  <c r="AI15" i="179"/>
  <c r="AK14" i="179"/>
  <c r="AJ14" i="179"/>
  <c r="AI14" i="179"/>
  <c r="AK13" i="179"/>
  <c r="AJ13" i="179"/>
  <c r="AI13" i="179"/>
  <c r="AK12" i="179"/>
  <c r="AJ12" i="179"/>
  <c r="AI12" i="179"/>
  <c r="Z4" i="179"/>
  <c r="AK11" i="179"/>
  <c r="AJ11" i="179"/>
  <c r="AI11" i="179"/>
  <c r="N4" i="179"/>
  <c r="AK10" i="179"/>
  <c r="AJ10" i="179"/>
  <c r="AI10" i="179"/>
  <c r="AK9" i="179"/>
  <c r="AJ9" i="179"/>
  <c r="AI9" i="179"/>
  <c r="AF4" i="179"/>
  <c r="AE4" i="179"/>
  <c r="AD4" i="179"/>
  <c r="AC4" i="179"/>
  <c r="AB4" i="179"/>
  <c r="AA4" i="179"/>
  <c r="X4" i="179"/>
  <c r="W4" i="179"/>
  <c r="U4" i="179"/>
  <c r="T4" i="179"/>
  <c r="S4" i="179"/>
  <c r="R4" i="179"/>
  <c r="Q4" i="179"/>
  <c r="P4" i="179"/>
  <c r="O4" i="179"/>
  <c r="M4" i="179"/>
  <c r="L4" i="179"/>
  <c r="D4" i="179"/>
  <c r="C4" i="179"/>
  <c r="B4" i="179"/>
  <c r="AF3" i="179"/>
  <c r="AE3" i="179"/>
  <c r="AD3" i="179"/>
  <c r="AC3" i="179"/>
  <c r="AB3" i="179"/>
  <c r="AA3" i="179"/>
  <c r="X3" i="179"/>
  <c r="W3" i="179"/>
  <c r="U3" i="179"/>
  <c r="T3" i="179"/>
  <c r="S3" i="179"/>
  <c r="R3" i="179"/>
  <c r="Q3" i="179"/>
  <c r="P3" i="179"/>
  <c r="O3" i="179"/>
  <c r="M3" i="179"/>
  <c r="L3" i="179"/>
  <c r="D3" i="179"/>
  <c r="C3" i="179"/>
  <c r="B3" i="179"/>
  <c r="A2" i="179"/>
  <c r="AH40" i="178"/>
  <c r="AJ39" i="178"/>
  <c r="AI39" i="178"/>
  <c r="AH39" i="178"/>
  <c r="AJ38" i="178"/>
  <c r="AI38" i="178"/>
  <c r="AH38" i="178"/>
  <c r="AJ37" i="178"/>
  <c r="AI37" i="178"/>
  <c r="AH37" i="178"/>
  <c r="AJ36" i="178"/>
  <c r="AI36" i="178"/>
  <c r="AH36" i="178"/>
  <c r="AJ35" i="178"/>
  <c r="AI35" i="178"/>
  <c r="AH35" i="178"/>
  <c r="AJ34" i="178"/>
  <c r="AI34" i="178"/>
  <c r="AH34" i="178"/>
  <c r="AJ33" i="178"/>
  <c r="AI33" i="178"/>
  <c r="AH33" i="178"/>
  <c r="AJ32" i="178"/>
  <c r="AI32" i="178"/>
  <c r="AH32" i="178"/>
  <c r="AJ31" i="178"/>
  <c r="AI31" i="178"/>
  <c r="AH31" i="178"/>
  <c r="AJ30" i="178"/>
  <c r="AI30" i="178"/>
  <c r="AH30" i="178"/>
  <c r="AJ29" i="178"/>
  <c r="AI29" i="178"/>
  <c r="AH29" i="178"/>
  <c r="AJ28" i="178"/>
  <c r="AI28" i="178"/>
  <c r="AH28" i="178"/>
  <c r="AJ27" i="178"/>
  <c r="AI27" i="178"/>
  <c r="AH27" i="178"/>
  <c r="AJ26" i="178"/>
  <c r="AI26" i="178"/>
  <c r="AH26" i="178"/>
  <c r="AJ25" i="178"/>
  <c r="AI25" i="178"/>
  <c r="AH25" i="178"/>
  <c r="AJ24" i="178"/>
  <c r="AI24" i="178"/>
  <c r="AH24" i="178"/>
  <c r="AJ23" i="178"/>
  <c r="AI23" i="178"/>
  <c r="AH23" i="178"/>
  <c r="AJ22" i="178"/>
  <c r="AI22" i="178"/>
  <c r="AH22" i="178"/>
  <c r="AJ21" i="178"/>
  <c r="AI21" i="178"/>
  <c r="AH21" i="178"/>
  <c r="AJ20" i="178"/>
  <c r="AI20" i="178"/>
  <c r="AH20" i="178"/>
  <c r="AJ19" i="178"/>
  <c r="AI19" i="178"/>
  <c r="AH19" i="178"/>
  <c r="AJ18" i="178"/>
  <c r="AI18" i="178"/>
  <c r="AH18" i="178"/>
  <c r="AJ17" i="178"/>
  <c r="AI17" i="178"/>
  <c r="AH17" i="178"/>
  <c r="AJ16" i="178"/>
  <c r="AI16" i="178"/>
  <c r="AH16" i="178"/>
  <c r="AJ15" i="178"/>
  <c r="AI15" i="178"/>
  <c r="AH15" i="178"/>
  <c r="AJ14" i="178"/>
  <c r="AI14" i="178"/>
  <c r="AH14" i="178"/>
  <c r="AJ13" i="178"/>
  <c r="AI13" i="178"/>
  <c r="AH13" i="178"/>
  <c r="AJ12" i="178"/>
  <c r="AI12" i="178"/>
  <c r="AH12" i="178"/>
  <c r="AJ11" i="178"/>
  <c r="AI11" i="178"/>
  <c r="AH11" i="178"/>
  <c r="AJ10" i="178"/>
  <c r="AI10" i="178"/>
  <c r="AH10" i="178"/>
  <c r="AJ9" i="178"/>
  <c r="AI9" i="178"/>
  <c r="AH9" i="178"/>
  <c r="AE4" i="178"/>
  <c r="AD4" i="178"/>
  <c r="AC4" i="178"/>
  <c r="AB4" i="178"/>
  <c r="AA4" i="178"/>
  <c r="X4" i="178"/>
  <c r="W4" i="178"/>
  <c r="U4" i="178"/>
  <c r="T4" i="178"/>
  <c r="S4" i="178"/>
  <c r="R4" i="178"/>
  <c r="Q4" i="178"/>
  <c r="P4" i="178"/>
  <c r="O4" i="178"/>
  <c r="M4" i="178"/>
  <c r="L4" i="178"/>
  <c r="D4" i="178"/>
  <c r="C4" i="178"/>
  <c r="B4" i="178"/>
  <c r="AE3" i="178"/>
  <c r="AD3" i="178"/>
  <c r="AC3" i="178"/>
  <c r="AB3" i="178"/>
  <c r="AA3" i="178"/>
  <c r="X3" i="178"/>
  <c r="W3" i="178"/>
  <c r="U3" i="178"/>
  <c r="T3" i="178"/>
  <c r="S3" i="178"/>
  <c r="R3" i="178"/>
  <c r="Q3" i="178"/>
  <c r="P3" i="178"/>
  <c r="O3" i="178"/>
  <c r="M3" i="178"/>
  <c r="L3" i="178"/>
  <c r="D3" i="178"/>
  <c r="C3" i="178"/>
  <c r="B3" i="178"/>
  <c r="A2" i="178"/>
  <c r="L4" i="125"/>
  <c r="Z4" i="113"/>
  <c r="Z5" i="113"/>
  <c r="Z7" i="113"/>
  <c r="Z8" i="113"/>
  <c r="Z9" i="113"/>
  <c r="Z10" i="113"/>
  <c r="Z11" i="113"/>
  <c r="Z12" i="113"/>
  <c r="Z13" i="113"/>
  <c r="Z14" i="113"/>
  <c r="Z34" i="113" s="1"/>
  <c r="Z15" i="113"/>
  <c r="Z16" i="113"/>
  <c r="Z17" i="113"/>
  <c r="Z18" i="113"/>
  <c r="Z19" i="113"/>
  <c r="Z20" i="113"/>
  <c r="Z21" i="113"/>
  <c r="Z22" i="113"/>
  <c r="Z23" i="113"/>
  <c r="Z24" i="113"/>
  <c r="Z25" i="113"/>
  <c r="Z26" i="113"/>
  <c r="Z27" i="113"/>
  <c r="Z28" i="113"/>
  <c r="Z29" i="113"/>
  <c r="Z30" i="113"/>
  <c r="Z31" i="113"/>
  <c r="Z32" i="113"/>
  <c r="Z33" i="113"/>
  <c r="Z3" i="113"/>
  <c r="V27" i="113"/>
  <c r="U27" i="113"/>
  <c r="T27" i="113"/>
  <c r="R27" i="113"/>
  <c r="Q27" i="113"/>
  <c r="P27" i="113"/>
  <c r="O27" i="113"/>
  <c r="N27" i="113"/>
  <c r="M27" i="113"/>
  <c r="L27" i="113"/>
  <c r="K27" i="113"/>
  <c r="J27" i="113"/>
  <c r="I27" i="113"/>
  <c r="C27" i="113"/>
  <c r="B27" i="113"/>
  <c r="AP27" i="1"/>
  <c r="AO27" i="1"/>
  <c r="AH27" i="1"/>
  <c r="AG27" i="1"/>
  <c r="AC27" i="1"/>
  <c r="AB27" i="1"/>
  <c r="Z27" i="1"/>
  <c r="V27" i="1"/>
  <c r="U27" i="1"/>
  <c r="T27" i="1"/>
  <c r="R27" i="1"/>
  <c r="Q27" i="1"/>
  <c r="P27" i="1"/>
  <c r="O27" i="1"/>
  <c r="N27" i="1"/>
  <c r="M27" i="1"/>
  <c r="L27" i="1"/>
  <c r="K27" i="1"/>
  <c r="J27" i="1"/>
  <c r="I27" i="1"/>
  <c r="C27" i="1"/>
  <c r="B27" i="1"/>
  <c r="AJ35" i="1"/>
  <c r="AK35" i="1"/>
  <c r="AL35" i="1"/>
  <c r="AA3" i="127"/>
  <c r="AA4" i="127"/>
  <c r="AB3" i="127"/>
  <c r="O17" i="129"/>
  <c r="O18" i="129"/>
  <c r="O19" i="129"/>
  <c r="O21" i="129"/>
  <c r="O22" i="129"/>
  <c r="O23" i="129"/>
  <c r="D27" i="1"/>
  <c r="B40" i="125"/>
  <c r="AB4" i="129"/>
  <c r="AB3" i="129"/>
  <c r="K26" i="1"/>
  <c r="AR108" i="60" l="1"/>
  <c r="AR44" i="60"/>
  <c r="AR44" i="72"/>
  <c r="AR108" i="72"/>
  <c r="K44" i="75"/>
  <c r="K108" i="75"/>
  <c r="B44" i="60"/>
  <c r="B108" i="60"/>
  <c r="AL8" i="75"/>
  <c r="D6" i="1"/>
  <c r="D6" i="113"/>
  <c r="O12" i="129"/>
  <c r="K44" i="72"/>
  <c r="K108" i="72"/>
  <c r="T108" i="60"/>
  <c r="AL44" i="60"/>
  <c r="AL108" i="60"/>
  <c r="B44" i="74"/>
  <c r="B108" i="74"/>
  <c r="E108" i="72"/>
  <c r="H108" i="72"/>
  <c r="H44" i="74"/>
  <c r="Q44" i="75"/>
  <c r="H108" i="75"/>
  <c r="AF108" i="60"/>
  <c r="K44" i="60"/>
  <c r="AI108" i="60"/>
  <c r="K44" i="74"/>
  <c r="AI108" i="74"/>
  <c r="N44" i="60"/>
  <c r="AO108" i="60"/>
  <c r="AO108" i="74"/>
  <c r="X44" i="75"/>
  <c r="AA44" i="72"/>
  <c r="AA44" i="75"/>
  <c r="AF108" i="72"/>
  <c r="AF108" i="75"/>
  <c r="Z4" i="180"/>
  <c r="AA4" i="180"/>
  <c r="AA3" i="180"/>
  <c r="N3" i="180"/>
  <c r="O3" i="180"/>
  <c r="AL40" i="180"/>
  <c r="N4" i="180"/>
  <c r="Y4" i="179"/>
  <c r="AG3" i="179"/>
  <c r="V3" i="179"/>
  <c r="AK40" i="179"/>
  <c r="AF3" i="178"/>
  <c r="Z4" i="178"/>
  <c r="AI40" i="178"/>
  <c r="N4" i="178"/>
  <c r="O4" i="180"/>
  <c r="N3" i="179"/>
  <c r="Z3" i="179"/>
  <c r="W3" i="180"/>
  <c r="W4" i="180"/>
  <c r="Z3" i="180"/>
  <c r="AJ40" i="178"/>
  <c r="V3" i="178"/>
  <c r="V4" i="178"/>
  <c r="Y3" i="178"/>
  <c r="Y4" i="178"/>
  <c r="V4" i="179"/>
  <c r="AJ40" i="179"/>
  <c r="N3" i="178"/>
  <c r="Z3" i="178"/>
  <c r="Y3" i="179"/>
  <c r="D27" i="113"/>
  <c r="V15" i="125"/>
  <c r="AO25" i="75"/>
  <c r="AO26" i="75"/>
  <c r="AO27" i="75"/>
  <c r="AO28" i="75"/>
  <c r="AO29" i="75"/>
  <c r="AO30" i="75"/>
  <c r="AO31" i="75"/>
  <c r="AO32" i="75"/>
  <c r="AO33" i="75"/>
  <c r="AO34" i="75"/>
  <c r="AO35" i="75"/>
  <c r="AI25" i="74"/>
  <c r="AI26" i="74"/>
  <c r="AI27" i="74"/>
  <c r="AI28" i="74"/>
  <c r="AI29" i="74"/>
  <c r="AI30" i="74"/>
  <c r="AI31" i="74"/>
  <c r="AI32" i="74"/>
  <c r="AF23" i="74"/>
  <c r="AF24" i="74"/>
  <c r="AF25" i="74"/>
  <c r="AF26" i="74"/>
  <c r="AF27" i="74"/>
  <c r="AF28" i="74"/>
  <c r="AF29" i="74"/>
  <c r="AF30" i="74"/>
  <c r="AF31" i="74"/>
  <c r="AF32" i="74"/>
  <c r="X29" i="74"/>
  <c r="X30" i="74"/>
  <c r="X31" i="74"/>
  <c r="T26" i="74"/>
  <c r="T27" i="74"/>
  <c r="T28" i="74"/>
  <c r="T29" i="74"/>
  <c r="T30" i="74"/>
  <c r="T31" i="74"/>
  <c r="T32" i="74"/>
  <c r="Q26" i="74"/>
  <c r="Q27" i="74"/>
  <c r="Q28" i="74"/>
  <c r="Q29" i="74"/>
  <c r="Q30" i="74"/>
  <c r="Q31" i="74"/>
  <c r="N26" i="74"/>
  <c r="N27" i="74"/>
  <c r="N28" i="74"/>
  <c r="N29" i="74"/>
  <c r="N30" i="74"/>
  <c r="N31" i="74"/>
  <c r="N32" i="74"/>
  <c r="N33" i="74"/>
  <c r="N34" i="74"/>
  <c r="K28" i="74"/>
  <c r="K29" i="74"/>
  <c r="K30" i="74"/>
  <c r="K31" i="74"/>
  <c r="X27" i="72"/>
  <c r="X28" i="72"/>
  <c r="X29" i="72"/>
  <c r="X30" i="72"/>
  <c r="X31" i="72"/>
  <c r="X32" i="72"/>
  <c r="X33" i="72"/>
  <c r="X34" i="72"/>
  <c r="Q26" i="72"/>
  <c r="Q27" i="72"/>
  <c r="Q28" i="72"/>
  <c r="Q29" i="72"/>
  <c r="Q30" i="72"/>
  <c r="Q31" i="72"/>
  <c r="Q32" i="72"/>
  <c r="N25" i="72"/>
  <c r="N26" i="72"/>
  <c r="N27" i="72"/>
  <c r="N28" i="72"/>
  <c r="N29" i="72"/>
  <c r="N30" i="72"/>
  <c r="N31" i="72"/>
  <c r="N32" i="72"/>
  <c r="N33" i="72"/>
  <c r="K27" i="72"/>
  <c r="K28" i="72"/>
  <c r="K29" i="72"/>
  <c r="K30" i="72"/>
  <c r="K31" i="72"/>
  <c r="K32" i="72"/>
  <c r="K33" i="72"/>
  <c r="T27" i="72"/>
  <c r="T28" i="72"/>
  <c r="T29" i="72"/>
  <c r="T30" i="72"/>
  <c r="T31" i="72"/>
  <c r="T32" i="72"/>
  <c r="T33" i="72"/>
  <c r="AB65" i="60"/>
  <c r="K31" i="60"/>
  <c r="K32" i="60"/>
  <c r="K29" i="60"/>
  <c r="K30" i="60"/>
  <c r="AI28" i="60"/>
  <c r="AI29" i="60"/>
  <c r="AI30" i="60"/>
  <c r="AI31" i="60"/>
  <c r="AI32" i="60"/>
  <c r="AI33" i="60"/>
  <c r="AF28" i="60"/>
  <c r="AF29" i="60"/>
  <c r="AF30" i="60"/>
  <c r="AF31" i="60"/>
  <c r="AF32" i="60"/>
  <c r="X29" i="60"/>
  <c r="X30" i="60"/>
  <c r="X31" i="60"/>
  <c r="T29" i="60"/>
  <c r="T30" i="60"/>
  <c r="T31" i="60"/>
  <c r="T32" i="60"/>
  <c r="T33" i="60"/>
  <c r="Q28" i="60"/>
  <c r="Q29" i="60"/>
  <c r="Q30" i="60"/>
  <c r="Q31" i="60"/>
  <c r="Q32" i="60"/>
  <c r="N29" i="60"/>
  <c r="N30" i="60"/>
  <c r="N31" i="60"/>
  <c r="N32" i="60"/>
  <c r="AI29" i="72"/>
  <c r="AI30" i="72"/>
  <c r="AI31" i="72"/>
  <c r="AF30" i="72"/>
  <c r="AF31" i="72"/>
  <c r="AB40" i="129"/>
  <c r="AA40" i="127"/>
  <c r="AL25" i="75"/>
  <c r="AL26" i="75"/>
  <c r="AH3" i="180" l="1"/>
  <c r="AG4" i="179"/>
  <c r="AF4" i="178"/>
  <c r="AH4" i="180"/>
  <c r="AB65" i="75"/>
  <c r="Y36" i="127"/>
  <c r="B11" i="1"/>
  <c r="AB40" i="127"/>
  <c r="AL27" i="75" l="1"/>
  <c r="AL28" i="75"/>
  <c r="D19" i="113" l="1"/>
  <c r="D13" i="1"/>
  <c r="AH5" i="1"/>
  <c r="AG13" i="1"/>
  <c r="AG14" i="1"/>
  <c r="AG34" i="1" s="1"/>
  <c r="AG15" i="1"/>
  <c r="AG16" i="113"/>
  <c r="AG17" i="1"/>
  <c r="AG18" i="113"/>
  <c r="AG19" i="1"/>
  <c r="AG20" i="1"/>
  <c r="AG23" i="1"/>
  <c r="AG24" i="113"/>
  <c r="AG25" i="113"/>
  <c r="AG26" i="113"/>
  <c r="AG27" i="113"/>
  <c r="AG29" i="1"/>
  <c r="AG32" i="1"/>
  <c r="D10" i="113"/>
  <c r="D11" i="1"/>
  <c r="D5" i="113"/>
  <c r="D3" i="1"/>
  <c r="AP3" i="1"/>
  <c r="AH9" i="125"/>
  <c r="AI9" i="125"/>
  <c r="AJ9" i="125"/>
  <c r="AH10" i="125"/>
  <c r="AI10" i="125"/>
  <c r="AJ10" i="125"/>
  <c r="AO4" i="113"/>
  <c r="AP4" i="113"/>
  <c r="AO5" i="113"/>
  <c r="AP5" i="113"/>
  <c r="AO7" i="113"/>
  <c r="AP7" i="113"/>
  <c r="AO8" i="113"/>
  <c r="AP8" i="113"/>
  <c r="AO9" i="113"/>
  <c r="AP9" i="113"/>
  <c r="AO10" i="113"/>
  <c r="AP10" i="113"/>
  <c r="AO11" i="113"/>
  <c r="AP11" i="113"/>
  <c r="AO12" i="113"/>
  <c r="AP12" i="113"/>
  <c r="AO13" i="113"/>
  <c r="AP13" i="113"/>
  <c r="AO14" i="113"/>
  <c r="AO34" i="113" s="1"/>
  <c r="AP14" i="113"/>
  <c r="AO15" i="113"/>
  <c r="AP15" i="113"/>
  <c r="AO16" i="113"/>
  <c r="AP16" i="113"/>
  <c r="AO17" i="113"/>
  <c r="AP17" i="113"/>
  <c r="AO18" i="113"/>
  <c r="AP18" i="113"/>
  <c r="AO19" i="113"/>
  <c r="AP19" i="113"/>
  <c r="AO20" i="113"/>
  <c r="AP20" i="113"/>
  <c r="AO21" i="113"/>
  <c r="AP21" i="113"/>
  <c r="AO22" i="113"/>
  <c r="AP22" i="113"/>
  <c r="AO23" i="113"/>
  <c r="AP23" i="113"/>
  <c r="AO24" i="113"/>
  <c r="AP24" i="113"/>
  <c r="AO25" i="113"/>
  <c r="AP25" i="113"/>
  <c r="AO26" i="113"/>
  <c r="AP26" i="113"/>
  <c r="AO27" i="113"/>
  <c r="AP27" i="113"/>
  <c r="AO28" i="113"/>
  <c r="AP28" i="113"/>
  <c r="AO29" i="113"/>
  <c r="AP29" i="113"/>
  <c r="AO30" i="113"/>
  <c r="AP30" i="113"/>
  <c r="AO31" i="113"/>
  <c r="AP31" i="113"/>
  <c r="AO32" i="113"/>
  <c r="AP32" i="113"/>
  <c r="AO33" i="113"/>
  <c r="AP33" i="113"/>
  <c r="AO3" i="113"/>
  <c r="AG19" i="113"/>
  <c r="AG21" i="113"/>
  <c r="AG22" i="113"/>
  <c r="AG28" i="113"/>
  <c r="AG30" i="113"/>
  <c r="AG31" i="113"/>
  <c r="AG3" i="113"/>
  <c r="AB4" i="113"/>
  <c r="AC4" i="113"/>
  <c r="AB5" i="113"/>
  <c r="AC5" i="113"/>
  <c r="AB7" i="113"/>
  <c r="AC7" i="113"/>
  <c r="AB8" i="113"/>
  <c r="AC8" i="113"/>
  <c r="AB9" i="113"/>
  <c r="AC9" i="113"/>
  <c r="AB10" i="113"/>
  <c r="AC10" i="113"/>
  <c r="AB11" i="113"/>
  <c r="AC11" i="113"/>
  <c r="AB12" i="113"/>
  <c r="AA12" i="113" s="1"/>
  <c r="AC12" i="113"/>
  <c r="AB13" i="113"/>
  <c r="AC13" i="113"/>
  <c r="AB14" i="113"/>
  <c r="AC14" i="113"/>
  <c r="AB15" i="113"/>
  <c r="AC15" i="113"/>
  <c r="AB16" i="113"/>
  <c r="AC16" i="113"/>
  <c r="AB17" i="113"/>
  <c r="AC17" i="113"/>
  <c r="AB18" i="113"/>
  <c r="AC18" i="113"/>
  <c r="AB19" i="113"/>
  <c r="AC19" i="113"/>
  <c r="AB20" i="113"/>
  <c r="AC20" i="113"/>
  <c r="AB21" i="113"/>
  <c r="AC21" i="113"/>
  <c r="AB22" i="113"/>
  <c r="AC22" i="113"/>
  <c r="AB23" i="113"/>
  <c r="AC23" i="113"/>
  <c r="AB24" i="113"/>
  <c r="AC24" i="113"/>
  <c r="AB25" i="113"/>
  <c r="AC25" i="113"/>
  <c r="AB26" i="113"/>
  <c r="AC26" i="113"/>
  <c r="AB27" i="113"/>
  <c r="AC27" i="113"/>
  <c r="AB28" i="113"/>
  <c r="AC28" i="113"/>
  <c r="AB29" i="113"/>
  <c r="AC29" i="113"/>
  <c r="AB30" i="113"/>
  <c r="AC30" i="113"/>
  <c r="AB31" i="113"/>
  <c r="AC31" i="113"/>
  <c r="AB32" i="113"/>
  <c r="AC32" i="113"/>
  <c r="AB33" i="113"/>
  <c r="AC33" i="113"/>
  <c r="AC3" i="113"/>
  <c r="AB3" i="113"/>
  <c r="T4" i="113"/>
  <c r="U4" i="113"/>
  <c r="V4" i="113"/>
  <c r="T5" i="113"/>
  <c r="U5" i="113"/>
  <c r="V5" i="113"/>
  <c r="T7" i="113"/>
  <c r="U7" i="113"/>
  <c r="V7" i="113"/>
  <c r="T8" i="113"/>
  <c r="U8" i="113"/>
  <c r="V8" i="113"/>
  <c r="T9" i="113"/>
  <c r="U9" i="113"/>
  <c r="V9" i="113"/>
  <c r="T10" i="113"/>
  <c r="U10" i="113"/>
  <c r="V10" i="113"/>
  <c r="T11" i="113"/>
  <c r="U11" i="113"/>
  <c r="V11" i="113"/>
  <c r="T12" i="113"/>
  <c r="U12" i="113"/>
  <c r="V12" i="113"/>
  <c r="T13" i="113"/>
  <c r="U13" i="113"/>
  <c r="V13" i="113"/>
  <c r="T14" i="113"/>
  <c r="U14" i="113"/>
  <c r="V14" i="113"/>
  <c r="T15" i="113"/>
  <c r="U15" i="113"/>
  <c r="V15" i="113"/>
  <c r="T16" i="113"/>
  <c r="U16" i="113"/>
  <c r="V16" i="113"/>
  <c r="T17" i="113"/>
  <c r="U17" i="113"/>
  <c r="V17" i="113"/>
  <c r="T18" i="113"/>
  <c r="U18" i="113"/>
  <c r="V18" i="113"/>
  <c r="T19" i="113"/>
  <c r="U19" i="113"/>
  <c r="V19" i="113"/>
  <c r="T20" i="113"/>
  <c r="U20" i="113"/>
  <c r="V20" i="113"/>
  <c r="T21" i="113"/>
  <c r="U21" i="113"/>
  <c r="V21" i="113"/>
  <c r="T22" i="113"/>
  <c r="U22" i="113"/>
  <c r="V22" i="113"/>
  <c r="T23" i="113"/>
  <c r="U23" i="113"/>
  <c r="V23" i="113"/>
  <c r="T24" i="113"/>
  <c r="U24" i="113"/>
  <c r="V24" i="113"/>
  <c r="T25" i="113"/>
  <c r="U25" i="113"/>
  <c r="V25" i="113"/>
  <c r="T26" i="113"/>
  <c r="U26" i="113"/>
  <c r="V26" i="113"/>
  <c r="T28" i="113"/>
  <c r="U28" i="113"/>
  <c r="V28" i="113"/>
  <c r="T29" i="113"/>
  <c r="U29" i="113"/>
  <c r="V29" i="113"/>
  <c r="T30" i="113"/>
  <c r="U30" i="113"/>
  <c r="V30" i="113"/>
  <c r="T31" i="113"/>
  <c r="U31" i="113"/>
  <c r="V31" i="113"/>
  <c r="T32" i="113"/>
  <c r="U32" i="113"/>
  <c r="V32" i="113"/>
  <c r="T33" i="113"/>
  <c r="U33" i="113"/>
  <c r="V33" i="113"/>
  <c r="V3" i="113"/>
  <c r="U3" i="113"/>
  <c r="T3" i="113"/>
  <c r="P4" i="113"/>
  <c r="Q4" i="113"/>
  <c r="R4" i="113"/>
  <c r="P5" i="113"/>
  <c r="Q5" i="113"/>
  <c r="R5" i="113"/>
  <c r="P7" i="113"/>
  <c r="Q7" i="113"/>
  <c r="R7" i="113"/>
  <c r="P8" i="113"/>
  <c r="Q8" i="113"/>
  <c r="R8" i="113"/>
  <c r="P9" i="113"/>
  <c r="Q9" i="113"/>
  <c r="R9" i="113"/>
  <c r="P10" i="113"/>
  <c r="Q10" i="113"/>
  <c r="R10" i="113"/>
  <c r="P11" i="113"/>
  <c r="Q11" i="113"/>
  <c r="R11" i="113"/>
  <c r="P12" i="113"/>
  <c r="Y12" i="113" s="1"/>
  <c r="Q12" i="113"/>
  <c r="R12" i="113"/>
  <c r="P13" i="113"/>
  <c r="Q13" i="113"/>
  <c r="R13" i="113"/>
  <c r="P14" i="113"/>
  <c r="Q14" i="113"/>
  <c r="R14" i="113"/>
  <c r="P15" i="113"/>
  <c r="Q15" i="113"/>
  <c r="R15" i="113"/>
  <c r="P16" i="113"/>
  <c r="Q16" i="113"/>
  <c r="R16" i="113"/>
  <c r="P17" i="113"/>
  <c r="Q17" i="113"/>
  <c r="R17" i="113"/>
  <c r="P18" i="113"/>
  <c r="Q18" i="113"/>
  <c r="R18" i="113"/>
  <c r="P19" i="113"/>
  <c r="Q19" i="113"/>
  <c r="R19" i="113"/>
  <c r="P20" i="113"/>
  <c r="Q20" i="113"/>
  <c r="R20" i="113"/>
  <c r="P21" i="113"/>
  <c r="Q21" i="113"/>
  <c r="R21" i="113"/>
  <c r="P22" i="113"/>
  <c r="Q22" i="113"/>
  <c r="R22" i="113"/>
  <c r="P23" i="113"/>
  <c r="Q23" i="113"/>
  <c r="R23" i="113"/>
  <c r="P24" i="113"/>
  <c r="Q24" i="113"/>
  <c r="R24" i="113"/>
  <c r="P25" i="113"/>
  <c r="Q25" i="113"/>
  <c r="R25" i="113"/>
  <c r="P26" i="113"/>
  <c r="Q26" i="113"/>
  <c r="R26" i="113"/>
  <c r="P28" i="113"/>
  <c r="Q28" i="113"/>
  <c r="R28" i="113"/>
  <c r="P29" i="113"/>
  <c r="Q29" i="113"/>
  <c r="R29" i="113"/>
  <c r="P30" i="113"/>
  <c r="Q30" i="113"/>
  <c r="R30" i="113"/>
  <c r="P31" i="113"/>
  <c r="Q31" i="113"/>
  <c r="R31" i="113"/>
  <c r="P32" i="113"/>
  <c r="Q32" i="113"/>
  <c r="R32" i="113"/>
  <c r="P33" i="113"/>
  <c r="Q33" i="113"/>
  <c r="R33" i="113"/>
  <c r="R3" i="113"/>
  <c r="Q3" i="113"/>
  <c r="P3" i="113"/>
  <c r="I4" i="113"/>
  <c r="J4" i="113"/>
  <c r="K4" i="113"/>
  <c r="L4" i="113"/>
  <c r="M4" i="113"/>
  <c r="N4" i="113"/>
  <c r="O4" i="113"/>
  <c r="I5" i="113"/>
  <c r="J5" i="113"/>
  <c r="K5" i="113"/>
  <c r="L5" i="113"/>
  <c r="M5" i="113"/>
  <c r="N5" i="113"/>
  <c r="O5" i="113"/>
  <c r="I7" i="113"/>
  <c r="J7" i="113"/>
  <c r="K7" i="113"/>
  <c r="L7" i="113"/>
  <c r="M7" i="113"/>
  <c r="N7" i="113"/>
  <c r="O7" i="113"/>
  <c r="I8" i="113"/>
  <c r="J8" i="113"/>
  <c r="K8" i="113"/>
  <c r="L8" i="113"/>
  <c r="M8" i="113"/>
  <c r="N8" i="113"/>
  <c r="O8" i="113"/>
  <c r="I9" i="113"/>
  <c r="J9" i="113"/>
  <c r="K9" i="113"/>
  <c r="L9" i="113"/>
  <c r="M9" i="113"/>
  <c r="N9" i="113"/>
  <c r="O9" i="113"/>
  <c r="I10" i="113"/>
  <c r="J10" i="113"/>
  <c r="K10" i="113"/>
  <c r="L10" i="113"/>
  <c r="M10" i="113"/>
  <c r="N10" i="113"/>
  <c r="O10" i="113"/>
  <c r="I11" i="113"/>
  <c r="J11" i="113"/>
  <c r="K11" i="113"/>
  <c r="L11" i="113"/>
  <c r="M11" i="113"/>
  <c r="N11" i="113"/>
  <c r="O11" i="113"/>
  <c r="I12" i="113"/>
  <c r="J12" i="113"/>
  <c r="K12" i="113"/>
  <c r="L12" i="113"/>
  <c r="M12" i="113"/>
  <c r="N12" i="113"/>
  <c r="O12" i="113"/>
  <c r="I13" i="113"/>
  <c r="J13" i="113"/>
  <c r="K13" i="113"/>
  <c r="L13" i="113"/>
  <c r="M13" i="113"/>
  <c r="N13" i="113"/>
  <c r="O13" i="113"/>
  <c r="I14" i="113"/>
  <c r="J14" i="113"/>
  <c r="K14" i="113"/>
  <c r="K34" i="113" s="1"/>
  <c r="L14" i="113"/>
  <c r="L34" i="113" s="1"/>
  <c r="M14" i="113"/>
  <c r="M34" i="113" s="1"/>
  <c r="N14" i="113"/>
  <c r="O14" i="113"/>
  <c r="O34" i="113" s="1"/>
  <c r="I15" i="113"/>
  <c r="J15" i="113"/>
  <c r="K15" i="113"/>
  <c r="L15" i="113"/>
  <c r="M15" i="113"/>
  <c r="N15" i="113"/>
  <c r="O15" i="113"/>
  <c r="I16" i="113"/>
  <c r="J16" i="113"/>
  <c r="K16" i="113"/>
  <c r="L16" i="113"/>
  <c r="M16" i="113"/>
  <c r="N16" i="113"/>
  <c r="O16" i="113"/>
  <c r="I17" i="113"/>
  <c r="J17" i="113"/>
  <c r="K17" i="113"/>
  <c r="L17" i="113"/>
  <c r="M17" i="113"/>
  <c r="N17" i="113"/>
  <c r="O17" i="113"/>
  <c r="I18" i="113"/>
  <c r="J18" i="113"/>
  <c r="K18" i="113"/>
  <c r="L18" i="113"/>
  <c r="M18" i="113"/>
  <c r="N18" i="113"/>
  <c r="O18" i="113"/>
  <c r="I19" i="113"/>
  <c r="J19" i="113"/>
  <c r="K19" i="113"/>
  <c r="L19" i="113"/>
  <c r="M19" i="113"/>
  <c r="N19" i="113"/>
  <c r="O19" i="113"/>
  <c r="I20" i="113"/>
  <c r="J20" i="113"/>
  <c r="K20" i="113"/>
  <c r="L20" i="113"/>
  <c r="M20" i="113"/>
  <c r="N20" i="113"/>
  <c r="O20" i="113"/>
  <c r="I21" i="113"/>
  <c r="J21" i="113"/>
  <c r="K21" i="113"/>
  <c r="L21" i="113"/>
  <c r="M21" i="113"/>
  <c r="N21" i="113"/>
  <c r="O21" i="113"/>
  <c r="I22" i="113"/>
  <c r="J22" i="113"/>
  <c r="K22" i="113"/>
  <c r="L22" i="113"/>
  <c r="M22" i="113"/>
  <c r="N22" i="113"/>
  <c r="O22" i="113"/>
  <c r="I23" i="113"/>
  <c r="J23" i="113"/>
  <c r="K23" i="113"/>
  <c r="L23" i="113"/>
  <c r="M23" i="113"/>
  <c r="N23" i="113"/>
  <c r="O23" i="113"/>
  <c r="I24" i="113"/>
  <c r="J24" i="113"/>
  <c r="K24" i="113"/>
  <c r="L24" i="113"/>
  <c r="M24" i="113"/>
  <c r="N24" i="113"/>
  <c r="O24" i="113"/>
  <c r="I25" i="113"/>
  <c r="J25" i="113"/>
  <c r="K25" i="113"/>
  <c r="L25" i="113"/>
  <c r="M25" i="113"/>
  <c r="N25" i="113"/>
  <c r="O25" i="113"/>
  <c r="I26" i="113"/>
  <c r="J26" i="113"/>
  <c r="K26" i="113"/>
  <c r="L26" i="113"/>
  <c r="M26" i="113"/>
  <c r="N26" i="113"/>
  <c r="O26" i="113"/>
  <c r="I28" i="113"/>
  <c r="J28" i="113"/>
  <c r="K28" i="113"/>
  <c r="L28" i="113"/>
  <c r="M28" i="113"/>
  <c r="N28" i="113"/>
  <c r="O28" i="113"/>
  <c r="I29" i="113"/>
  <c r="J29" i="113"/>
  <c r="K29" i="113"/>
  <c r="L29" i="113"/>
  <c r="M29" i="113"/>
  <c r="N29" i="113"/>
  <c r="O29" i="113"/>
  <c r="I30" i="113"/>
  <c r="J30" i="113"/>
  <c r="K30" i="113"/>
  <c r="L30" i="113"/>
  <c r="M30" i="113"/>
  <c r="N30" i="113"/>
  <c r="O30" i="113"/>
  <c r="I31" i="113"/>
  <c r="J31" i="113"/>
  <c r="K31" i="113"/>
  <c r="L31" i="113"/>
  <c r="M31" i="113"/>
  <c r="N31" i="113"/>
  <c r="O31" i="113"/>
  <c r="I32" i="113"/>
  <c r="J32" i="113"/>
  <c r="K32" i="113"/>
  <c r="L32" i="113"/>
  <c r="M32" i="113"/>
  <c r="N32" i="113"/>
  <c r="O32" i="113"/>
  <c r="I33" i="113"/>
  <c r="J33" i="113"/>
  <c r="K33" i="113"/>
  <c r="L33" i="113"/>
  <c r="M33" i="113"/>
  <c r="N33" i="113"/>
  <c r="O33" i="113"/>
  <c r="O3" i="113"/>
  <c r="N3" i="113"/>
  <c r="M3" i="113"/>
  <c r="L3" i="113"/>
  <c r="K3" i="113"/>
  <c r="J3" i="113"/>
  <c r="I3" i="113"/>
  <c r="C4" i="113"/>
  <c r="C5" i="113"/>
  <c r="C7" i="113"/>
  <c r="C8" i="113"/>
  <c r="C9" i="113"/>
  <c r="C10" i="113"/>
  <c r="C11" i="113"/>
  <c r="C12" i="113"/>
  <c r="C13" i="113"/>
  <c r="C14" i="113"/>
  <c r="C15" i="113"/>
  <c r="C16" i="113"/>
  <c r="C17" i="113"/>
  <c r="C18" i="113"/>
  <c r="C19" i="113"/>
  <c r="C20" i="113"/>
  <c r="C21" i="113"/>
  <c r="C22" i="113"/>
  <c r="C23" i="113"/>
  <c r="C24" i="113"/>
  <c r="C25" i="113"/>
  <c r="C26" i="113"/>
  <c r="C28" i="113"/>
  <c r="C29" i="113"/>
  <c r="C30" i="113"/>
  <c r="C31" i="113"/>
  <c r="C32" i="113"/>
  <c r="C33" i="113"/>
  <c r="C3" i="113"/>
  <c r="B4" i="113"/>
  <c r="B5" i="113"/>
  <c r="B7" i="113"/>
  <c r="B8" i="113"/>
  <c r="B9" i="113"/>
  <c r="B10" i="113"/>
  <c r="B11" i="113"/>
  <c r="B12" i="113"/>
  <c r="B13" i="113"/>
  <c r="B14" i="113"/>
  <c r="B15" i="113"/>
  <c r="B16" i="113"/>
  <c r="B17" i="113"/>
  <c r="B18" i="113"/>
  <c r="B19" i="113"/>
  <c r="B20" i="113"/>
  <c r="B21" i="113"/>
  <c r="B22" i="113"/>
  <c r="B23" i="113"/>
  <c r="B24" i="113"/>
  <c r="B25" i="113"/>
  <c r="B26" i="113"/>
  <c r="B28" i="113"/>
  <c r="B29" i="113"/>
  <c r="B30" i="113"/>
  <c r="B31" i="113"/>
  <c r="B32" i="113"/>
  <c r="B33" i="113"/>
  <c r="B3" i="113"/>
  <c r="AO4" i="1"/>
  <c r="AP4" i="1"/>
  <c r="AO5" i="1"/>
  <c r="AP5" i="1"/>
  <c r="AO7" i="1"/>
  <c r="AP7" i="1"/>
  <c r="AO8" i="1"/>
  <c r="AP8" i="1"/>
  <c r="AO9" i="1"/>
  <c r="AP9" i="1"/>
  <c r="AO10" i="1"/>
  <c r="AP10" i="1"/>
  <c r="AO11" i="1"/>
  <c r="AP11" i="1"/>
  <c r="AO12" i="1"/>
  <c r="AP12" i="1"/>
  <c r="AO13" i="1"/>
  <c r="AP13" i="1"/>
  <c r="AO14" i="1"/>
  <c r="AP14" i="1"/>
  <c r="AP34" i="1" s="1"/>
  <c r="AO15" i="1"/>
  <c r="AP15" i="1"/>
  <c r="AO16" i="1"/>
  <c r="AP16" i="1"/>
  <c r="AO17" i="1"/>
  <c r="AP17" i="1"/>
  <c r="AO18" i="1"/>
  <c r="AP18" i="1"/>
  <c r="AO19" i="1"/>
  <c r="AP19" i="1"/>
  <c r="AO20" i="1"/>
  <c r="AP20" i="1"/>
  <c r="AO21" i="1"/>
  <c r="AP21" i="1"/>
  <c r="AO22" i="1"/>
  <c r="AP22" i="1"/>
  <c r="AO23" i="1"/>
  <c r="AP23" i="1"/>
  <c r="AO24" i="1"/>
  <c r="AP24" i="1"/>
  <c r="AO25" i="1"/>
  <c r="AP25" i="1"/>
  <c r="AO26" i="1"/>
  <c r="AP26" i="1"/>
  <c r="AO28" i="1"/>
  <c r="AP28" i="1"/>
  <c r="AO29" i="1"/>
  <c r="AP29" i="1"/>
  <c r="AO30" i="1"/>
  <c r="AP30" i="1"/>
  <c r="AO31" i="1"/>
  <c r="AP31" i="1"/>
  <c r="AO32" i="1"/>
  <c r="AP32" i="1"/>
  <c r="AO33" i="1"/>
  <c r="AP33" i="1"/>
  <c r="AO3" i="1"/>
  <c r="AG16" i="1"/>
  <c r="AG21" i="1"/>
  <c r="AG22" i="1"/>
  <c r="AG24" i="1"/>
  <c r="AG25" i="1"/>
  <c r="AG26" i="1"/>
  <c r="AG28" i="1"/>
  <c r="AG30" i="1"/>
  <c r="AG31" i="1"/>
  <c r="AB4" i="1"/>
  <c r="AC4" i="1"/>
  <c r="AB5" i="1"/>
  <c r="AC5" i="1"/>
  <c r="AB7" i="1"/>
  <c r="AC7" i="1"/>
  <c r="AB8" i="1"/>
  <c r="AC8" i="1"/>
  <c r="AB9" i="1"/>
  <c r="AC9" i="1"/>
  <c r="AB10" i="1"/>
  <c r="AC10" i="1"/>
  <c r="AB11" i="1"/>
  <c r="AC11" i="1"/>
  <c r="AB12" i="1"/>
  <c r="AC12" i="1"/>
  <c r="AB13" i="1"/>
  <c r="AC13" i="1"/>
  <c r="AB14" i="1"/>
  <c r="AC14" i="1"/>
  <c r="AB15" i="1"/>
  <c r="AC15" i="1"/>
  <c r="AB16" i="1"/>
  <c r="AC16" i="1"/>
  <c r="AB17" i="1"/>
  <c r="AC17" i="1"/>
  <c r="AB18" i="1"/>
  <c r="AC18" i="1"/>
  <c r="AB19" i="1"/>
  <c r="AC19" i="1"/>
  <c r="AB20" i="1"/>
  <c r="AC20" i="1"/>
  <c r="AB21" i="1"/>
  <c r="AC21" i="1"/>
  <c r="AB22" i="1"/>
  <c r="AC22" i="1"/>
  <c r="AB23" i="1"/>
  <c r="AC23" i="1"/>
  <c r="AB24" i="1"/>
  <c r="AC24" i="1"/>
  <c r="AB25" i="1"/>
  <c r="AC25" i="1"/>
  <c r="AB26" i="1"/>
  <c r="AC26" i="1"/>
  <c r="AB28" i="1"/>
  <c r="AC28" i="1"/>
  <c r="AB29" i="1"/>
  <c r="AC29" i="1"/>
  <c r="AB30" i="1"/>
  <c r="AC30" i="1"/>
  <c r="AB31" i="1"/>
  <c r="AC31" i="1"/>
  <c r="AB32" i="1"/>
  <c r="AC32" i="1"/>
  <c r="AB33" i="1"/>
  <c r="AC33" i="1"/>
  <c r="AC3" i="1"/>
  <c r="AB3" i="1"/>
  <c r="Z4" i="1"/>
  <c r="Z5" i="1"/>
  <c r="Z7" i="1"/>
  <c r="Z8" i="1"/>
  <c r="Z9" i="1"/>
  <c r="Z10" i="1"/>
  <c r="Z11" i="1"/>
  <c r="Z12" i="1"/>
  <c r="Z13" i="1"/>
  <c r="Z14" i="1"/>
  <c r="Z34" i="1" s="1"/>
  <c r="Z15" i="1"/>
  <c r="Z16" i="1"/>
  <c r="Z17" i="1"/>
  <c r="Z18" i="1"/>
  <c r="Z19" i="1"/>
  <c r="Z20" i="1"/>
  <c r="Z21" i="1"/>
  <c r="Z22" i="1"/>
  <c r="Z23" i="1"/>
  <c r="Z24" i="1"/>
  <c r="Z25" i="1"/>
  <c r="Z26" i="1"/>
  <c r="Z28" i="1"/>
  <c r="Z29" i="1"/>
  <c r="Z30" i="1"/>
  <c r="Z31" i="1"/>
  <c r="Z32" i="1"/>
  <c r="Z33" i="1"/>
  <c r="Z3" i="1"/>
  <c r="T4" i="1"/>
  <c r="U4" i="1"/>
  <c r="V4" i="1"/>
  <c r="T5" i="1"/>
  <c r="U5" i="1"/>
  <c r="V5" i="1"/>
  <c r="T7" i="1"/>
  <c r="U7" i="1"/>
  <c r="V7" i="1"/>
  <c r="T8" i="1"/>
  <c r="U8" i="1"/>
  <c r="V8" i="1"/>
  <c r="T9" i="1"/>
  <c r="U9" i="1"/>
  <c r="V9" i="1"/>
  <c r="T10" i="1"/>
  <c r="U10" i="1"/>
  <c r="V10" i="1"/>
  <c r="T11" i="1"/>
  <c r="U11" i="1"/>
  <c r="V11" i="1"/>
  <c r="T12" i="1"/>
  <c r="U12" i="1"/>
  <c r="V12" i="1"/>
  <c r="T13" i="1"/>
  <c r="U13" i="1"/>
  <c r="V13" i="1"/>
  <c r="T14" i="1"/>
  <c r="U14" i="1"/>
  <c r="V14" i="1"/>
  <c r="T15" i="1"/>
  <c r="U15" i="1"/>
  <c r="V15" i="1"/>
  <c r="T16" i="1"/>
  <c r="U16" i="1"/>
  <c r="V16" i="1"/>
  <c r="T17" i="1"/>
  <c r="U17" i="1"/>
  <c r="V17" i="1"/>
  <c r="T18" i="1"/>
  <c r="U18" i="1"/>
  <c r="V18" i="1"/>
  <c r="T19" i="1"/>
  <c r="U19" i="1"/>
  <c r="V19" i="1"/>
  <c r="T20" i="1"/>
  <c r="U20" i="1"/>
  <c r="V20" i="1"/>
  <c r="T21" i="1"/>
  <c r="U21" i="1"/>
  <c r="V21" i="1"/>
  <c r="T22" i="1"/>
  <c r="U22" i="1"/>
  <c r="V22" i="1"/>
  <c r="T23" i="1"/>
  <c r="U23" i="1"/>
  <c r="V23" i="1"/>
  <c r="T24" i="1"/>
  <c r="U24" i="1"/>
  <c r="V24" i="1"/>
  <c r="T25" i="1"/>
  <c r="U25" i="1"/>
  <c r="V25" i="1"/>
  <c r="T26" i="1"/>
  <c r="U26" i="1"/>
  <c r="V26" i="1"/>
  <c r="T28" i="1"/>
  <c r="U28" i="1"/>
  <c r="V28" i="1"/>
  <c r="T29" i="1"/>
  <c r="U29" i="1"/>
  <c r="V29" i="1"/>
  <c r="T30" i="1"/>
  <c r="U30" i="1"/>
  <c r="V30" i="1"/>
  <c r="T31" i="1"/>
  <c r="U31" i="1"/>
  <c r="V31" i="1"/>
  <c r="T32" i="1"/>
  <c r="U32" i="1"/>
  <c r="V32" i="1"/>
  <c r="T33" i="1"/>
  <c r="U33" i="1"/>
  <c r="V33" i="1"/>
  <c r="V3" i="1"/>
  <c r="U3" i="1"/>
  <c r="T3" i="1"/>
  <c r="P4" i="1"/>
  <c r="Q4" i="1"/>
  <c r="R4" i="1"/>
  <c r="P5" i="1"/>
  <c r="Q5" i="1"/>
  <c r="R5" i="1"/>
  <c r="P7" i="1"/>
  <c r="Q7" i="1"/>
  <c r="R7" i="1"/>
  <c r="P8" i="1"/>
  <c r="Q8" i="1"/>
  <c r="R8" i="1"/>
  <c r="P9" i="1"/>
  <c r="Q9" i="1"/>
  <c r="R9" i="1"/>
  <c r="P10" i="1"/>
  <c r="Q10" i="1"/>
  <c r="R10" i="1"/>
  <c r="P11" i="1"/>
  <c r="Q11" i="1"/>
  <c r="R11" i="1"/>
  <c r="P12" i="1"/>
  <c r="Y12" i="1" s="1"/>
  <c r="Q12" i="1"/>
  <c r="R12" i="1"/>
  <c r="P13" i="1"/>
  <c r="Q13" i="1"/>
  <c r="R13" i="1"/>
  <c r="P14" i="1"/>
  <c r="Q14" i="1"/>
  <c r="R14" i="1"/>
  <c r="P15" i="1"/>
  <c r="Q15" i="1"/>
  <c r="R15" i="1"/>
  <c r="P16" i="1"/>
  <c r="Q16" i="1"/>
  <c r="R16" i="1"/>
  <c r="P17" i="1"/>
  <c r="Q17" i="1"/>
  <c r="R17" i="1"/>
  <c r="P18" i="1"/>
  <c r="Q18" i="1"/>
  <c r="R18" i="1"/>
  <c r="P19" i="1"/>
  <c r="Q19" i="1"/>
  <c r="R19" i="1"/>
  <c r="P20" i="1"/>
  <c r="Q20" i="1"/>
  <c r="R20" i="1"/>
  <c r="P21" i="1"/>
  <c r="Q21" i="1"/>
  <c r="R21" i="1"/>
  <c r="P22" i="1"/>
  <c r="Q22" i="1"/>
  <c r="R22" i="1"/>
  <c r="P23" i="1"/>
  <c r="Q23" i="1"/>
  <c r="R23" i="1"/>
  <c r="P24" i="1"/>
  <c r="Q24" i="1"/>
  <c r="R24" i="1"/>
  <c r="P25" i="1"/>
  <c r="Q25" i="1"/>
  <c r="R25" i="1"/>
  <c r="P26" i="1"/>
  <c r="Q26" i="1"/>
  <c r="R26" i="1"/>
  <c r="P28" i="1"/>
  <c r="Q28" i="1"/>
  <c r="R28" i="1"/>
  <c r="P29" i="1"/>
  <c r="Q29" i="1"/>
  <c r="R29" i="1"/>
  <c r="P30" i="1"/>
  <c r="Q30" i="1"/>
  <c r="R30" i="1"/>
  <c r="P31" i="1"/>
  <c r="Q31" i="1"/>
  <c r="R31" i="1"/>
  <c r="P32" i="1"/>
  <c r="Q32" i="1"/>
  <c r="R32" i="1"/>
  <c r="P33" i="1"/>
  <c r="Q33" i="1"/>
  <c r="R33" i="1"/>
  <c r="R3" i="1"/>
  <c r="Q3" i="1"/>
  <c r="P3" i="1"/>
  <c r="M4" i="1"/>
  <c r="N4" i="1"/>
  <c r="O4" i="1"/>
  <c r="M5" i="1"/>
  <c r="N5" i="1"/>
  <c r="O5" i="1"/>
  <c r="M7" i="1"/>
  <c r="N7" i="1"/>
  <c r="O7" i="1"/>
  <c r="M8" i="1"/>
  <c r="N8" i="1"/>
  <c r="O8" i="1"/>
  <c r="M9" i="1"/>
  <c r="N9" i="1"/>
  <c r="O9" i="1"/>
  <c r="M10" i="1"/>
  <c r="N10" i="1"/>
  <c r="O10" i="1"/>
  <c r="M11" i="1"/>
  <c r="N11" i="1"/>
  <c r="O11" i="1"/>
  <c r="M12" i="1"/>
  <c r="N12" i="1"/>
  <c r="O12" i="1"/>
  <c r="M13" i="1"/>
  <c r="N13" i="1"/>
  <c r="O13" i="1"/>
  <c r="M14" i="1"/>
  <c r="N14" i="1"/>
  <c r="N34" i="1" s="1"/>
  <c r="O14" i="1"/>
  <c r="M15" i="1"/>
  <c r="N15" i="1"/>
  <c r="O15" i="1"/>
  <c r="M16" i="1"/>
  <c r="N16" i="1"/>
  <c r="O16" i="1"/>
  <c r="M17" i="1"/>
  <c r="N17" i="1"/>
  <c r="O17" i="1"/>
  <c r="M18" i="1"/>
  <c r="N18" i="1"/>
  <c r="O18" i="1"/>
  <c r="M19" i="1"/>
  <c r="N19" i="1"/>
  <c r="O19" i="1"/>
  <c r="M20" i="1"/>
  <c r="N20" i="1"/>
  <c r="O20" i="1"/>
  <c r="M21" i="1"/>
  <c r="N21" i="1"/>
  <c r="O21" i="1"/>
  <c r="M22" i="1"/>
  <c r="N22" i="1"/>
  <c r="O22" i="1"/>
  <c r="M23" i="1"/>
  <c r="N23" i="1"/>
  <c r="O23" i="1"/>
  <c r="M24" i="1"/>
  <c r="N24" i="1"/>
  <c r="O24" i="1"/>
  <c r="M25" i="1"/>
  <c r="N25" i="1"/>
  <c r="O25" i="1"/>
  <c r="M26" i="1"/>
  <c r="N26" i="1"/>
  <c r="O26" i="1"/>
  <c r="M28" i="1"/>
  <c r="N28" i="1"/>
  <c r="O28" i="1"/>
  <c r="M29" i="1"/>
  <c r="N29" i="1"/>
  <c r="O29" i="1"/>
  <c r="M30" i="1"/>
  <c r="N30" i="1"/>
  <c r="O30" i="1"/>
  <c r="M31" i="1"/>
  <c r="N31" i="1"/>
  <c r="O31" i="1"/>
  <c r="M32" i="1"/>
  <c r="N32" i="1"/>
  <c r="O32" i="1"/>
  <c r="M33" i="1"/>
  <c r="N33" i="1"/>
  <c r="O33" i="1"/>
  <c r="O3" i="1"/>
  <c r="N3" i="1"/>
  <c r="M3" i="1"/>
  <c r="L4" i="1"/>
  <c r="L5" i="1"/>
  <c r="L7" i="1"/>
  <c r="L8" i="1"/>
  <c r="L9" i="1"/>
  <c r="L10" i="1"/>
  <c r="L11" i="1"/>
  <c r="L12" i="1"/>
  <c r="L13" i="1"/>
  <c r="L14" i="1"/>
  <c r="L15" i="1"/>
  <c r="L16" i="1"/>
  <c r="L17" i="1"/>
  <c r="L18" i="1"/>
  <c r="L19" i="1"/>
  <c r="L20" i="1"/>
  <c r="L21" i="1"/>
  <c r="L22" i="1"/>
  <c r="L23" i="1"/>
  <c r="L24" i="1"/>
  <c r="L25" i="1"/>
  <c r="L26" i="1"/>
  <c r="L28" i="1"/>
  <c r="L29" i="1"/>
  <c r="L30" i="1"/>
  <c r="L31" i="1"/>
  <c r="L32" i="1"/>
  <c r="L33" i="1"/>
  <c r="L3" i="1"/>
  <c r="K4" i="1"/>
  <c r="K5" i="1"/>
  <c r="K7" i="1"/>
  <c r="K8" i="1"/>
  <c r="K9" i="1"/>
  <c r="K10" i="1"/>
  <c r="K11" i="1"/>
  <c r="K12" i="1"/>
  <c r="K13" i="1"/>
  <c r="K14" i="1"/>
  <c r="K34" i="1" s="1"/>
  <c r="K15" i="1"/>
  <c r="K16" i="1"/>
  <c r="K17" i="1"/>
  <c r="K18" i="1"/>
  <c r="K19" i="1"/>
  <c r="K20" i="1"/>
  <c r="K21" i="1"/>
  <c r="K22" i="1"/>
  <c r="K23" i="1"/>
  <c r="K24" i="1"/>
  <c r="K25" i="1"/>
  <c r="K28" i="1"/>
  <c r="K29" i="1"/>
  <c r="K30" i="1"/>
  <c r="K31" i="1"/>
  <c r="K32" i="1"/>
  <c r="K33" i="1"/>
  <c r="K3" i="1"/>
  <c r="J4" i="1"/>
  <c r="J5" i="1"/>
  <c r="J7" i="1"/>
  <c r="J8" i="1"/>
  <c r="J9" i="1"/>
  <c r="J10" i="1"/>
  <c r="J11" i="1"/>
  <c r="J12" i="1"/>
  <c r="J13" i="1"/>
  <c r="J14" i="1"/>
  <c r="J34" i="1" s="1"/>
  <c r="J15" i="1"/>
  <c r="J16" i="1"/>
  <c r="J17" i="1"/>
  <c r="J18" i="1"/>
  <c r="J19" i="1"/>
  <c r="J20" i="1"/>
  <c r="J21" i="1"/>
  <c r="J22" i="1"/>
  <c r="J23" i="1"/>
  <c r="J24" i="1"/>
  <c r="J25" i="1"/>
  <c r="J26" i="1"/>
  <c r="J28" i="1"/>
  <c r="J29" i="1"/>
  <c r="J30" i="1"/>
  <c r="J31" i="1"/>
  <c r="J32" i="1"/>
  <c r="J33" i="1"/>
  <c r="J3" i="1"/>
  <c r="I4" i="1"/>
  <c r="I5" i="1"/>
  <c r="I7" i="1"/>
  <c r="I8" i="1"/>
  <c r="I9" i="1"/>
  <c r="I10" i="1"/>
  <c r="I11" i="1"/>
  <c r="I12" i="1"/>
  <c r="I13" i="1"/>
  <c r="I14" i="1"/>
  <c r="I15" i="1"/>
  <c r="I16" i="1"/>
  <c r="I17" i="1"/>
  <c r="I18" i="1"/>
  <c r="I19" i="1"/>
  <c r="I20" i="1"/>
  <c r="I21" i="1"/>
  <c r="I22" i="1"/>
  <c r="I23" i="1"/>
  <c r="I24" i="1"/>
  <c r="I25" i="1"/>
  <c r="I26" i="1"/>
  <c r="I28" i="1"/>
  <c r="I29" i="1"/>
  <c r="I30" i="1"/>
  <c r="I31" i="1"/>
  <c r="I32" i="1"/>
  <c r="I33" i="1"/>
  <c r="I3" i="1"/>
  <c r="D10" i="1"/>
  <c r="C4" i="1"/>
  <c r="C5" i="1"/>
  <c r="C7" i="1"/>
  <c r="C8" i="1"/>
  <c r="C9" i="1"/>
  <c r="C10" i="1"/>
  <c r="C11" i="1"/>
  <c r="C12" i="1"/>
  <c r="C13" i="1"/>
  <c r="C14" i="1"/>
  <c r="C15" i="1"/>
  <c r="C16" i="1"/>
  <c r="C17" i="1"/>
  <c r="C18" i="1"/>
  <c r="C19" i="1"/>
  <c r="C20" i="1"/>
  <c r="C21" i="1"/>
  <c r="C22" i="1"/>
  <c r="C23" i="1"/>
  <c r="C24" i="1"/>
  <c r="C25" i="1"/>
  <c r="C26" i="1"/>
  <c r="C28" i="1"/>
  <c r="C29" i="1"/>
  <c r="C30" i="1"/>
  <c r="C31" i="1"/>
  <c r="C32" i="1"/>
  <c r="C33" i="1"/>
  <c r="C3" i="1"/>
  <c r="B4" i="1"/>
  <c r="B5" i="1"/>
  <c r="B7" i="1"/>
  <c r="B8" i="1"/>
  <c r="B9" i="1"/>
  <c r="B10" i="1"/>
  <c r="B12" i="1"/>
  <c r="B13" i="1"/>
  <c r="B14" i="1"/>
  <c r="B15" i="1"/>
  <c r="B16" i="1"/>
  <c r="B17" i="1"/>
  <c r="B18" i="1"/>
  <c r="B19" i="1"/>
  <c r="B20" i="1"/>
  <c r="B21" i="1"/>
  <c r="B22" i="1"/>
  <c r="B23" i="1"/>
  <c r="B24" i="1"/>
  <c r="B25" i="1"/>
  <c r="B26" i="1"/>
  <c r="B28" i="1"/>
  <c r="B29" i="1"/>
  <c r="B30" i="1"/>
  <c r="B31" i="1"/>
  <c r="B32" i="1"/>
  <c r="B33" i="1"/>
  <c r="B3" i="1"/>
  <c r="AG3" i="1"/>
  <c r="AG4" i="113"/>
  <c r="AG5" i="1"/>
  <c r="AO34" i="1" l="1"/>
  <c r="AC34" i="113"/>
  <c r="AB34" i="113"/>
  <c r="AC34" i="1"/>
  <c r="AA12" i="1"/>
  <c r="AB34" i="1"/>
  <c r="AP34" i="113"/>
  <c r="U34" i="1"/>
  <c r="V34" i="1"/>
  <c r="V34" i="113"/>
  <c r="U34" i="113"/>
  <c r="T34" i="1"/>
  <c r="T34" i="113"/>
  <c r="R34" i="1"/>
  <c r="R34" i="113"/>
  <c r="Q34" i="1"/>
  <c r="Q34" i="113"/>
  <c r="P34" i="1"/>
  <c r="P34" i="113"/>
  <c r="O34" i="1"/>
  <c r="J34" i="113"/>
  <c r="M34" i="1"/>
  <c r="I34" i="113"/>
  <c r="I34" i="1"/>
  <c r="B34" i="113"/>
  <c r="B34" i="1"/>
  <c r="L34" i="1"/>
  <c r="C34" i="1"/>
  <c r="C34" i="113"/>
  <c r="N34" i="113"/>
  <c r="W12" i="1"/>
  <c r="S12" i="1"/>
  <c r="W12" i="113"/>
  <c r="S12" i="113"/>
  <c r="AA33" i="1"/>
  <c r="S33" i="1"/>
  <c r="Y33" i="1"/>
  <c r="W33" i="1"/>
  <c r="AP35" i="1"/>
  <c r="Z35" i="1"/>
  <c r="AO35" i="1"/>
  <c r="AB35" i="1"/>
  <c r="AC35" i="1"/>
  <c r="T35" i="1"/>
  <c r="U35" i="1"/>
  <c r="V35" i="1"/>
  <c r="R35" i="1"/>
  <c r="Q35" i="1"/>
  <c r="P35" i="1"/>
  <c r="I35" i="1"/>
  <c r="H4" i="3" s="1"/>
  <c r="B35" i="1"/>
  <c r="B4" i="3" s="1"/>
  <c r="L35" i="1"/>
  <c r="K4" i="3" s="1"/>
  <c r="J35" i="1"/>
  <c r="I4" i="3" s="1"/>
  <c r="C35" i="1"/>
  <c r="N35" i="1"/>
  <c r="M4" i="3" s="1"/>
  <c r="O35" i="1"/>
  <c r="N4" i="3" s="1"/>
  <c r="M35" i="1"/>
  <c r="L4" i="3" s="1"/>
  <c r="K35" i="1"/>
  <c r="J4" i="3" s="1"/>
  <c r="D19" i="1"/>
  <c r="D11" i="113"/>
  <c r="D5" i="1"/>
  <c r="AG20" i="113"/>
  <c r="AG17" i="113"/>
  <c r="AH4" i="113"/>
  <c r="AG32" i="113"/>
  <c r="AG29" i="113"/>
  <c r="AG23" i="113"/>
  <c r="AH19" i="113"/>
  <c r="AH19" i="1"/>
  <c r="AG18" i="1"/>
  <c r="AG15" i="113"/>
  <c r="AG14" i="113"/>
  <c r="AG34" i="113" s="1"/>
  <c r="AG13" i="113"/>
  <c r="D13" i="113"/>
  <c r="AH13" i="113"/>
  <c r="AH13" i="1"/>
  <c r="AH5" i="113"/>
  <c r="AG5" i="113"/>
  <c r="D4" i="113"/>
  <c r="D4" i="1"/>
  <c r="AH4" i="1"/>
  <c r="AG4" i="1"/>
  <c r="D3" i="113"/>
  <c r="AP3" i="113"/>
  <c r="AI27" i="75"/>
  <c r="AI28" i="75"/>
  <c r="AI29" i="75"/>
  <c r="AI30" i="75"/>
  <c r="AI31" i="75"/>
  <c r="AI32" i="75"/>
  <c r="AI33" i="75"/>
  <c r="AF16" i="75"/>
  <c r="AF17" i="75"/>
  <c r="AF18" i="75"/>
  <c r="AF19" i="75"/>
  <c r="AF20" i="75"/>
  <c r="AF21" i="75"/>
  <c r="AF22" i="75"/>
  <c r="AF23" i="75"/>
  <c r="AF24" i="75"/>
  <c r="AF25" i="75"/>
  <c r="AF26" i="75"/>
  <c r="AF27" i="75"/>
  <c r="AF28" i="75"/>
  <c r="AF29" i="75"/>
  <c r="AF30" i="75"/>
  <c r="AF31" i="75"/>
  <c r="X21" i="75"/>
  <c r="X22" i="75"/>
  <c r="X23" i="75"/>
  <c r="X24" i="75"/>
  <c r="X25" i="75"/>
  <c r="X26" i="75"/>
  <c r="X27" i="75"/>
  <c r="X28" i="75"/>
  <c r="X29" i="75"/>
  <c r="X30" i="75"/>
  <c r="X31" i="75"/>
  <c r="X32" i="75"/>
  <c r="X33" i="75"/>
  <c r="T25" i="75"/>
  <c r="T26" i="75"/>
  <c r="T27" i="75"/>
  <c r="T28" i="75"/>
  <c r="T29" i="75"/>
  <c r="T30" i="75"/>
  <c r="T31" i="75"/>
  <c r="T32" i="75"/>
  <c r="Q27" i="75"/>
  <c r="Q28" i="75"/>
  <c r="Q29" i="75"/>
  <c r="Q30" i="75"/>
  <c r="Q31" i="75"/>
  <c r="Q32" i="75"/>
  <c r="N27" i="75"/>
  <c r="N28" i="75"/>
  <c r="N29" i="75"/>
  <c r="N30" i="75"/>
  <c r="N31" i="75"/>
  <c r="N32" i="75"/>
  <c r="N33" i="75"/>
  <c r="K24" i="75"/>
  <c r="K25" i="75"/>
  <c r="K26" i="75"/>
  <c r="K27" i="75"/>
  <c r="K28" i="75"/>
  <c r="K29" i="75"/>
  <c r="K30" i="75"/>
  <c r="K31" i="75"/>
  <c r="K32" i="75"/>
  <c r="K33" i="75"/>
  <c r="AL33" i="75"/>
  <c r="AL34" i="75"/>
  <c r="V36" i="126"/>
  <c r="V37" i="126"/>
  <c r="AL32" i="75"/>
  <c r="AL29" i="75"/>
  <c r="AL30" i="75"/>
  <c r="AL31" i="75"/>
  <c r="AH31" i="125"/>
  <c r="AI31" i="125"/>
  <c r="AJ31" i="125"/>
  <c r="M40" i="126"/>
  <c r="V11" i="126"/>
  <c r="Y11" i="126"/>
  <c r="Z11" i="126"/>
  <c r="AD12" i="113" l="1"/>
  <c r="X12" i="113"/>
  <c r="F12" i="113"/>
  <c r="AI12" i="113"/>
  <c r="X12" i="1"/>
  <c r="F12" i="1"/>
  <c r="AI12" i="1"/>
  <c r="AD12" i="1"/>
  <c r="X33" i="1"/>
  <c r="AD33" i="1"/>
  <c r="F33" i="1"/>
  <c r="AI33" i="1"/>
  <c r="D31" i="1"/>
  <c r="D31" i="113"/>
  <c r="D32" i="1"/>
  <c r="D32" i="113"/>
  <c r="D30" i="113"/>
  <c r="D30" i="1"/>
  <c r="D28" i="113"/>
  <c r="D28" i="1"/>
  <c r="D29" i="1"/>
  <c r="D29" i="113"/>
  <c r="D26" i="113"/>
  <c r="D26" i="1"/>
  <c r="D25" i="113"/>
  <c r="D25" i="1"/>
  <c r="D24" i="1"/>
  <c r="D24" i="113"/>
  <c r="D23" i="1"/>
  <c r="D23" i="113"/>
  <c r="D22" i="113"/>
  <c r="D22" i="1"/>
  <c r="D21" i="1"/>
  <c r="D21" i="113"/>
  <c r="D20" i="113"/>
  <c r="D20" i="1"/>
  <c r="D18" i="1"/>
  <c r="D18" i="113"/>
  <c r="D17" i="1"/>
  <c r="D17" i="113"/>
  <c r="D16" i="1"/>
  <c r="D16" i="113"/>
  <c r="D15" i="113"/>
  <c r="D15" i="1"/>
  <c r="D14" i="113"/>
  <c r="D14" i="1"/>
  <c r="D34" i="1" s="1"/>
  <c r="D12" i="1"/>
  <c r="E12" i="1" s="1"/>
  <c r="D12" i="113"/>
  <c r="E12" i="113" s="1"/>
  <c r="D9" i="1"/>
  <c r="D9" i="113"/>
  <c r="D8" i="113"/>
  <c r="D8" i="1"/>
  <c r="D7" i="113"/>
  <c r="D7" i="1"/>
  <c r="AH3" i="1"/>
  <c r="AH3" i="113"/>
  <c r="AM65" i="75"/>
  <c r="AJ65" i="75"/>
  <c r="R65" i="75"/>
  <c r="O65" i="75"/>
  <c r="L65" i="75"/>
  <c r="AS65" i="75"/>
  <c r="AP65" i="75"/>
  <c r="AG65" i="75"/>
  <c r="AA29" i="75"/>
  <c r="Y65" i="75"/>
  <c r="U65" i="75"/>
  <c r="I65" i="75"/>
  <c r="H29" i="75"/>
  <c r="F65" i="75"/>
  <c r="E29" i="75"/>
  <c r="C65" i="75"/>
  <c r="B29" i="75"/>
  <c r="AP65" i="74"/>
  <c r="AM65" i="74"/>
  <c r="U65" i="74"/>
  <c r="R65" i="74"/>
  <c r="O65" i="74"/>
  <c r="C65" i="74"/>
  <c r="AS65" i="74"/>
  <c r="AO29" i="74"/>
  <c r="AL29" i="74"/>
  <c r="AJ65" i="74"/>
  <c r="AG65" i="74"/>
  <c r="AB65" i="74"/>
  <c r="AA29" i="74"/>
  <c r="Y65" i="74"/>
  <c r="L65" i="74"/>
  <c r="I65" i="74"/>
  <c r="H29" i="74"/>
  <c r="F65" i="74"/>
  <c r="E29" i="74"/>
  <c r="B29" i="74"/>
  <c r="AS65" i="72"/>
  <c r="AP65" i="72"/>
  <c r="Y65" i="72"/>
  <c r="U65" i="72"/>
  <c r="R65" i="72"/>
  <c r="F65" i="72"/>
  <c r="C65" i="72"/>
  <c r="AO29" i="72"/>
  <c r="AM65" i="72"/>
  <c r="AL29" i="72"/>
  <c r="AJ65" i="72"/>
  <c r="AG65" i="72"/>
  <c r="AF29" i="72"/>
  <c r="AB65" i="72"/>
  <c r="AA29" i="72"/>
  <c r="O65" i="72"/>
  <c r="L65" i="72"/>
  <c r="I65" i="72"/>
  <c r="H29" i="72"/>
  <c r="E29" i="72"/>
  <c r="B29" i="72"/>
  <c r="Y65" i="60"/>
  <c r="U65" i="60"/>
  <c r="I65" i="60"/>
  <c r="F65" i="60"/>
  <c r="C65" i="60"/>
  <c r="AS65" i="60"/>
  <c r="AP65" i="60"/>
  <c r="AO29" i="60"/>
  <c r="AM65" i="60"/>
  <c r="AL29" i="60"/>
  <c r="AJ65" i="60"/>
  <c r="AG65" i="60"/>
  <c r="AA29" i="60"/>
  <c r="R65" i="60"/>
  <c r="O65" i="60"/>
  <c r="L65" i="60"/>
  <c r="H29" i="60"/>
  <c r="E29" i="60"/>
  <c r="B29" i="60"/>
  <c r="AK33" i="129"/>
  <c r="AJ33" i="129"/>
  <c r="W29" i="75" s="1"/>
  <c r="W33" i="129"/>
  <c r="AL35" i="113"/>
  <c r="AK35" i="113"/>
  <c r="AJ35" i="113"/>
  <c r="AJ33" i="125"/>
  <c r="AE29" i="60" s="1"/>
  <c r="AI33" i="125"/>
  <c r="AD29" i="60" s="1"/>
  <c r="AH33" i="125"/>
  <c r="W29" i="60" s="1"/>
  <c r="Z33" i="125"/>
  <c r="Y33" i="125"/>
  <c r="V33" i="125"/>
  <c r="N33" i="125"/>
  <c r="AJ33" i="126"/>
  <c r="AE29" i="72" s="1"/>
  <c r="AI33" i="126"/>
  <c r="AD29" i="72" s="1"/>
  <c r="AH33" i="126"/>
  <c r="W29" i="72" s="1"/>
  <c r="Z33" i="126"/>
  <c r="Y33" i="126"/>
  <c r="V33" i="126"/>
  <c r="N33" i="126"/>
  <c r="AK33" i="127"/>
  <c r="AE29" i="74" s="1"/>
  <c r="AJ33" i="127"/>
  <c r="AD29" i="74" s="1"/>
  <c r="AI33" i="127"/>
  <c r="W29" i="74" s="1"/>
  <c r="Z33" i="127"/>
  <c r="Y33" i="127"/>
  <c r="V33" i="127"/>
  <c r="N33" i="127"/>
  <c r="AL33" i="129"/>
  <c r="D34" i="113" l="1"/>
  <c r="G12" i="1"/>
  <c r="AE12" i="1"/>
  <c r="AE12" i="113"/>
  <c r="G12" i="113"/>
  <c r="AE33" i="1"/>
  <c r="G33" i="1"/>
  <c r="AG33" i="127"/>
  <c r="AR29" i="74" s="1"/>
  <c r="AH31" i="113"/>
  <c r="AH31" i="1"/>
  <c r="AH32" i="113"/>
  <c r="AH32" i="1"/>
  <c r="AH30" i="1"/>
  <c r="AH30" i="113"/>
  <c r="AH29" i="1"/>
  <c r="AH29" i="113"/>
  <c r="AH28" i="113"/>
  <c r="AH28" i="1"/>
  <c r="AF33" i="126"/>
  <c r="AR29" i="72" s="1"/>
  <c r="AH27" i="113"/>
  <c r="AH26" i="113"/>
  <c r="AH26" i="1"/>
  <c r="AH25" i="1"/>
  <c r="AH25" i="113"/>
  <c r="AH24" i="1"/>
  <c r="AH24" i="113"/>
  <c r="AH23" i="1"/>
  <c r="AH23" i="113"/>
  <c r="AH21" i="1"/>
  <c r="AH21" i="113"/>
  <c r="AH22" i="113"/>
  <c r="AH22" i="1"/>
  <c r="AH20" i="1"/>
  <c r="AH20" i="113"/>
  <c r="AH18" i="113"/>
  <c r="AH18" i="1"/>
  <c r="AH17" i="1"/>
  <c r="AH17" i="113"/>
  <c r="AH16" i="113"/>
  <c r="AH16" i="1"/>
  <c r="AH14" i="1"/>
  <c r="AH34" i="1" s="1"/>
  <c r="AH14" i="113"/>
  <c r="AH34" i="113" s="1"/>
  <c r="AH15" i="1"/>
  <c r="AH15" i="113"/>
  <c r="AD29" i="75"/>
  <c r="AE29" i="75"/>
  <c r="AF33" i="125"/>
  <c r="AR29" i="60" s="1"/>
  <c r="Z33" i="129"/>
  <c r="O33" i="129"/>
  <c r="AL35" i="75"/>
  <c r="K40" i="129"/>
  <c r="AH33" i="129" l="1"/>
  <c r="AR29" i="75" s="1"/>
  <c r="D33" i="1"/>
  <c r="D33" i="113"/>
  <c r="AG12" i="113"/>
  <c r="AG12" i="1"/>
  <c r="AG11" i="1"/>
  <c r="AG11" i="113"/>
  <c r="AG10" i="1"/>
  <c r="AG10" i="113"/>
  <c r="AG9" i="113"/>
  <c r="AG9" i="1"/>
  <c r="AG8" i="113"/>
  <c r="AG8" i="1"/>
  <c r="AG7" i="113"/>
  <c r="AG7" i="1"/>
  <c r="AD40" i="126"/>
  <c r="N11" i="127"/>
  <c r="V9" i="125"/>
  <c r="AA33" i="113"/>
  <c r="AF12" i="1" l="1"/>
  <c r="AM12" i="1"/>
  <c r="AQ12" i="1"/>
  <c r="AF12" i="113"/>
  <c r="AM12" i="113"/>
  <c r="AQ12" i="113"/>
  <c r="E33" i="1"/>
  <c r="D35" i="1"/>
  <c r="C4" i="3" s="1"/>
  <c r="E33" i="113"/>
  <c r="Y33" i="113"/>
  <c r="W33" i="113"/>
  <c r="S33" i="113"/>
  <c r="AP35" i="113"/>
  <c r="AC35" i="113"/>
  <c r="AO35" i="113"/>
  <c r="AB35" i="113"/>
  <c r="U35" i="113"/>
  <c r="T35" i="113"/>
  <c r="V35" i="113"/>
  <c r="P35" i="113"/>
  <c r="R35" i="113"/>
  <c r="Q35" i="113"/>
  <c r="J35" i="113"/>
  <c r="C35" i="113"/>
  <c r="B35" i="113"/>
  <c r="O35" i="113"/>
  <c r="K35" i="113"/>
  <c r="M35" i="113"/>
  <c r="N35" i="113"/>
  <c r="I35" i="113"/>
  <c r="L35" i="113"/>
  <c r="D35" i="113"/>
  <c r="E32" i="113"/>
  <c r="E26" i="113"/>
  <c r="E25" i="113"/>
  <c r="E24" i="113"/>
  <c r="E23" i="113"/>
  <c r="E31" i="113"/>
  <c r="E29" i="113"/>
  <c r="E28" i="113"/>
  <c r="E30" i="113"/>
  <c r="A3" i="113"/>
  <c r="A4" i="1"/>
  <c r="F40" i="125"/>
  <c r="P40" i="127"/>
  <c r="M40" i="129"/>
  <c r="AR12" i="1" l="1"/>
  <c r="H12" i="1"/>
  <c r="AN12" i="1"/>
  <c r="AR12" i="113"/>
  <c r="H12" i="113"/>
  <c r="AN12" i="113"/>
  <c r="Y35" i="113"/>
  <c r="X33" i="113"/>
  <c r="AI33" i="113"/>
  <c r="AD33" i="113"/>
  <c r="F33" i="113"/>
  <c r="S35" i="113"/>
  <c r="A4" i="113"/>
  <c r="A5" i="1"/>
  <c r="S35" i="1" l="1"/>
  <c r="AE33" i="113"/>
  <c r="G33" i="113"/>
  <c r="Y35" i="1"/>
  <c r="A6" i="1"/>
  <c r="A5" i="113"/>
  <c r="AA15" i="1"/>
  <c r="AA32" i="1"/>
  <c r="AA31" i="1"/>
  <c r="S31" i="113"/>
  <c r="Y31" i="113"/>
  <c r="W31" i="1"/>
  <c r="W32" i="1"/>
  <c r="W30" i="1"/>
  <c r="W29" i="1"/>
  <c r="S28" i="1"/>
  <c r="S28" i="113"/>
  <c r="Y28" i="113"/>
  <c r="W28" i="1"/>
  <c r="S29" i="1"/>
  <c r="AA27" i="1"/>
  <c r="S27" i="1"/>
  <c r="W27" i="1"/>
  <c r="AA26" i="1"/>
  <c r="S26" i="1"/>
  <c r="AA25" i="1"/>
  <c r="S25" i="113"/>
  <c r="S25" i="1"/>
  <c r="Y25" i="113"/>
  <c r="Y25" i="1"/>
  <c r="S24" i="1"/>
  <c r="S23" i="1"/>
  <c r="Y21" i="1"/>
  <c r="Y22" i="113"/>
  <c r="S22" i="1"/>
  <c r="S21" i="1"/>
  <c r="S22" i="113"/>
  <c r="Y22" i="1"/>
  <c r="S20" i="1"/>
  <c r="Y19" i="113"/>
  <c r="Y19" i="1"/>
  <c r="S19" i="113"/>
  <c r="S19" i="1"/>
  <c r="W18" i="1"/>
  <c r="W17" i="1"/>
  <c r="Y16" i="113"/>
  <c r="Y16" i="1"/>
  <c r="W16" i="1"/>
  <c r="S16" i="113"/>
  <c r="Y15" i="1"/>
  <c r="AA14" i="1"/>
  <c r="S14" i="1"/>
  <c r="AA13" i="113"/>
  <c r="AA13" i="1"/>
  <c r="Y13" i="113"/>
  <c r="W13" i="113"/>
  <c r="S13" i="113"/>
  <c r="S13" i="1"/>
  <c r="AA11" i="113"/>
  <c r="S11" i="1"/>
  <c r="W20" i="1"/>
  <c r="W19" i="1"/>
  <c r="W11" i="1"/>
  <c r="S32" i="1"/>
  <c r="S31" i="1"/>
  <c r="S30" i="1"/>
  <c r="Y28" i="1"/>
  <c r="W23" i="1"/>
  <c r="W22" i="1"/>
  <c r="W21" i="1"/>
  <c r="W19" i="113"/>
  <c r="Y31" i="1"/>
  <c r="W26" i="1"/>
  <c r="W25" i="1"/>
  <c r="W24" i="1"/>
  <c r="S32" i="113"/>
  <c r="S30" i="113"/>
  <c r="S29" i="113"/>
  <c r="S27" i="113"/>
  <c r="S26" i="113"/>
  <c r="S24" i="113"/>
  <c r="S23" i="113"/>
  <c r="S21" i="113"/>
  <c r="S20" i="113"/>
  <c r="S18" i="113"/>
  <c r="S17" i="113"/>
  <c r="S15" i="113"/>
  <c r="S14" i="113"/>
  <c r="AA21" i="1"/>
  <c r="AA20" i="1"/>
  <c r="AA19" i="1"/>
  <c r="AA11" i="1"/>
  <c r="W32" i="113"/>
  <c r="Y30" i="113"/>
  <c r="W29" i="113"/>
  <c r="W27" i="113"/>
  <c r="W26" i="113"/>
  <c r="Y24" i="113"/>
  <c r="W23" i="113"/>
  <c r="W21" i="113"/>
  <c r="W20" i="113"/>
  <c r="W18" i="113"/>
  <c r="W17" i="113"/>
  <c r="W15" i="113"/>
  <c r="W14" i="113"/>
  <c r="S11" i="113"/>
  <c r="AA16" i="1"/>
  <c r="AA24" i="1"/>
  <c r="AA23" i="1"/>
  <c r="AA22" i="1"/>
  <c r="Y18" i="1"/>
  <c r="W31" i="113"/>
  <c r="W28" i="113"/>
  <c r="W25" i="113"/>
  <c r="W22" i="113"/>
  <c r="AA17" i="1"/>
  <c r="AA30" i="1"/>
  <c r="AA29" i="1"/>
  <c r="AA28" i="1"/>
  <c r="Y24" i="1"/>
  <c r="S17" i="1"/>
  <c r="S16" i="1"/>
  <c r="S15" i="1"/>
  <c r="W13" i="1"/>
  <c r="W11" i="113"/>
  <c r="Y27" i="1"/>
  <c r="S18" i="1"/>
  <c r="W15" i="1"/>
  <c r="AA18" i="1"/>
  <c r="Y30" i="1"/>
  <c r="W14" i="1"/>
  <c r="AA32" i="113"/>
  <c r="AA31" i="113"/>
  <c r="AA30" i="113"/>
  <c r="AA29" i="113"/>
  <c r="AA28" i="113"/>
  <c r="AA27" i="113"/>
  <c r="AA26" i="113"/>
  <c r="AA25" i="113"/>
  <c r="AA24" i="113"/>
  <c r="AA23" i="113"/>
  <c r="AA22" i="113"/>
  <c r="AA21" i="113"/>
  <c r="AA20" i="113"/>
  <c r="AA19" i="113"/>
  <c r="AA18" i="113"/>
  <c r="AA17" i="113"/>
  <c r="AA16" i="113"/>
  <c r="AA15" i="113"/>
  <c r="AA14" i="113"/>
  <c r="AA10" i="113"/>
  <c r="AA10" i="1"/>
  <c r="W10" i="113"/>
  <c r="W10" i="1"/>
  <c r="Y10" i="113"/>
  <c r="S10" i="1"/>
  <c r="S10" i="113"/>
  <c r="E10" i="113"/>
  <c r="E10" i="1"/>
  <c r="AA9" i="1"/>
  <c r="W9" i="1"/>
  <c r="E9" i="1"/>
  <c r="Y9" i="1"/>
  <c r="S9" i="1"/>
  <c r="W16" i="113"/>
  <c r="Y21" i="113"/>
  <c r="Y18" i="113"/>
  <c r="Y15" i="113"/>
  <c r="Y27" i="113"/>
  <c r="W30" i="113"/>
  <c r="W24" i="113"/>
  <c r="Y32" i="113"/>
  <c r="Y29" i="113"/>
  <c r="Y26" i="113"/>
  <c r="Y23" i="113"/>
  <c r="Y20" i="113"/>
  <c r="Y17" i="113"/>
  <c r="Y14" i="113"/>
  <c r="Y11" i="113"/>
  <c r="Y29" i="1"/>
  <c r="Y26" i="1"/>
  <c r="Y23" i="1"/>
  <c r="Y20" i="1"/>
  <c r="Y17" i="1"/>
  <c r="Y14" i="1"/>
  <c r="Y11" i="1"/>
  <c r="Y32" i="1"/>
  <c r="Y13" i="1"/>
  <c r="Y10" i="1"/>
  <c r="AA34" i="1" l="1"/>
  <c r="AA34" i="113"/>
  <c r="W34" i="1"/>
  <c r="W34" i="113"/>
  <c r="AH10" i="1"/>
  <c r="AH10" i="113"/>
  <c r="AH9" i="113"/>
  <c r="AH9" i="1"/>
  <c r="AH7" i="113"/>
  <c r="AH7" i="1"/>
  <c r="AH8" i="113"/>
  <c r="AH8" i="1"/>
  <c r="AD20" i="1"/>
  <c r="X13" i="113"/>
  <c r="A7" i="1"/>
  <c r="A6" i="113"/>
  <c r="X32" i="1"/>
  <c r="AD32" i="113"/>
  <c r="AD30" i="1"/>
  <c r="AI29" i="113"/>
  <c r="F29" i="1"/>
  <c r="AI28" i="1"/>
  <c r="F24" i="1"/>
  <c r="AI22" i="1"/>
  <c r="F22" i="113"/>
  <c r="F21" i="113"/>
  <c r="X19" i="1"/>
  <c r="AI19" i="113"/>
  <c r="AD18" i="1"/>
  <c r="F15" i="1"/>
  <c r="F15" i="113"/>
  <c r="AD14" i="1"/>
  <c r="F11" i="1"/>
  <c r="F10" i="113"/>
  <c r="AD32" i="1"/>
  <c r="AI32" i="1"/>
  <c r="X32" i="113"/>
  <c r="F32" i="1"/>
  <c r="AI32" i="113"/>
  <c r="X31" i="113"/>
  <c r="AI31" i="113"/>
  <c r="AD31" i="113"/>
  <c r="F31" i="113"/>
  <c r="F31" i="1"/>
  <c r="AD28" i="1"/>
  <c r="X30" i="1"/>
  <c r="AI30" i="1"/>
  <c r="F30" i="1"/>
  <c r="AD31" i="1"/>
  <c r="AI31" i="1"/>
  <c r="X31" i="1"/>
  <c r="F32" i="113"/>
  <c r="X18" i="1"/>
  <c r="AI18" i="1"/>
  <c r="X28" i="1"/>
  <c r="X29" i="1"/>
  <c r="AD29" i="1"/>
  <c r="AI28" i="113"/>
  <c r="X28" i="113"/>
  <c r="F28" i="113"/>
  <c r="AI29" i="1"/>
  <c r="F28" i="1"/>
  <c r="AD28" i="113"/>
  <c r="AD27" i="1"/>
  <c r="F27" i="1"/>
  <c r="AI27" i="113"/>
  <c r="F27" i="113"/>
  <c r="X27" i="113"/>
  <c r="AD27" i="113"/>
  <c r="AI27" i="1"/>
  <c r="X27" i="1"/>
  <c r="AI26" i="113"/>
  <c r="X26" i="1"/>
  <c r="AI26" i="1"/>
  <c r="F26" i="1"/>
  <c r="AD26" i="1"/>
  <c r="X25" i="113"/>
  <c r="AI25" i="113"/>
  <c r="AD25" i="113"/>
  <c r="F25" i="113"/>
  <c r="AD25" i="1"/>
  <c r="X25" i="1"/>
  <c r="AI25" i="1"/>
  <c r="F25" i="1"/>
  <c r="X24" i="1"/>
  <c r="AI24" i="1"/>
  <c r="AD24" i="1"/>
  <c r="AI23" i="113"/>
  <c r="AI23" i="1"/>
  <c r="F23" i="1"/>
  <c r="X23" i="1"/>
  <c r="AD23" i="1"/>
  <c r="AD23" i="113"/>
  <c r="F23" i="113"/>
  <c r="X23" i="113"/>
  <c r="X22" i="1"/>
  <c r="AD22" i="1"/>
  <c r="F22" i="1"/>
  <c r="AD21" i="113"/>
  <c r="X21" i="113"/>
  <c r="AI21" i="113"/>
  <c r="AD21" i="1"/>
  <c r="AI22" i="113"/>
  <c r="AI21" i="1"/>
  <c r="AD22" i="113"/>
  <c r="X22" i="113"/>
  <c r="X21" i="1"/>
  <c r="F21" i="1"/>
  <c r="X20" i="1"/>
  <c r="AD20" i="113"/>
  <c r="X20" i="113"/>
  <c r="F20" i="113"/>
  <c r="AI20" i="113"/>
  <c r="F20" i="1"/>
  <c r="AD19" i="113"/>
  <c r="AD19" i="1"/>
  <c r="X19" i="113"/>
  <c r="F19" i="113"/>
  <c r="AI19" i="1"/>
  <c r="F19" i="1"/>
  <c r="X18" i="113"/>
  <c r="AI18" i="113"/>
  <c r="AD18" i="113"/>
  <c r="F18" i="1"/>
  <c r="F18" i="113"/>
  <c r="AI17" i="1"/>
  <c r="AD17" i="1"/>
  <c r="X17" i="1"/>
  <c r="F17" i="113"/>
  <c r="X17" i="113"/>
  <c r="F17" i="1"/>
  <c r="AI17" i="113"/>
  <c r="AD17" i="113"/>
  <c r="AD16" i="1"/>
  <c r="X16" i="1"/>
  <c r="F16" i="1"/>
  <c r="AI16" i="1"/>
  <c r="X15" i="113"/>
  <c r="AI15" i="113"/>
  <c r="AD15" i="113"/>
  <c r="X15" i="1"/>
  <c r="F14" i="1"/>
  <c r="AD15" i="1"/>
  <c r="X14" i="1"/>
  <c r="AD14" i="113"/>
  <c r="AI15" i="1"/>
  <c r="AI14" i="1"/>
  <c r="X14" i="113"/>
  <c r="AI14" i="113"/>
  <c r="F14" i="113"/>
  <c r="AD13" i="113"/>
  <c r="X13" i="1"/>
  <c r="AI13" i="113"/>
  <c r="AD13" i="1"/>
  <c r="F13" i="113"/>
  <c r="F13" i="1"/>
  <c r="AI13" i="1"/>
  <c r="AI11" i="1"/>
  <c r="AD11" i="1"/>
  <c r="X11" i="1"/>
  <c r="F11" i="113"/>
  <c r="AI20" i="1"/>
  <c r="F29" i="113"/>
  <c r="X11" i="113"/>
  <c r="X29" i="113"/>
  <c r="AD11" i="113"/>
  <c r="AD29" i="113"/>
  <c r="AI11" i="113"/>
  <c r="F26" i="113"/>
  <c r="AD26" i="113"/>
  <c r="X26" i="113"/>
  <c r="F10" i="1"/>
  <c r="X10" i="113"/>
  <c r="AI10" i="113"/>
  <c r="AD10" i="1"/>
  <c r="X10" i="1"/>
  <c r="AI10" i="1"/>
  <c r="AD10" i="113"/>
  <c r="X9" i="1"/>
  <c r="AI9" i="1"/>
  <c r="AD9" i="1"/>
  <c r="F9" i="1"/>
  <c r="AA9" i="113"/>
  <c r="W9" i="113"/>
  <c r="S9" i="113"/>
  <c r="E9" i="113"/>
  <c r="F16" i="113"/>
  <c r="AD16" i="113"/>
  <c r="AI16" i="113"/>
  <c r="X16" i="113"/>
  <c r="F24" i="113"/>
  <c r="AD24" i="113"/>
  <c r="AI24" i="113"/>
  <c r="X24" i="113"/>
  <c r="F30" i="113"/>
  <c r="AD30" i="113"/>
  <c r="AI30" i="113"/>
  <c r="X30" i="113"/>
  <c r="AA7" i="1"/>
  <c r="AA7" i="113"/>
  <c r="E8" i="1"/>
  <c r="E7" i="1"/>
  <c r="AA8" i="113"/>
  <c r="AA8" i="1"/>
  <c r="S7" i="113"/>
  <c r="W7" i="113"/>
  <c r="Y8" i="113"/>
  <c r="S7" i="1"/>
  <c r="W8" i="113"/>
  <c r="W8" i="1"/>
  <c r="W7" i="1"/>
  <c r="Y8" i="1"/>
  <c r="Y7" i="113"/>
  <c r="E8" i="113"/>
  <c r="E7" i="113"/>
  <c r="S8" i="113"/>
  <c r="Y9" i="113"/>
  <c r="Y7" i="1"/>
  <c r="S8" i="1"/>
  <c r="Y14" i="125"/>
  <c r="Z14" i="125"/>
  <c r="Y15" i="125"/>
  <c r="Z15" i="125"/>
  <c r="Y16" i="125"/>
  <c r="Z16" i="125"/>
  <c r="Y17" i="125"/>
  <c r="Z17" i="125"/>
  <c r="Y18" i="125"/>
  <c r="Z18" i="125"/>
  <c r="Y19" i="125"/>
  <c r="Z19" i="125"/>
  <c r="Y20" i="125"/>
  <c r="Z20" i="125"/>
  <c r="Y21" i="125"/>
  <c r="Z21" i="125"/>
  <c r="Y22" i="125"/>
  <c r="Z22" i="125"/>
  <c r="Y23" i="125"/>
  <c r="Z23" i="125"/>
  <c r="Y24" i="125"/>
  <c r="Z24" i="125"/>
  <c r="Y25" i="125"/>
  <c r="Z25" i="125"/>
  <c r="Y26" i="125"/>
  <c r="Z26" i="125"/>
  <c r="Y27" i="125"/>
  <c r="Z27" i="125"/>
  <c r="Y28" i="125"/>
  <c r="Z28" i="125"/>
  <c r="Y29" i="125"/>
  <c r="Z29" i="125"/>
  <c r="Y30" i="125"/>
  <c r="Z30" i="125"/>
  <c r="Y31" i="125"/>
  <c r="Z31" i="125"/>
  <c r="Y32" i="125"/>
  <c r="Z32" i="125"/>
  <c r="Y34" i="125"/>
  <c r="Z34" i="125"/>
  <c r="Y35" i="125"/>
  <c r="Z35" i="125"/>
  <c r="Y36" i="125"/>
  <c r="Z36" i="125"/>
  <c r="Y37" i="125"/>
  <c r="Z37" i="125"/>
  <c r="Y38" i="125"/>
  <c r="Z38" i="125"/>
  <c r="Y39" i="125"/>
  <c r="Z39" i="125"/>
  <c r="V39" i="125"/>
  <c r="N39" i="125"/>
  <c r="V13" i="125"/>
  <c r="V14" i="125"/>
  <c r="V16" i="125"/>
  <c r="V17" i="125"/>
  <c r="V18" i="125"/>
  <c r="V19" i="125"/>
  <c r="V20" i="125"/>
  <c r="V21" i="125"/>
  <c r="V22" i="125"/>
  <c r="V23" i="125"/>
  <c r="V24" i="125"/>
  <c r="V25" i="125"/>
  <c r="V26" i="125"/>
  <c r="V27" i="125"/>
  <c r="V28" i="125"/>
  <c r="V29" i="125"/>
  <c r="V30" i="125"/>
  <c r="V31" i="125"/>
  <c r="V32" i="125"/>
  <c r="V34" i="125"/>
  <c r="V35" i="125"/>
  <c r="V36" i="125"/>
  <c r="V37" i="125"/>
  <c r="V38" i="125"/>
  <c r="N13" i="125"/>
  <c r="N14" i="125"/>
  <c r="N15" i="125"/>
  <c r="N16" i="125"/>
  <c r="N17" i="125"/>
  <c r="N18" i="125"/>
  <c r="N19" i="125"/>
  <c r="N20" i="125"/>
  <c r="N21" i="125"/>
  <c r="N22" i="125"/>
  <c r="N23" i="125"/>
  <c r="N24" i="125"/>
  <c r="N25" i="125"/>
  <c r="N26" i="125"/>
  <c r="N27" i="125"/>
  <c r="N28" i="125"/>
  <c r="N29" i="125"/>
  <c r="N30" i="125"/>
  <c r="N31" i="125"/>
  <c r="N32" i="125"/>
  <c r="N34" i="125"/>
  <c r="N35" i="125"/>
  <c r="N36" i="125"/>
  <c r="N37" i="125"/>
  <c r="N38" i="125"/>
  <c r="AD34" i="113" l="1"/>
  <c r="AI34" i="1"/>
  <c r="F34" i="1"/>
  <c r="AD34" i="1"/>
  <c r="F34" i="113"/>
  <c r="AI34" i="113"/>
  <c r="AF31" i="125"/>
  <c r="AE20" i="1"/>
  <c r="AE17" i="1"/>
  <c r="A13" i="125"/>
  <c r="G32" i="1"/>
  <c r="AE32" i="113"/>
  <c r="G30" i="1"/>
  <c r="G29" i="1"/>
  <c r="G29" i="113"/>
  <c r="G28" i="1"/>
  <c r="G28" i="113"/>
  <c r="G22" i="1"/>
  <c r="G22" i="113"/>
  <c r="G21" i="113"/>
  <c r="G20" i="1"/>
  <c r="AE18" i="1"/>
  <c r="G18" i="113"/>
  <c r="G15" i="1"/>
  <c r="G15" i="113"/>
  <c r="AE14" i="113"/>
  <c r="G14" i="1"/>
  <c r="G11" i="1"/>
  <c r="AE9" i="1"/>
  <c r="G27" i="1"/>
  <c r="A8" i="1"/>
  <c r="A7" i="113"/>
  <c r="G32" i="113"/>
  <c r="AE32" i="1"/>
  <c r="AE30" i="1"/>
  <c r="G18" i="1"/>
  <c r="AE14" i="1"/>
  <c r="X8" i="1"/>
  <c r="AI8" i="113"/>
  <c r="F7" i="113"/>
  <c r="F7" i="1"/>
  <c r="AE28" i="1"/>
  <c r="AE31" i="113"/>
  <c r="AE31" i="1"/>
  <c r="G31" i="1"/>
  <c r="G31" i="113"/>
  <c r="AE29" i="1"/>
  <c r="G17" i="1"/>
  <c r="AE28" i="113"/>
  <c r="AE29" i="113"/>
  <c r="AE27" i="1"/>
  <c r="AE27" i="113"/>
  <c r="G27" i="113"/>
  <c r="G26" i="113"/>
  <c r="AE26" i="113"/>
  <c r="G26" i="1"/>
  <c r="AE26" i="1"/>
  <c r="G25" i="113"/>
  <c r="AE25" i="113"/>
  <c r="AE25" i="1"/>
  <c r="G25" i="1"/>
  <c r="AE24" i="1"/>
  <c r="G24" i="1"/>
  <c r="G23" i="1"/>
  <c r="AE23" i="1"/>
  <c r="AE23" i="113"/>
  <c r="G23" i="113"/>
  <c r="AE18" i="113"/>
  <c r="AE22" i="1"/>
  <c r="AE21" i="113"/>
  <c r="AE21" i="1"/>
  <c r="G21" i="1"/>
  <c r="AE22" i="113"/>
  <c r="G20" i="113"/>
  <c r="AE20" i="113"/>
  <c r="AE19" i="113"/>
  <c r="G19" i="113"/>
  <c r="G19" i="1"/>
  <c r="AE19" i="1"/>
  <c r="G17" i="113"/>
  <c r="AE17" i="113"/>
  <c r="G16" i="1"/>
  <c r="AE16" i="1"/>
  <c r="AE15" i="113"/>
  <c r="G14" i="113"/>
  <c r="AE15" i="1"/>
  <c r="AE13" i="113"/>
  <c r="G13" i="113"/>
  <c r="G13" i="1"/>
  <c r="AE13" i="1"/>
  <c r="AE11" i="1"/>
  <c r="G11" i="113"/>
  <c r="AE11" i="113"/>
  <c r="AE10" i="1"/>
  <c r="G10" i="1"/>
  <c r="AE10" i="113"/>
  <c r="G10" i="113"/>
  <c r="G9" i="1"/>
  <c r="F9" i="113"/>
  <c r="X9" i="113"/>
  <c r="AI9" i="113"/>
  <c r="AD9" i="113"/>
  <c r="G30" i="113"/>
  <c r="AE30" i="113"/>
  <c r="G16" i="113"/>
  <c r="AE16" i="113"/>
  <c r="G24" i="113"/>
  <c r="AE24" i="113"/>
  <c r="AD7" i="113"/>
  <c r="AI7" i="113"/>
  <c r="X7" i="113"/>
  <c r="F8" i="1"/>
  <c r="AD7" i="1"/>
  <c r="AD8" i="113"/>
  <c r="F8" i="113"/>
  <c r="X8" i="113"/>
  <c r="AD8" i="1"/>
  <c r="AI8" i="1"/>
  <c r="X7" i="1"/>
  <c r="AI7" i="1"/>
  <c r="G34" i="113" l="1"/>
  <c r="G34" i="1"/>
  <c r="AE34" i="113"/>
  <c r="AE8" i="113"/>
  <c r="G7" i="1"/>
  <c r="G7" i="113"/>
  <c r="A9" i="1"/>
  <c r="A8" i="113"/>
  <c r="AE9" i="113"/>
  <c r="G9" i="113"/>
  <c r="AE7" i="113"/>
  <c r="G8" i="113"/>
  <c r="AE7" i="1"/>
  <c r="AE8" i="1"/>
  <c r="G8" i="1"/>
  <c r="A10" i="1" l="1"/>
  <c r="A9" i="113"/>
  <c r="A11" i="1" l="1"/>
  <c r="A10" i="113"/>
  <c r="E28" i="75"/>
  <c r="E30" i="72"/>
  <c r="E6" i="60"/>
  <c r="E7" i="60"/>
  <c r="E9" i="60"/>
  <c r="E10" i="60"/>
  <c r="E11" i="60"/>
  <c r="E12" i="60"/>
  <c r="E13" i="60"/>
  <c r="E14" i="60"/>
  <c r="E15" i="60"/>
  <c r="E16" i="60"/>
  <c r="E17" i="60"/>
  <c r="E18" i="60"/>
  <c r="E19" i="60"/>
  <c r="E20" i="60"/>
  <c r="E21" i="60"/>
  <c r="E22" i="60"/>
  <c r="E23" i="60"/>
  <c r="E24" i="60"/>
  <c r="E25" i="60"/>
  <c r="E26" i="60"/>
  <c r="E27" i="60"/>
  <c r="E28" i="60"/>
  <c r="E30" i="60"/>
  <c r="E31" i="60"/>
  <c r="E32" i="60"/>
  <c r="E33" i="60"/>
  <c r="E34" i="60"/>
  <c r="E35" i="60"/>
  <c r="B6" i="60"/>
  <c r="B7" i="60"/>
  <c r="B9" i="60"/>
  <c r="B10" i="60"/>
  <c r="B11" i="60"/>
  <c r="B12" i="60"/>
  <c r="B13" i="60"/>
  <c r="B14" i="60"/>
  <c r="B15" i="60"/>
  <c r="B16" i="60"/>
  <c r="B17" i="60"/>
  <c r="B18" i="60"/>
  <c r="B19" i="60"/>
  <c r="B20" i="60"/>
  <c r="B21" i="60"/>
  <c r="B22" i="60"/>
  <c r="B23" i="60"/>
  <c r="B24" i="60"/>
  <c r="B25" i="60"/>
  <c r="B26" i="60"/>
  <c r="B27" i="60"/>
  <c r="B28" i="60"/>
  <c r="B30" i="60"/>
  <c r="B31" i="60"/>
  <c r="B32" i="60"/>
  <c r="B33" i="60"/>
  <c r="B34" i="60"/>
  <c r="A11" i="113" l="1"/>
  <c r="D33" i="60"/>
  <c r="B98" i="60"/>
  <c r="B97" i="60"/>
  <c r="G33" i="60"/>
  <c r="E98" i="60"/>
  <c r="E97" i="60"/>
  <c r="A12" i="1"/>
  <c r="A2" i="129"/>
  <c r="A2" i="127"/>
  <c r="A2" i="126"/>
  <c r="AI35" i="75" l="1"/>
  <c r="AF35" i="75"/>
  <c r="AA35" i="75"/>
  <c r="X35" i="75"/>
  <c r="T35" i="75"/>
  <c r="Q35" i="75"/>
  <c r="N35" i="75"/>
  <c r="K35" i="75"/>
  <c r="H35" i="75"/>
  <c r="E35" i="75"/>
  <c r="B35" i="75"/>
  <c r="AI34" i="75"/>
  <c r="AF34" i="75"/>
  <c r="AA34" i="75"/>
  <c r="X34" i="75"/>
  <c r="T34" i="75"/>
  <c r="Q34" i="75"/>
  <c r="N34" i="75"/>
  <c r="K34" i="75"/>
  <c r="H34" i="75"/>
  <c r="E34" i="75"/>
  <c r="B34" i="75"/>
  <c r="AF33" i="75"/>
  <c r="AA33" i="75"/>
  <c r="T33" i="75"/>
  <c r="Q33" i="75"/>
  <c r="H33" i="75"/>
  <c r="E33" i="75"/>
  <c r="B33" i="75"/>
  <c r="AF32" i="75"/>
  <c r="AA32" i="75"/>
  <c r="H32" i="75"/>
  <c r="E32" i="75"/>
  <c r="B32" i="75"/>
  <c r="AA31" i="75"/>
  <c r="H31" i="75"/>
  <c r="E31" i="75"/>
  <c r="B31" i="75"/>
  <c r="AA30" i="75"/>
  <c r="H30" i="75"/>
  <c r="E30" i="75"/>
  <c r="B30" i="75"/>
  <c r="AA28" i="75"/>
  <c r="H28" i="75"/>
  <c r="B28" i="75"/>
  <c r="AA27" i="75"/>
  <c r="H27" i="75"/>
  <c r="E27" i="75"/>
  <c r="B27" i="75"/>
  <c r="AI26" i="75"/>
  <c r="AA26" i="75"/>
  <c r="Q26" i="75"/>
  <c r="N26" i="75"/>
  <c r="H26" i="75"/>
  <c r="E26" i="75"/>
  <c r="B26" i="75"/>
  <c r="AI25" i="75"/>
  <c r="AA25" i="75"/>
  <c r="Q25" i="75"/>
  <c r="N25" i="75"/>
  <c r="H25" i="75"/>
  <c r="E25" i="75"/>
  <c r="B25" i="75"/>
  <c r="AO24" i="75"/>
  <c r="AI24" i="75"/>
  <c r="AA24" i="75"/>
  <c r="T24" i="75"/>
  <c r="Q24" i="75"/>
  <c r="N24" i="75"/>
  <c r="H24" i="75"/>
  <c r="E24" i="75"/>
  <c r="B24" i="75"/>
  <c r="AO23" i="75"/>
  <c r="AI23" i="75"/>
  <c r="AA23" i="75"/>
  <c r="T23" i="75"/>
  <c r="Q23" i="75"/>
  <c r="N23" i="75"/>
  <c r="K23" i="75"/>
  <c r="H23" i="75"/>
  <c r="E23" i="75"/>
  <c r="B23" i="75"/>
  <c r="AO22" i="75"/>
  <c r="AI22" i="75"/>
  <c r="AA22" i="75"/>
  <c r="T22" i="75"/>
  <c r="Q22" i="75"/>
  <c r="N22" i="75"/>
  <c r="K22" i="75"/>
  <c r="H22" i="75"/>
  <c r="E22" i="75"/>
  <c r="B22" i="75"/>
  <c r="AO21" i="75"/>
  <c r="AI21" i="75"/>
  <c r="AA21" i="75"/>
  <c r="T21" i="75"/>
  <c r="Q21" i="75"/>
  <c r="N21" i="75"/>
  <c r="K21" i="75"/>
  <c r="H21" i="75"/>
  <c r="E21" i="75"/>
  <c r="B21" i="75"/>
  <c r="AO20" i="75"/>
  <c r="AI20" i="75"/>
  <c r="AA20" i="75"/>
  <c r="X20" i="75"/>
  <c r="T20" i="75"/>
  <c r="Q20" i="75"/>
  <c r="N20" i="75"/>
  <c r="K20" i="75"/>
  <c r="H20" i="75"/>
  <c r="E20" i="75"/>
  <c r="B20" i="75"/>
  <c r="AO19" i="75"/>
  <c r="AI19" i="75"/>
  <c r="AA19" i="75"/>
  <c r="X19" i="75"/>
  <c r="T19" i="75"/>
  <c r="Q19" i="75"/>
  <c r="N19" i="75"/>
  <c r="K19" i="75"/>
  <c r="H19" i="75"/>
  <c r="E19" i="75"/>
  <c r="B19" i="75"/>
  <c r="AO18" i="75"/>
  <c r="AI18" i="75"/>
  <c r="AA18" i="75"/>
  <c r="X18" i="75"/>
  <c r="T18" i="75"/>
  <c r="Q18" i="75"/>
  <c r="N18" i="75"/>
  <c r="K18" i="75"/>
  <c r="H18" i="75"/>
  <c r="E18" i="75"/>
  <c r="B18" i="75"/>
  <c r="AO17" i="75"/>
  <c r="AI17" i="75"/>
  <c r="AA17" i="75"/>
  <c r="X17" i="75"/>
  <c r="T17" i="75"/>
  <c r="Q17" i="75"/>
  <c r="N17" i="75"/>
  <c r="K17" i="75"/>
  <c r="H17" i="75"/>
  <c r="E17" i="75"/>
  <c r="B17" i="75"/>
  <c r="AO16" i="75"/>
  <c r="AI16" i="75"/>
  <c r="AA16" i="75"/>
  <c r="X16" i="75"/>
  <c r="T16" i="75"/>
  <c r="Q16" i="75"/>
  <c r="N16" i="75"/>
  <c r="K16" i="75"/>
  <c r="H16" i="75"/>
  <c r="E16" i="75"/>
  <c r="B16" i="75"/>
  <c r="AO15" i="75"/>
  <c r="AI15" i="75"/>
  <c r="AF15" i="75"/>
  <c r="AA15" i="75"/>
  <c r="X15" i="75"/>
  <c r="T15" i="75"/>
  <c r="Q15" i="75"/>
  <c r="N15" i="75"/>
  <c r="K15" i="75"/>
  <c r="H15" i="75"/>
  <c r="E15" i="75"/>
  <c r="B15" i="75"/>
  <c r="AO14" i="75"/>
  <c r="AI14" i="75"/>
  <c r="AF14" i="75"/>
  <c r="AA14" i="75"/>
  <c r="X14" i="75"/>
  <c r="T14" i="75"/>
  <c r="Q14" i="75"/>
  <c r="N14" i="75"/>
  <c r="K14" i="75"/>
  <c r="H14" i="75"/>
  <c r="E14" i="75"/>
  <c r="B14" i="75"/>
  <c r="AO13" i="75"/>
  <c r="AI13" i="75"/>
  <c r="AF13" i="75"/>
  <c r="AA13" i="75"/>
  <c r="X13" i="75"/>
  <c r="T13" i="75"/>
  <c r="Q13" i="75"/>
  <c r="N13" i="75"/>
  <c r="N77" i="75" s="1"/>
  <c r="K13" i="75"/>
  <c r="H13" i="75"/>
  <c r="E13" i="75"/>
  <c r="B13" i="75"/>
  <c r="AO12" i="75"/>
  <c r="AL12" i="75"/>
  <c r="AI12" i="75"/>
  <c r="AF12" i="75"/>
  <c r="AA12" i="75"/>
  <c r="X12" i="75"/>
  <c r="T12" i="75"/>
  <c r="Q12" i="75"/>
  <c r="N12" i="75"/>
  <c r="K12" i="75"/>
  <c r="H12" i="75"/>
  <c r="E12" i="75"/>
  <c r="B12" i="75"/>
  <c r="AO11" i="75"/>
  <c r="AL11" i="75"/>
  <c r="AI11" i="75"/>
  <c r="AF11" i="75"/>
  <c r="AA11" i="75"/>
  <c r="X11" i="75"/>
  <c r="T11" i="75"/>
  <c r="Q11" i="75"/>
  <c r="N11" i="75"/>
  <c r="K11" i="75"/>
  <c r="H11" i="75"/>
  <c r="E11" i="75"/>
  <c r="B11" i="75"/>
  <c r="AO10" i="75"/>
  <c r="AL10" i="75"/>
  <c r="AI10" i="75"/>
  <c r="AF10" i="75"/>
  <c r="AA10" i="75"/>
  <c r="X10" i="75"/>
  <c r="T10" i="75"/>
  <c r="Q10" i="75"/>
  <c r="N10" i="75"/>
  <c r="K10" i="75"/>
  <c r="H10" i="75"/>
  <c r="E10" i="75"/>
  <c r="B10" i="75"/>
  <c r="AO9" i="75"/>
  <c r="AL9" i="75"/>
  <c r="AI9" i="75"/>
  <c r="AF9" i="75"/>
  <c r="AA9" i="75"/>
  <c r="X9" i="75"/>
  <c r="T9" i="75"/>
  <c r="Q9" i="75"/>
  <c r="N9" i="75"/>
  <c r="K9" i="75"/>
  <c r="H9" i="75"/>
  <c r="E9" i="75"/>
  <c r="B9" i="75"/>
  <c r="AO7" i="75"/>
  <c r="AI7" i="75"/>
  <c r="AF7" i="75"/>
  <c r="AA7" i="75"/>
  <c r="X7" i="75"/>
  <c r="T7" i="75"/>
  <c r="Q7" i="75"/>
  <c r="N7" i="75"/>
  <c r="K7" i="75"/>
  <c r="H7" i="75"/>
  <c r="E7" i="75"/>
  <c r="B7" i="75"/>
  <c r="AO6" i="75"/>
  <c r="AL6" i="75"/>
  <c r="AI6" i="75"/>
  <c r="AF6" i="75"/>
  <c r="AA6" i="75"/>
  <c r="X6" i="75"/>
  <c r="T6" i="75"/>
  <c r="Q6" i="75"/>
  <c r="N6" i="75"/>
  <c r="K6" i="75"/>
  <c r="H6" i="75"/>
  <c r="E6" i="75"/>
  <c r="B6" i="75"/>
  <c r="AO5" i="75"/>
  <c r="AO69" i="75" s="1"/>
  <c r="AI5" i="75"/>
  <c r="AI69" i="75" s="1"/>
  <c r="AF5" i="75"/>
  <c r="AF69" i="75" s="1"/>
  <c r="AA5" i="75"/>
  <c r="AA69" i="75" s="1"/>
  <c r="X5" i="75"/>
  <c r="X69" i="75" s="1"/>
  <c r="T5" i="75"/>
  <c r="Q5" i="75"/>
  <c r="Q69" i="75" s="1"/>
  <c r="N5" i="75"/>
  <c r="N69" i="75" s="1"/>
  <c r="K5" i="75"/>
  <c r="K69" i="75" s="1"/>
  <c r="H5" i="75"/>
  <c r="H69" i="75" s="1"/>
  <c r="E5" i="75"/>
  <c r="E69" i="75" s="1"/>
  <c r="B5" i="75"/>
  <c r="B69" i="75" s="1"/>
  <c r="AO35" i="74"/>
  <c r="AL35" i="74"/>
  <c r="AI35" i="74"/>
  <c r="AF35" i="74"/>
  <c r="AA35" i="74"/>
  <c r="X35" i="74"/>
  <c r="T35" i="74"/>
  <c r="Q35" i="74"/>
  <c r="N35" i="74"/>
  <c r="K35" i="74"/>
  <c r="H35" i="74"/>
  <c r="E35" i="74"/>
  <c r="B35" i="74"/>
  <c r="AO34" i="74"/>
  <c r="AL34" i="74"/>
  <c r="AI34" i="74"/>
  <c r="AF34" i="74"/>
  <c r="AA34" i="74"/>
  <c r="X34" i="74"/>
  <c r="T34" i="74"/>
  <c r="Q34" i="74"/>
  <c r="K34" i="74"/>
  <c r="H34" i="74"/>
  <c r="E34" i="74"/>
  <c r="B34" i="74"/>
  <c r="AO33" i="74"/>
  <c r="AL33" i="74"/>
  <c r="AI33" i="74"/>
  <c r="AF33" i="74"/>
  <c r="AA33" i="74"/>
  <c r="X33" i="74"/>
  <c r="T33" i="74"/>
  <c r="Q33" i="74"/>
  <c r="K33" i="74"/>
  <c r="H33" i="74"/>
  <c r="E33" i="74"/>
  <c r="B33" i="74"/>
  <c r="AO32" i="74"/>
  <c r="AL32" i="74"/>
  <c r="AA32" i="74"/>
  <c r="X32" i="74"/>
  <c r="Q32" i="74"/>
  <c r="K32" i="74"/>
  <c r="H32" i="74"/>
  <c r="E32" i="74"/>
  <c r="B32" i="74"/>
  <c r="AO31" i="74"/>
  <c r="AL31" i="74"/>
  <c r="AA31" i="74"/>
  <c r="H31" i="74"/>
  <c r="E31" i="74"/>
  <c r="B31" i="74"/>
  <c r="AO30" i="74"/>
  <c r="AL30" i="74"/>
  <c r="AA30" i="74"/>
  <c r="H30" i="74"/>
  <c r="E30" i="74"/>
  <c r="B30" i="74"/>
  <c r="AO28" i="74"/>
  <c r="AL28" i="74"/>
  <c r="AA28" i="74"/>
  <c r="X28" i="74"/>
  <c r="H28" i="74"/>
  <c r="E28" i="74"/>
  <c r="B28" i="74"/>
  <c r="AO27" i="74"/>
  <c r="AL27" i="74"/>
  <c r="AA27" i="74"/>
  <c r="X27" i="74"/>
  <c r="K27" i="74"/>
  <c r="H27" i="74"/>
  <c r="E27" i="74"/>
  <c r="B27" i="74"/>
  <c r="AO26" i="74"/>
  <c r="AL26" i="74"/>
  <c r="AA26" i="74"/>
  <c r="X26" i="74"/>
  <c r="K26" i="74"/>
  <c r="H26" i="74"/>
  <c r="E26" i="74"/>
  <c r="B26" i="74"/>
  <c r="AO25" i="74"/>
  <c r="AL25" i="74"/>
  <c r="AA25" i="74"/>
  <c r="X25" i="74"/>
  <c r="T25" i="74"/>
  <c r="Q25" i="74"/>
  <c r="N25" i="74"/>
  <c r="K25" i="74"/>
  <c r="H25" i="74"/>
  <c r="E25" i="74"/>
  <c r="B25" i="74"/>
  <c r="AO24" i="74"/>
  <c r="AL24" i="74"/>
  <c r="AI24" i="74"/>
  <c r="AA24" i="74"/>
  <c r="X24" i="74"/>
  <c r="T24" i="74"/>
  <c r="Q24" i="74"/>
  <c r="N24" i="74"/>
  <c r="K24" i="74"/>
  <c r="H24" i="74"/>
  <c r="E24" i="74"/>
  <c r="B24" i="74"/>
  <c r="AO23" i="74"/>
  <c r="AL23" i="74"/>
  <c r="AI23" i="74"/>
  <c r="AA23" i="74"/>
  <c r="X23" i="74"/>
  <c r="T23" i="74"/>
  <c r="Q23" i="74"/>
  <c r="N23" i="74"/>
  <c r="K23" i="74"/>
  <c r="H23" i="74"/>
  <c r="E23" i="74"/>
  <c r="B23" i="74"/>
  <c r="AO22" i="74"/>
  <c r="AL22" i="74"/>
  <c r="AI22" i="74"/>
  <c r="AF22" i="74"/>
  <c r="AA22" i="74"/>
  <c r="X22" i="74"/>
  <c r="T22" i="74"/>
  <c r="Q22" i="74"/>
  <c r="N22" i="74"/>
  <c r="K22" i="74"/>
  <c r="H22" i="74"/>
  <c r="E22" i="74"/>
  <c r="B22" i="74"/>
  <c r="AO21" i="74"/>
  <c r="AL21" i="74"/>
  <c r="AI21" i="74"/>
  <c r="AF21" i="74"/>
  <c r="AA21" i="74"/>
  <c r="X21" i="74"/>
  <c r="T21" i="74"/>
  <c r="Q21" i="74"/>
  <c r="N21" i="74"/>
  <c r="K21" i="74"/>
  <c r="H21" i="74"/>
  <c r="E21" i="74"/>
  <c r="B21" i="74"/>
  <c r="AO20" i="74"/>
  <c r="AL20" i="74"/>
  <c r="AI20" i="74"/>
  <c r="AF20" i="74"/>
  <c r="AA20" i="74"/>
  <c r="X20" i="74"/>
  <c r="T20" i="74"/>
  <c r="Q20" i="74"/>
  <c r="N20" i="74"/>
  <c r="K20" i="74"/>
  <c r="H20" i="74"/>
  <c r="E20" i="74"/>
  <c r="B20" i="74"/>
  <c r="AO19" i="74"/>
  <c r="AL19" i="74"/>
  <c r="AI19" i="74"/>
  <c r="AF19" i="74"/>
  <c r="AA19" i="74"/>
  <c r="X19" i="74"/>
  <c r="T19" i="74"/>
  <c r="Q19" i="74"/>
  <c r="N19" i="74"/>
  <c r="K19" i="74"/>
  <c r="H19" i="74"/>
  <c r="E19" i="74"/>
  <c r="B19" i="74"/>
  <c r="AO18" i="74"/>
  <c r="AL18" i="74"/>
  <c r="AI18" i="74"/>
  <c r="AF18" i="74"/>
  <c r="AA18" i="74"/>
  <c r="X18" i="74"/>
  <c r="T18" i="74"/>
  <c r="Q18" i="74"/>
  <c r="N18" i="74"/>
  <c r="K18" i="74"/>
  <c r="H18" i="74"/>
  <c r="E18" i="74"/>
  <c r="B18" i="74"/>
  <c r="AO17" i="74"/>
  <c r="AL17" i="74"/>
  <c r="AI17" i="74"/>
  <c r="AF17" i="74"/>
  <c r="AA17" i="74"/>
  <c r="X17" i="74"/>
  <c r="T17" i="74"/>
  <c r="Q17" i="74"/>
  <c r="N17" i="74"/>
  <c r="K17" i="74"/>
  <c r="H17" i="74"/>
  <c r="E17" i="74"/>
  <c r="B17" i="74"/>
  <c r="AO16" i="74"/>
  <c r="AL16" i="74"/>
  <c r="AI16" i="74"/>
  <c r="AF16" i="74"/>
  <c r="AA16" i="74"/>
  <c r="X16" i="74"/>
  <c r="T16" i="74"/>
  <c r="Q16" i="74"/>
  <c r="N16" i="74"/>
  <c r="K16" i="74"/>
  <c r="H16" i="74"/>
  <c r="E16" i="74"/>
  <c r="B16" i="74"/>
  <c r="AO15" i="74"/>
  <c r="AL15" i="74"/>
  <c r="AI15" i="74"/>
  <c r="AF15" i="74"/>
  <c r="AA15" i="74"/>
  <c r="X15" i="74"/>
  <c r="T15" i="74"/>
  <c r="Q15" i="74"/>
  <c r="N15" i="74"/>
  <c r="K15" i="74"/>
  <c r="H15" i="74"/>
  <c r="E15" i="74"/>
  <c r="B15" i="74"/>
  <c r="AO14" i="74"/>
  <c r="AL14" i="74"/>
  <c r="AI14" i="74"/>
  <c r="AF14" i="74"/>
  <c r="AA14" i="74"/>
  <c r="X14" i="74"/>
  <c r="T14" i="74"/>
  <c r="Q14" i="74"/>
  <c r="N14" i="74"/>
  <c r="K14" i="74"/>
  <c r="H14" i="74"/>
  <c r="E14" i="74"/>
  <c r="B14" i="74"/>
  <c r="AO13" i="74"/>
  <c r="AO77" i="74" s="1"/>
  <c r="AL13" i="74"/>
  <c r="AL77" i="74" s="1"/>
  <c r="AI13" i="74"/>
  <c r="AI77" i="74" s="1"/>
  <c r="AF13" i="74"/>
  <c r="AF77" i="74" s="1"/>
  <c r="AA13" i="74"/>
  <c r="AA77" i="74" s="1"/>
  <c r="X13" i="74"/>
  <c r="X77" i="74" s="1"/>
  <c r="T13" i="74"/>
  <c r="T77" i="74" s="1"/>
  <c r="Q13" i="74"/>
  <c r="Q77" i="74" s="1"/>
  <c r="N13" i="74"/>
  <c r="K13" i="74"/>
  <c r="K77" i="74" s="1"/>
  <c r="H13" i="74"/>
  <c r="H77" i="74" s="1"/>
  <c r="E13" i="74"/>
  <c r="E77" i="74" s="1"/>
  <c r="B13" i="74"/>
  <c r="B77" i="74" s="1"/>
  <c r="AO12" i="74"/>
  <c r="AL12" i="74"/>
  <c r="AI12" i="74"/>
  <c r="AF12" i="74"/>
  <c r="AA12" i="74"/>
  <c r="X12" i="74"/>
  <c r="T12" i="74"/>
  <c r="Q12" i="74"/>
  <c r="N12" i="74"/>
  <c r="K12" i="74"/>
  <c r="H12" i="74"/>
  <c r="E12" i="74"/>
  <c r="B12" i="74"/>
  <c r="AO11" i="74"/>
  <c r="AL11" i="74"/>
  <c r="AI11" i="74"/>
  <c r="AF11" i="74"/>
  <c r="AA11" i="74"/>
  <c r="X11" i="74"/>
  <c r="T11" i="74"/>
  <c r="Q11" i="74"/>
  <c r="N11" i="74"/>
  <c r="K11" i="74"/>
  <c r="H11" i="74"/>
  <c r="E11" i="74"/>
  <c r="B11" i="74"/>
  <c r="AO10" i="74"/>
  <c r="AL10" i="74"/>
  <c r="AI10" i="74"/>
  <c r="AF10" i="74"/>
  <c r="AA10" i="74"/>
  <c r="X10" i="74"/>
  <c r="T10" i="74"/>
  <c r="Q10" i="74"/>
  <c r="N10" i="74"/>
  <c r="K10" i="74"/>
  <c r="H10" i="74"/>
  <c r="E10" i="74"/>
  <c r="B10" i="74"/>
  <c r="AO9" i="74"/>
  <c r="AL9" i="74"/>
  <c r="AI9" i="74"/>
  <c r="AF9" i="74"/>
  <c r="AA9" i="74"/>
  <c r="X9" i="74"/>
  <c r="T9" i="74"/>
  <c r="Q9" i="74"/>
  <c r="N9" i="74"/>
  <c r="K9" i="74"/>
  <c r="H9" i="74"/>
  <c r="E9" i="74"/>
  <c r="B9" i="74"/>
  <c r="AO7" i="74"/>
  <c r="AL7" i="74"/>
  <c r="AI7" i="74"/>
  <c r="AF7" i="74"/>
  <c r="AA7" i="74"/>
  <c r="X7" i="74"/>
  <c r="T7" i="74"/>
  <c r="Q7" i="74"/>
  <c r="N7" i="74"/>
  <c r="K7" i="74"/>
  <c r="H7" i="74"/>
  <c r="E7" i="74"/>
  <c r="B7" i="74"/>
  <c r="AO6" i="74"/>
  <c r="AL6" i="74"/>
  <c r="AI6" i="74"/>
  <c r="AF6" i="74"/>
  <c r="AA6" i="74"/>
  <c r="X6" i="74"/>
  <c r="T6" i="74"/>
  <c r="Q6" i="74"/>
  <c r="N6" i="74"/>
  <c r="K6" i="74"/>
  <c r="H6" i="74"/>
  <c r="E6" i="74"/>
  <c r="B6" i="74"/>
  <c r="AO5" i="74"/>
  <c r="AO69" i="74" s="1"/>
  <c r="AL5" i="74"/>
  <c r="AL69" i="74" s="1"/>
  <c r="AI5" i="74"/>
  <c r="AI69" i="74" s="1"/>
  <c r="AF5" i="74"/>
  <c r="AF69" i="74" s="1"/>
  <c r="AA5" i="74"/>
  <c r="AA69" i="74" s="1"/>
  <c r="X5" i="74"/>
  <c r="X69" i="74" s="1"/>
  <c r="T5" i="74"/>
  <c r="T69" i="74" s="1"/>
  <c r="Q5" i="74"/>
  <c r="Q69" i="74" s="1"/>
  <c r="N5" i="74"/>
  <c r="N69" i="74" s="1"/>
  <c r="K5" i="74"/>
  <c r="K69" i="74" s="1"/>
  <c r="H5" i="74"/>
  <c r="H69" i="74" s="1"/>
  <c r="E5" i="74"/>
  <c r="E69" i="74" s="1"/>
  <c r="B5" i="74"/>
  <c r="B69" i="74" s="1"/>
  <c r="AO35" i="72"/>
  <c r="AL35" i="72"/>
  <c r="AI35" i="72"/>
  <c r="AF35" i="72"/>
  <c r="AA35" i="72"/>
  <c r="X35" i="72"/>
  <c r="T35" i="72"/>
  <c r="Q35" i="72"/>
  <c r="N35" i="72"/>
  <c r="K35" i="72"/>
  <c r="H35" i="72"/>
  <c r="E35" i="72"/>
  <c r="B35" i="72"/>
  <c r="AO34" i="72"/>
  <c r="AL34" i="72"/>
  <c r="AI34" i="72"/>
  <c r="AF34" i="72"/>
  <c r="AA34" i="72"/>
  <c r="T34" i="72"/>
  <c r="Q34" i="72"/>
  <c r="N34" i="72"/>
  <c r="K34" i="72"/>
  <c r="H34" i="72"/>
  <c r="E34" i="72"/>
  <c r="B34" i="72"/>
  <c r="AO33" i="72"/>
  <c r="AL33" i="72"/>
  <c r="AI33" i="72"/>
  <c r="AF33" i="72"/>
  <c r="AA33" i="72"/>
  <c r="Q33" i="72"/>
  <c r="H33" i="72"/>
  <c r="E33" i="72"/>
  <c r="B33" i="72"/>
  <c r="AO32" i="72"/>
  <c r="AL32" i="72"/>
  <c r="AI32" i="72"/>
  <c r="AF32" i="72"/>
  <c r="AA32" i="72"/>
  <c r="H32" i="72"/>
  <c r="E32" i="72"/>
  <c r="B32" i="72"/>
  <c r="AO31" i="72"/>
  <c r="AL31" i="72"/>
  <c r="AA31" i="72"/>
  <c r="H31" i="72"/>
  <c r="E31" i="72"/>
  <c r="B31" i="72"/>
  <c r="AO30" i="72"/>
  <c r="AL30" i="72"/>
  <c r="AA30" i="72"/>
  <c r="H30" i="72"/>
  <c r="B30" i="72"/>
  <c r="AO28" i="72"/>
  <c r="AL28" i="72"/>
  <c r="AI28" i="72"/>
  <c r="AF28" i="72"/>
  <c r="AA28" i="72"/>
  <c r="H28" i="72"/>
  <c r="E28" i="72"/>
  <c r="B28" i="72"/>
  <c r="AO27" i="72"/>
  <c r="AL27" i="72"/>
  <c r="AI27" i="72"/>
  <c r="AF27" i="72"/>
  <c r="AA27" i="72"/>
  <c r="H27" i="72"/>
  <c r="E27" i="72"/>
  <c r="B27" i="72"/>
  <c r="AO26" i="72"/>
  <c r="AL26" i="72"/>
  <c r="AI26" i="72"/>
  <c r="AF26" i="72"/>
  <c r="AA26" i="72"/>
  <c r="X26" i="72"/>
  <c r="T26" i="72"/>
  <c r="K26" i="72"/>
  <c r="H26" i="72"/>
  <c r="E26" i="72"/>
  <c r="B26" i="72"/>
  <c r="AO25" i="72"/>
  <c r="AL25" i="72"/>
  <c r="AI25" i="72"/>
  <c r="AF25" i="72"/>
  <c r="AA25" i="72"/>
  <c r="X25" i="72"/>
  <c r="T25" i="72"/>
  <c r="Q25" i="72"/>
  <c r="K25" i="72"/>
  <c r="H25" i="72"/>
  <c r="E25" i="72"/>
  <c r="B25" i="72"/>
  <c r="AO24" i="72"/>
  <c r="AL24" i="72"/>
  <c r="AI24" i="72"/>
  <c r="AF24" i="72"/>
  <c r="AA24" i="72"/>
  <c r="X24" i="72"/>
  <c r="T24" i="72"/>
  <c r="Q24" i="72"/>
  <c r="N24" i="72"/>
  <c r="K24" i="72"/>
  <c r="H24" i="72"/>
  <c r="E24" i="72"/>
  <c r="B24" i="72"/>
  <c r="AO23" i="72"/>
  <c r="AL23" i="72"/>
  <c r="AI23" i="72"/>
  <c r="AF23" i="72"/>
  <c r="AA23" i="72"/>
  <c r="X23" i="72"/>
  <c r="T23" i="72"/>
  <c r="Q23" i="72"/>
  <c r="N23" i="72"/>
  <c r="K23" i="72"/>
  <c r="H23" i="72"/>
  <c r="E23" i="72"/>
  <c r="B23" i="72"/>
  <c r="AO22" i="72"/>
  <c r="AL22" i="72"/>
  <c r="AI22" i="72"/>
  <c r="AF22" i="72"/>
  <c r="AA22" i="72"/>
  <c r="X22" i="72"/>
  <c r="T22" i="72"/>
  <c r="Q22" i="72"/>
  <c r="N22" i="72"/>
  <c r="K22" i="72"/>
  <c r="H22" i="72"/>
  <c r="E22" i="72"/>
  <c r="B22" i="72"/>
  <c r="AO21" i="72"/>
  <c r="AL21" i="72"/>
  <c r="AI21" i="72"/>
  <c r="AF21" i="72"/>
  <c r="AA21" i="72"/>
  <c r="X21" i="72"/>
  <c r="T21" i="72"/>
  <c r="Q21" i="72"/>
  <c r="N21" i="72"/>
  <c r="K21" i="72"/>
  <c r="H21" i="72"/>
  <c r="E21" i="72"/>
  <c r="B21" i="72"/>
  <c r="AO20" i="72"/>
  <c r="AL20" i="72"/>
  <c r="AI20" i="72"/>
  <c r="AF20" i="72"/>
  <c r="AA20" i="72"/>
  <c r="X20" i="72"/>
  <c r="T20" i="72"/>
  <c r="Q20" i="72"/>
  <c r="N20" i="72"/>
  <c r="K20" i="72"/>
  <c r="H20" i="72"/>
  <c r="E20" i="72"/>
  <c r="B20" i="72"/>
  <c r="AO19" i="72"/>
  <c r="AL19" i="72"/>
  <c r="AI19" i="72"/>
  <c r="AF19" i="72"/>
  <c r="AA19" i="72"/>
  <c r="X19" i="72"/>
  <c r="T19" i="72"/>
  <c r="Q19" i="72"/>
  <c r="N19" i="72"/>
  <c r="K19" i="72"/>
  <c r="H19" i="72"/>
  <c r="E19" i="72"/>
  <c r="B19" i="72"/>
  <c r="AO18" i="72"/>
  <c r="AL18" i="72"/>
  <c r="AI18" i="72"/>
  <c r="AF18" i="72"/>
  <c r="AA18" i="72"/>
  <c r="X18" i="72"/>
  <c r="T18" i="72"/>
  <c r="Q18" i="72"/>
  <c r="N18" i="72"/>
  <c r="K18" i="72"/>
  <c r="H18" i="72"/>
  <c r="E18" i="72"/>
  <c r="B18" i="72"/>
  <c r="AO17" i="72"/>
  <c r="AL17" i="72"/>
  <c r="AI17" i="72"/>
  <c r="AF17" i="72"/>
  <c r="AA17" i="72"/>
  <c r="X17" i="72"/>
  <c r="T17" i="72"/>
  <c r="Q17" i="72"/>
  <c r="N17" i="72"/>
  <c r="K17" i="72"/>
  <c r="H17" i="72"/>
  <c r="E17" i="72"/>
  <c r="B17" i="72"/>
  <c r="AO16" i="72"/>
  <c r="AL16" i="72"/>
  <c r="AI16" i="72"/>
  <c r="AF16" i="72"/>
  <c r="AA16" i="72"/>
  <c r="X16" i="72"/>
  <c r="T16" i="72"/>
  <c r="Q16" i="72"/>
  <c r="N16" i="72"/>
  <c r="K16" i="72"/>
  <c r="H16" i="72"/>
  <c r="E16" i="72"/>
  <c r="B16" i="72"/>
  <c r="AO15" i="72"/>
  <c r="AL15" i="72"/>
  <c r="AI15" i="72"/>
  <c r="AF15" i="72"/>
  <c r="AA15" i="72"/>
  <c r="X15" i="72"/>
  <c r="T15" i="72"/>
  <c r="Q15" i="72"/>
  <c r="N15" i="72"/>
  <c r="K15" i="72"/>
  <c r="H15" i="72"/>
  <c r="E15" i="72"/>
  <c r="B15" i="72"/>
  <c r="AO14" i="72"/>
  <c r="AL14" i="72"/>
  <c r="AI14" i="72"/>
  <c r="AF14" i="72"/>
  <c r="AA14" i="72"/>
  <c r="X14" i="72"/>
  <c r="T14" i="72"/>
  <c r="Q14" i="72"/>
  <c r="N14" i="72"/>
  <c r="K14" i="72"/>
  <c r="H14" i="72"/>
  <c r="E14" i="72"/>
  <c r="B14" i="72"/>
  <c r="AO13" i="72"/>
  <c r="AL13" i="72"/>
  <c r="AI13" i="72"/>
  <c r="AF13" i="72"/>
  <c r="AF77" i="72" s="1"/>
  <c r="AA13" i="72"/>
  <c r="X13" i="72"/>
  <c r="T13" i="72"/>
  <c r="Q13" i="72"/>
  <c r="N13" i="72"/>
  <c r="K13" i="72"/>
  <c r="H13" i="72"/>
  <c r="E13" i="72"/>
  <c r="B13" i="72"/>
  <c r="AO12" i="72"/>
  <c r="AL12" i="72"/>
  <c r="AI12" i="72"/>
  <c r="AF12" i="72"/>
  <c r="AA12" i="72"/>
  <c r="X12" i="72"/>
  <c r="T12" i="72"/>
  <c r="Q12" i="72"/>
  <c r="N12" i="72"/>
  <c r="K12" i="72"/>
  <c r="H12" i="72"/>
  <c r="E12" i="72"/>
  <c r="B12" i="72"/>
  <c r="AO11" i="72"/>
  <c r="AL11" i="72"/>
  <c r="AI11" i="72"/>
  <c r="AF11" i="72"/>
  <c r="AA11" i="72"/>
  <c r="X11" i="72"/>
  <c r="T11" i="72"/>
  <c r="Q11" i="72"/>
  <c r="N11" i="72"/>
  <c r="K11" i="72"/>
  <c r="H11" i="72"/>
  <c r="E11" i="72"/>
  <c r="B11" i="72"/>
  <c r="AO10" i="72"/>
  <c r="AL10" i="72"/>
  <c r="AI10" i="72"/>
  <c r="AF10" i="72"/>
  <c r="AA10" i="72"/>
  <c r="X10" i="72"/>
  <c r="T10" i="72"/>
  <c r="Q10" i="72"/>
  <c r="N10" i="72"/>
  <c r="K10" i="72"/>
  <c r="H10" i="72"/>
  <c r="E10" i="72"/>
  <c r="B10" i="72"/>
  <c r="AO9" i="72"/>
  <c r="AL9" i="72"/>
  <c r="AI9" i="72"/>
  <c r="AF9" i="72"/>
  <c r="AA9" i="72"/>
  <c r="X9" i="72"/>
  <c r="T9" i="72"/>
  <c r="Q9" i="72"/>
  <c r="N9" i="72"/>
  <c r="K9" i="72"/>
  <c r="H9" i="72"/>
  <c r="E9" i="72"/>
  <c r="B9" i="72"/>
  <c r="AO7" i="72"/>
  <c r="AL7" i="72"/>
  <c r="AI7" i="72"/>
  <c r="AF7" i="72"/>
  <c r="AA7" i="72"/>
  <c r="X7" i="72"/>
  <c r="T7" i="72"/>
  <c r="Q7" i="72"/>
  <c r="N7" i="72"/>
  <c r="K7" i="72"/>
  <c r="H7" i="72"/>
  <c r="E7" i="72"/>
  <c r="B7" i="72"/>
  <c r="AO6" i="72"/>
  <c r="AL6" i="72"/>
  <c r="AI6" i="72"/>
  <c r="AF6" i="72"/>
  <c r="AA6" i="72"/>
  <c r="X6" i="72"/>
  <c r="T6" i="72"/>
  <c r="Q6" i="72"/>
  <c r="N6" i="72"/>
  <c r="K6" i="72"/>
  <c r="H6" i="72"/>
  <c r="E6" i="72"/>
  <c r="B6" i="72"/>
  <c r="AO5" i="72"/>
  <c r="AO69" i="72" s="1"/>
  <c r="AL5" i="72"/>
  <c r="AL69" i="72" s="1"/>
  <c r="AI5" i="72"/>
  <c r="AI69" i="72" s="1"/>
  <c r="AF5" i="72"/>
  <c r="AF69" i="72" s="1"/>
  <c r="AA5" i="72"/>
  <c r="AA69" i="72" s="1"/>
  <c r="X5" i="72"/>
  <c r="X69" i="72" s="1"/>
  <c r="T5" i="72"/>
  <c r="T69" i="72" s="1"/>
  <c r="Q5" i="72"/>
  <c r="Q69" i="72" s="1"/>
  <c r="N5" i="72"/>
  <c r="N69" i="72" s="1"/>
  <c r="K5" i="72"/>
  <c r="K69" i="72" s="1"/>
  <c r="H5" i="72"/>
  <c r="H69" i="72" s="1"/>
  <c r="E5" i="72"/>
  <c r="E69" i="72" s="1"/>
  <c r="B5" i="72"/>
  <c r="B69" i="72" s="1"/>
  <c r="AO35" i="60"/>
  <c r="AL35" i="60"/>
  <c r="AI35" i="60"/>
  <c r="AF35" i="60"/>
  <c r="AA35" i="60"/>
  <c r="X35" i="60"/>
  <c r="T35" i="60"/>
  <c r="Q35" i="60"/>
  <c r="N35" i="60"/>
  <c r="K35" i="60"/>
  <c r="H35" i="60"/>
  <c r="B35" i="60"/>
  <c r="AO34" i="60"/>
  <c r="AL34" i="60"/>
  <c r="AI34" i="60"/>
  <c r="AF34" i="60"/>
  <c r="AA34" i="60"/>
  <c r="X34" i="60"/>
  <c r="T34" i="60"/>
  <c r="Q34" i="60"/>
  <c r="N34" i="60"/>
  <c r="K34" i="60"/>
  <c r="H34" i="60"/>
  <c r="AO33" i="60"/>
  <c r="AL33" i="60"/>
  <c r="AF33" i="60"/>
  <c r="AA33" i="60"/>
  <c r="X33" i="60"/>
  <c r="Q33" i="60"/>
  <c r="N33" i="60"/>
  <c r="K33" i="60"/>
  <c r="H33" i="60"/>
  <c r="AO32" i="60"/>
  <c r="AL32" i="60"/>
  <c r="AA32" i="60"/>
  <c r="X32" i="60"/>
  <c r="H32" i="60"/>
  <c r="AO31" i="60"/>
  <c r="AL31" i="60"/>
  <c r="AA31" i="60"/>
  <c r="H31" i="60"/>
  <c r="AO30" i="60"/>
  <c r="AL30" i="60"/>
  <c r="AA30" i="60"/>
  <c r="H30" i="60"/>
  <c r="AO28" i="60"/>
  <c r="AL28" i="60"/>
  <c r="AA28" i="60"/>
  <c r="X28" i="60"/>
  <c r="T28" i="60"/>
  <c r="N28" i="60"/>
  <c r="K28" i="60"/>
  <c r="H28" i="60"/>
  <c r="AO27" i="60"/>
  <c r="AL27" i="60"/>
  <c r="AI27" i="60"/>
  <c r="AF27" i="60"/>
  <c r="AA27" i="60"/>
  <c r="X27" i="60"/>
  <c r="T27" i="60"/>
  <c r="Q27" i="60"/>
  <c r="N27" i="60"/>
  <c r="K27" i="60"/>
  <c r="H27" i="60"/>
  <c r="AO26" i="60"/>
  <c r="AL26" i="60"/>
  <c r="AI26" i="60"/>
  <c r="AF26" i="60"/>
  <c r="AA26" i="60"/>
  <c r="X26" i="60"/>
  <c r="T26" i="60"/>
  <c r="Q26" i="60"/>
  <c r="N26" i="60"/>
  <c r="K26" i="60"/>
  <c r="H26" i="60"/>
  <c r="AO25" i="60"/>
  <c r="AL25" i="60"/>
  <c r="AI25" i="60"/>
  <c r="AF25" i="60"/>
  <c r="AA25" i="60"/>
  <c r="X25" i="60"/>
  <c r="T25" i="60"/>
  <c r="Q25" i="60"/>
  <c r="N25" i="60"/>
  <c r="K25" i="60"/>
  <c r="H25" i="60"/>
  <c r="AO24" i="60"/>
  <c r="AL24" i="60"/>
  <c r="AI24" i="60"/>
  <c r="AF24" i="60"/>
  <c r="AA24" i="60"/>
  <c r="X24" i="60"/>
  <c r="T24" i="60"/>
  <c r="Q24" i="60"/>
  <c r="N24" i="60"/>
  <c r="K24" i="60"/>
  <c r="H24" i="60"/>
  <c r="AO23" i="60"/>
  <c r="AL23" i="60"/>
  <c r="AI23" i="60"/>
  <c r="AF23" i="60"/>
  <c r="AA23" i="60"/>
  <c r="X23" i="60"/>
  <c r="T23" i="60"/>
  <c r="Q23" i="60"/>
  <c r="N23" i="60"/>
  <c r="K23" i="60"/>
  <c r="H23" i="60"/>
  <c r="AO22" i="60"/>
  <c r="AL22" i="60"/>
  <c r="AI22" i="60"/>
  <c r="AF22" i="60"/>
  <c r="AA22" i="60"/>
  <c r="X22" i="60"/>
  <c r="T22" i="60"/>
  <c r="Q22" i="60"/>
  <c r="N22" i="60"/>
  <c r="K22" i="60"/>
  <c r="H22" i="60"/>
  <c r="AO21" i="60"/>
  <c r="AL21" i="60"/>
  <c r="AI21" i="60"/>
  <c r="AF21" i="60"/>
  <c r="AA21" i="60"/>
  <c r="X21" i="60"/>
  <c r="T21" i="60"/>
  <c r="Q21" i="60"/>
  <c r="N21" i="60"/>
  <c r="K21" i="60"/>
  <c r="H21" i="60"/>
  <c r="AO20" i="60"/>
  <c r="AL20" i="60"/>
  <c r="AI20" i="60"/>
  <c r="AF20" i="60"/>
  <c r="AA20" i="60"/>
  <c r="X20" i="60"/>
  <c r="T20" i="60"/>
  <c r="Q20" i="60"/>
  <c r="N20" i="60"/>
  <c r="K20" i="60"/>
  <c r="H20" i="60"/>
  <c r="AO19" i="60"/>
  <c r="AL19" i="60"/>
  <c r="AI19" i="60"/>
  <c r="AF19" i="60"/>
  <c r="AA19" i="60"/>
  <c r="X19" i="60"/>
  <c r="T19" i="60"/>
  <c r="Q19" i="60"/>
  <c r="N19" i="60"/>
  <c r="K19" i="60"/>
  <c r="H19" i="60"/>
  <c r="AO18" i="60"/>
  <c r="AL18" i="60"/>
  <c r="AI18" i="60"/>
  <c r="AF18" i="60"/>
  <c r="AA18" i="60"/>
  <c r="X18" i="60"/>
  <c r="T18" i="60"/>
  <c r="Q18" i="60"/>
  <c r="N18" i="60"/>
  <c r="K18" i="60"/>
  <c r="H18" i="60"/>
  <c r="AO17" i="60"/>
  <c r="AL17" i="60"/>
  <c r="AI17" i="60"/>
  <c r="AF17" i="60"/>
  <c r="AA17" i="60"/>
  <c r="X17" i="60"/>
  <c r="T17" i="60"/>
  <c r="Q17" i="60"/>
  <c r="N17" i="60"/>
  <c r="K17" i="60"/>
  <c r="H17" i="60"/>
  <c r="AO16" i="60"/>
  <c r="AL16" i="60"/>
  <c r="AI16" i="60"/>
  <c r="AF16" i="60"/>
  <c r="AA16" i="60"/>
  <c r="X16" i="60"/>
  <c r="T16" i="60"/>
  <c r="Q16" i="60"/>
  <c r="N16" i="60"/>
  <c r="K16" i="60"/>
  <c r="H16" i="60"/>
  <c r="AO15" i="60"/>
  <c r="AL15" i="60"/>
  <c r="AI15" i="60"/>
  <c r="AF15" i="60"/>
  <c r="AA15" i="60"/>
  <c r="X15" i="60"/>
  <c r="T15" i="60"/>
  <c r="Q15" i="60"/>
  <c r="N15" i="60"/>
  <c r="K15" i="60"/>
  <c r="H15" i="60"/>
  <c r="AO14" i="60"/>
  <c r="AL14" i="60"/>
  <c r="AI14" i="60"/>
  <c r="AF14" i="60"/>
  <c r="AA14" i="60"/>
  <c r="X14" i="60"/>
  <c r="T14" i="60"/>
  <c r="Q14" i="60"/>
  <c r="N14" i="60"/>
  <c r="K14" i="60"/>
  <c r="H14" i="60"/>
  <c r="AO13" i="60"/>
  <c r="AL13" i="60"/>
  <c r="AI13" i="60"/>
  <c r="AF13" i="60"/>
  <c r="AA13" i="60"/>
  <c r="X13" i="60"/>
  <c r="T13" i="60"/>
  <c r="Q13" i="60"/>
  <c r="N13" i="60"/>
  <c r="K13" i="60"/>
  <c r="H13" i="60"/>
  <c r="AO12" i="60"/>
  <c r="AL12" i="60"/>
  <c r="AI12" i="60"/>
  <c r="AF12" i="60"/>
  <c r="AA12" i="60"/>
  <c r="X12" i="60"/>
  <c r="T12" i="60"/>
  <c r="Q12" i="60"/>
  <c r="N12" i="60"/>
  <c r="K12" i="60"/>
  <c r="H12" i="60"/>
  <c r="AO11" i="60"/>
  <c r="AL11" i="60"/>
  <c r="AI11" i="60"/>
  <c r="AF11" i="60"/>
  <c r="AA11" i="60"/>
  <c r="X11" i="60"/>
  <c r="T11" i="60"/>
  <c r="Q11" i="60"/>
  <c r="N11" i="60"/>
  <c r="K11" i="60"/>
  <c r="H11" i="60"/>
  <c r="AO10" i="60"/>
  <c r="AL10" i="60"/>
  <c r="AI10" i="60"/>
  <c r="AF10" i="60"/>
  <c r="AA10" i="60"/>
  <c r="X10" i="60"/>
  <c r="T10" i="60"/>
  <c r="Q10" i="60"/>
  <c r="N10" i="60"/>
  <c r="K10" i="60"/>
  <c r="H10" i="60"/>
  <c r="AO9" i="60"/>
  <c r="AL9" i="60"/>
  <c r="AI9" i="60"/>
  <c r="AF9" i="60"/>
  <c r="AA9" i="60"/>
  <c r="X9" i="60"/>
  <c r="T9" i="60"/>
  <c r="Q9" i="60"/>
  <c r="N9" i="60"/>
  <c r="K9" i="60"/>
  <c r="H9" i="60"/>
  <c r="AO7" i="60"/>
  <c r="AL7" i="60"/>
  <c r="AI7" i="60"/>
  <c r="AF7" i="60"/>
  <c r="AA7" i="60"/>
  <c r="X7" i="60"/>
  <c r="T7" i="60"/>
  <c r="Q7" i="60"/>
  <c r="N7" i="60"/>
  <c r="K7" i="60"/>
  <c r="H7" i="60"/>
  <c r="AO6" i="60"/>
  <c r="AL6" i="60"/>
  <c r="AI6" i="60"/>
  <c r="AF6" i="60"/>
  <c r="AA6" i="60"/>
  <c r="X6" i="60"/>
  <c r="T6" i="60"/>
  <c r="Q6" i="60"/>
  <c r="N6" i="60"/>
  <c r="K6" i="60"/>
  <c r="H6" i="60"/>
  <c r="AO5" i="60"/>
  <c r="AO69" i="60" s="1"/>
  <c r="AL5" i="60"/>
  <c r="AL69" i="60" s="1"/>
  <c r="AI5" i="60"/>
  <c r="AI69" i="60" s="1"/>
  <c r="AF5" i="60"/>
  <c r="AF69" i="60" s="1"/>
  <c r="AA5" i="60"/>
  <c r="AA69" i="60" s="1"/>
  <c r="X5" i="60"/>
  <c r="X69" i="60" s="1"/>
  <c r="T5" i="60"/>
  <c r="T69" i="60" s="1"/>
  <c r="Q5" i="60"/>
  <c r="Q69" i="60" s="1"/>
  <c r="N5" i="60"/>
  <c r="N69" i="60" s="1"/>
  <c r="K5" i="60"/>
  <c r="K69" i="60" s="1"/>
  <c r="H5" i="60"/>
  <c r="H69" i="60" s="1"/>
  <c r="E5" i="60"/>
  <c r="E69" i="60" s="1"/>
  <c r="B5" i="60"/>
  <c r="B69" i="60" s="1"/>
  <c r="AG40" i="129"/>
  <c r="AF40" i="129"/>
  <c r="AE40" i="129"/>
  <c r="AD40" i="129"/>
  <c r="AC40" i="129"/>
  <c r="V40" i="129"/>
  <c r="U40" i="129"/>
  <c r="T40" i="129"/>
  <c r="S40" i="129"/>
  <c r="R40" i="129"/>
  <c r="Q40" i="129"/>
  <c r="P40" i="129"/>
  <c r="L40" i="129"/>
  <c r="J40" i="129"/>
  <c r="I40" i="129"/>
  <c r="H40" i="129"/>
  <c r="G40" i="129"/>
  <c r="F40" i="129"/>
  <c r="E40" i="129"/>
  <c r="D40" i="129"/>
  <c r="C40" i="129"/>
  <c r="B40" i="129"/>
  <c r="AL39" i="129"/>
  <c r="AE35" i="75" s="1"/>
  <c r="AK39" i="129"/>
  <c r="AD35" i="75" s="1"/>
  <c r="AJ39" i="129"/>
  <c r="W35" i="75" s="1"/>
  <c r="W39" i="129"/>
  <c r="AL38" i="129"/>
  <c r="AK38" i="129"/>
  <c r="AJ38" i="129"/>
  <c r="W34" i="75" s="1"/>
  <c r="W38" i="129"/>
  <c r="AL37" i="129"/>
  <c r="AK37" i="129"/>
  <c r="AJ37" i="129"/>
  <c r="W33" i="75" s="1"/>
  <c r="W37" i="129"/>
  <c r="AL36" i="129"/>
  <c r="AK36" i="129"/>
  <c r="AJ36" i="129"/>
  <c r="W32" i="75" s="1"/>
  <c r="W36" i="129"/>
  <c r="AL35" i="129"/>
  <c r="AK35" i="129"/>
  <c r="AJ35" i="129"/>
  <c r="W31" i="75" s="1"/>
  <c r="W35" i="129"/>
  <c r="AL34" i="129"/>
  <c r="AK34" i="129"/>
  <c r="AJ34" i="129"/>
  <c r="W30" i="75" s="1"/>
  <c r="W34" i="129"/>
  <c r="AL32" i="129"/>
  <c r="AK32" i="129"/>
  <c r="AJ32" i="129"/>
  <c r="W28" i="75" s="1"/>
  <c r="W32" i="129"/>
  <c r="AL31" i="129"/>
  <c r="AK31" i="129"/>
  <c r="AJ31" i="129"/>
  <c r="W27" i="75" s="1"/>
  <c r="W31" i="129"/>
  <c r="O31" i="129"/>
  <c r="AL30" i="129"/>
  <c r="AK30" i="129"/>
  <c r="AJ30" i="129"/>
  <c r="W26" i="75" s="1"/>
  <c r="W30" i="129"/>
  <c r="O30" i="129"/>
  <c r="AL29" i="129"/>
  <c r="AK29" i="129"/>
  <c r="AJ29" i="129"/>
  <c r="W25" i="75" s="1"/>
  <c r="W29" i="129"/>
  <c r="O29" i="129"/>
  <c r="AL28" i="129"/>
  <c r="AK28" i="129"/>
  <c r="AJ28" i="129"/>
  <c r="W24" i="75" s="1"/>
  <c r="W28" i="129"/>
  <c r="O28" i="129"/>
  <c r="AL27" i="129"/>
  <c r="AK27" i="129"/>
  <c r="AJ27" i="129"/>
  <c r="W23" i="75" s="1"/>
  <c r="W27" i="129"/>
  <c r="AL23" i="75"/>
  <c r="AL26" i="129"/>
  <c r="AK26" i="129"/>
  <c r="AJ26" i="129"/>
  <c r="W22" i="75" s="1"/>
  <c r="W26" i="129"/>
  <c r="AL25" i="129"/>
  <c r="AK25" i="129"/>
  <c r="AJ25" i="129"/>
  <c r="W21" i="75" s="1"/>
  <c r="W25" i="129"/>
  <c r="AL24" i="129"/>
  <c r="AK24" i="129"/>
  <c r="AJ24" i="129"/>
  <c r="W20" i="75" s="1"/>
  <c r="W24" i="129"/>
  <c r="AL20" i="75"/>
  <c r="AL23" i="129"/>
  <c r="AK23" i="129"/>
  <c r="AJ23" i="129"/>
  <c r="W19" i="75" s="1"/>
  <c r="W23" i="129"/>
  <c r="AL22" i="129"/>
  <c r="AK22" i="129"/>
  <c r="AJ22" i="129"/>
  <c r="W18" i="75" s="1"/>
  <c r="W22" i="129"/>
  <c r="AL21" i="129"/>
  <c r="AK21" i="129"/>
  <c r="AJ21" i="129"/>
  <c r="W17" i="75" s="1"/>
  <c r="W21" i="129"/>
  <c r="AL17" i="75"/>
  <c r="AL20" i="129"/>
  <c r="AK20" i="129"/>
  <c r="AJ20" i="129"/>
  <c r="W16" i="75" s="1"/>
  <c r="W20" i="129"/>
  <c r="AL19" i="129"/>
  <c r="AK19" i="129"/>
  <c r="AJ19" i="129"/>
  <c r="W15" i="75" s="1"/>
  <c r="W19" i="129"/>
  <c r="AL18" i="129"/>
  <c r="AK18" i="129"/>
  <c r="AJ18" i="129"/>
  <c r="W14" i="75" s="1"/>
  <c r="W18" i="129"/>
  <c r="AL17" i="129"/>
  <c r="AK17" i="129"/>
  <c r="AJ17" i="129"/>
  <c r="W13" i="75" s="1"/>
  <c r="W17" i="129"/>
  <c r="A17" i="129"/>
  <c r="AL16" i="129"/>
  <c r="AK16" i="129"/>
  <c r="AJ16" i="129"/>
  <c r="W12" i="75" s="1"/>
  <c r="W16" i="129"/>
  <c r="A16" i="129"/>
  <c r="AL15" i="129"/>
  <c r="AK15" i="129"/>
  <c r="AJ15" i="129"/>
  <c r="W11" i="75" s="1"/>
  <c r="W15" i="129"/>
  <c r="A15" i="129"/>
  <c r="AL14" i="129"/>
  <c r="AK14" i="129"/>
  <c r="AJ14" i="129"/>
  <c r="W10" i="75" s="1"/>
  <c r="W14" i="129"/>
  <c r="A14" i="129"/>
  <c r="AL13" i="129"/>
  <c r="AK13" i="129"/>
  <c r="AJ13" i="129"/>
  <c r="W9" i="75" s="1"/>
  <c r="W13" i="129"/>
  <c r="A13" i="129"/>
  <c r="A12" i="129"/>
  <c r="AL11" i="129"/>
  <c r="AK11" i="129"/>
  <c r="AJ11" i="129"/>
  <c r="W7" i="75" s="1"/>
  <c r="W11" i="129"/>
  <c r="A11" i="129"/>
  <c r="AL10" i="129"/>
  <c r="AK10" i="129"/>
  <c r="AJ10" i="129"/>
  <c r="W6" i="75" s="1"/>
  <c r="W10" i="129"/>
  <c r="A10" i="129"/>
  <c r="AL9" i="129"/>
  <c r="AK9" i="129"/>
  <c r="AJ9" i="129"/>
  <c r="W5" i="75" s="1"/>
  <c r="W9" i="129"/>
  <c r="A9" i="129"/>
  <c r="AG4" i="129"/>
  <c r="AF4" i="129"/>
  <c r="AE4" i="129"/>
  <c r="AD4" i="129"/>
  <c r="AC4" i="129"/>
  <c r="V4" i="129"/>
  <c r="U4" i="129"/>
  <c r="T4" i="129"/>
  <c r="S4" i="129"/>
  <c r="R4" i="129"/>
  <c r="Q4" i="129"/>
  <c r="P4" i="129"/>
  <c r="L4" i="129"/>
  <c r="D4" i="129"/>
  <c r="C4" i="129"/>
  <c r="B4" i="129"/>
  <c r="AG3" i="129"/>
  <c r="AF3" i="129"/>
  <c r="AE3" i="129"/>
  <c r="AD3" i="129"/>
  <c r="AC3" i="129"/>
  <c r="V3" i="129"/>
  <c r="U3" i="129"/>
  <c r="T3" i="129"/>
  <c r="S3" i="129"/>
  <c r="R3" i="129"/>
  <c r="Q3" i="129"/>
  <c r="P3" i="129"/>
  <c r="L3" i="129"/>
  <c r="D3" i="129"/>
  <c r="C3" i="129"/>
  <c r="B3" i="129"/>
  <c r="AF40" i="127"/>
  <c r="AE40" i="127"/>
  <c r="AD40" i="127"/>
  <c r="AC40" i="127"/>
  <c r="X40" i="127"/>
  <c r="W40" i="127"/>
  <c r="U40" i="127"/>
  <c r="T40" i="127"/>
  <c r="S40" i="127"/>
  <c r="R40" i="127"/>
  <c r="Q40" i="127"/>
  <c r="O40" i="127"/>
  <c r="M40" i="127"/>
  <c r="L40" i="127"/>
  <c r="K40" i="127"/>
  <c r="J40" i="127"/>
  <c r="I40" i="127"/>
  <c r="H40" i="127"/>
  <c r="G40" i="127"/>
  <c r="F40" i="127"/>
  <c r="E40" i="127"/>
  <c r="D40" i="127"/>
  <c r="C40" i="127"/>
  <c r="B40" i="127"/>
  <c r="AK39" i="127"/>
  <c r="AE35" i="74" s="1"/>
  <c r="AJ39" i="127"/>
  <c r="AD35" i="74" s="1"/>
  <c r="AI39" i="127"/>
  <c r="W35" i="74" s="1"/>
  <c r="Z39" i="127"/>
  <c r="Y39" i="127"/>
  <c r="V39" i="127"/>
  <c r="N39" i="127"/>
  <c r="AK38" i="127"/>
  <c r="AE34" i="74" s="1"/>
  <c r="AJ38" i="127"/>
  <c r="AD34" i="74" s="1"/>
  <c r="AI38" i="127"/>
  <c r="W34" i="74" s="1"/>
  <c r="Z38" i="127"/>
  <c r="Y38" i="127"/>
  <c r="V38" i="127"/>
  <c r="N38" i="127"/>
  <c r="AK37" i="127"/>
  <c r="AE33" i="74" s="1"/>
  <c r="AJ37" i="127"/>
  <c r="AD33" i="74" s="1"/>
  <c r="AI37" i="127"/>
  <c r="W33" i="74" s="1"/>
  <c r="Z37" i="127"/>
  <c r="Y37" i="127"/>
  <c r="V37" i="127"/>
  <c r="N37" i="127"/>
  <c r="AK36" i="127"/>
  <c r="AE32" i="74" s="1"/>
  <c r="AJ36" i="127"/>
  <c r="AD32" i="74" s="1"/>
  <c r="AI36" i="127"/>
  <c r="W32" i="74" s="1"/>
  <c r="Z36" i="127"/>
  <c r="V36" i="127"/>
  <c r="AG36" i="127" s="1"/>
  <c r="N36" i="127"/>
  <c r="AK35" i="127"/>
  <c r="AE31" i="74" s="1"/>
  <c r="AJ35" i="127"/>
  <c r="AD31" i="74" s="1"/>
  <c r="AI35" i="127"/>
  <c r="W31" i="74" s="1"/>
  <c r="Z35" i="127"/>
  <c r="Y35" i="127"/>
  <c r="V35" i="127"/>
  <c r="N35" i="127"/>
  <c r="AK34" i="127"/>
  <c r="AE30" i="74" s="1"/>
  <c r="AJ34" i="127"/>
  <c r="AD30" i="74" s="1"/>
  <c r="AI34" i="127"/>
  <c r="W30" i="74" s="1"/>
  <c r="Z34" i="127"/>
  <c r="Y34" i="127"/>
  <c r="V34" i="127"/>
  <c r="N34" i="127"/>
  <c r="AK32" i="127"/>
  <c r="AE28" i="74" s="1"/>
  <c r="AJ32" i="127"/>
  <c r="AD28" i="74" s="1"/>
  <c r="AI32" i="127"/>
  <c r="W28" i="74" s="1"/>
  <c r="Z32" i="127"/>
  <c r="Y32" i="127"/>
  <c r="V32" i="127"/>
  <c r="N32" i="127"/>
  <c r="AK31" i="127"/>
  <c r="AE27" i="74" s="1"/>
  <c r="AJ31" i="127"/>
  <c r="AD27" i="74" s="1"/>
  <c r="AI31" i="127"/>
  <c r="W27" i="74" s="1"/>
  <c r="Z31" i="127"/>
  <c r="Y31" i="127"/>
  <c r="V31" i="127"/>
  <c r="N31" i="127"/>
  <c r="AK30" i="127"/>
  <c r="AE26" i="74" s="1"/>
  <c r="AJ30" i="127"/>
  <c r="AD26" i="74" s="1"/>
  <c r="AI30" i="127"/>
  <c r="W26" i="74" s="1"/>
  <c r="Z30" i="127"/>
  <c r="Y30" i="127"/>
  <c r="V30" i="127"/>
  <c r="AG30" i="127" s="1"/>
  <c r="N30" i="127"/>
  <c r="AK29" i="127"/>
  <c r="AE25" i="74" s="1"/>
  <c r="AJ29" i="127"/>
  <c r="AD25" i="74" s="1"/>
  <c r="AI29" i="127"/>
  <c r="W25" i="74" s="1"/>
  <c r="Z29" i="127"/>
  <c r="Y29" i="127"/>
  <c r="V29" i="127"/>
  <c r="N29" i="127"/>
  <c r="AK28" i="127"/>
  <c r="AE24" i="74" s="1"/>
  <c r="AJ28" i="127"/>
  <c r="AD24" i="74" s="1"/>
  <c r="AI28" i="127"/>
  <c r="W24" i="74" s="1"/>
  <c r="Z28" i="127"/>
  <c r="Y28" i="127"/>
  <c r="V28" i="127"/>
  <c r="N28" i="127"/>
  <c r="AK27" i="127"/>
  <c r="AE23" i="74" s="1"/>
  <c r="AJ27" i="127"/>
  <c r="AD23" i="74" s="1"/>
  <c r="AI27" i="127"/>
  <c r="W23" i="74" s="1"/>
  <c r="Z27" i="127"/>
  <c r="Y27" i="127"/>
  <c r="V27" i="127"/>
  <c r="N27" i="127"/>
  <c r="AK26" i="127"/>
  <c r="AE22" i="74" s="1"/>
  <c r="AJ26" i="127"/>
  <c r="AD22" i="74" s="1"/>
  <c r="AI26" i="127"/>
  <c r="W22" i="74" s="1"/>
  <c r="Z26" i="127"/>
  <c r="Y26" i="127"/>
  <c r="V26" i="127"/>
  <c r="N26" i="127"/>
  <c r="AK25" i="127"/>
  <c r="AE21" i="74" s="1"/>
  <c r="AJ25" i="127"/>
  <c r="AD21" i="74" s="1"/>
  <c r="AI25" i="127"/>
  <c r="W21" i="74" s="1"/>
  <c r="Z25" i="127"/>
  <c r="Y25" i="127"/>
  <c r="V25" i="127"/>
  <c r="N25" i="127"/>
  <c r="AK24" i="127"/>
  <c r="AE20" i="74" s="1"/>
  <c r="AJ24" i="127"/>
  <c r="AD20" i="74" s="1"/>
  <c r="AI24" i="127"/>
  <c r="W20" i="74" s="1"/>
  <c r="Z24" i="127"/>
  <c r="Y24" i="127"/>
  <c r="V24" i="127"/>
  <c r="N24" i="127"/>
  <c r="AK23" i="127"/>
  <c r="AE19" i="74" s="1"/>
  <c r="AJ23" i="127"/>
  <c r="AD19" i="74" s="1"/>
  <c r="AI23" i="127"/>
  <c r="W19" i="74" s="1"/>
  <c r="Z23" i="127"/>
  <c r="Y23" i="127"/>
  <c r="V23" i="127"/>
  <c r="N23" i="127"/>
  <c r="AK22" i="127"/>
  <c r="AE18" i="74" s="1"/>
  <c r="AJ22" i="127"/>
  <c r="AD18" i="74" s="1"/>
  <c r="AI22" i="127"/>
  <c r="W18" i="74" s="1"/>
  <c r="Z22" i="127"/>
  <c r="Y22" i="127"/>
  <c r="V22" i="127"/>
  <c r="N22" i="127"/>
  <c r="AK21" i="127"/>
  <c r="AE17" i="74" s="1"/>
  <c r="AJ21" i="127"/>
  <c r="AD17" i="74" s="1"/>
  <c r="AI21" i="127"/>
  <c r="W17" i="74" s="1"/>
  <c r="Z21" i="127"/>
  <c r="Y21" i="127"/>
  <c r="V21" i="127"/>
  <c r="N21" i="127"/>
  <c r="AK20" i="127"/>
  <c r="AE16" i="74" s="1"/>
  <c r="AJ20" i="127"/>
  <c r="AD16" i="74" s="1"/>
  <c r="AI20" i="127"/>
  <c r="W16" i="74" s="1"/>
  <c r="Z20" i="127"/>
  <c r="Y20" i="127"/>
  <c r="V20" i="127"/>
  <c r="N20" i="127"/>
  <c r="AK19" i="127"/>
  <c r="AE15" i="74" s="1"/>
  <c r="AJ19" i="127"/>
  <c r="AD15" i="74" s="1"/>
  <c r="AI19" i="127"/>
  <c r="W15" i="74" s="1"/>
  <c r="Z19" i="127"/>
  <c r="Y19" i="127"/>
  <c r="V19" i="127"/>
  <c r="N19" i="127"/>
  <c r="AK18" i="127"/>
  <c r="AE14" i="74" s="1"/>
  <c r="AJ18" i="127"/>
  <c r="AD14" i="74" s="1"/>
  <c r="AI18" i="127"/>
  <c r="W14" i="74" s="1"/>
  <c r="Z18" i="127"/>
  <c r="Y18" i="127"/>
  <c r="V18" i="127"/>
  <c r="N18" i="127"/>
  <c r="AK17" i="127"/>
  <c r="AE13" i="74" s="1"/>
  <c r="AJ17" i="127"/>
  <c r="AD13" i="74" s="1"/>
  <c r="AI17" i="127"/>
  <c r="W13" i="74" s="1"/>
  <c r="Z17" i="127"/>
  <c r="Y17" i="127"/>
  <c r="V17" i="127"/>
  <c r="N17" i="127"/>
  <c r="A17" i="127"/>
  <c r="AK16" i="127"/>
  <c r="AE12" i="74" s="1"/>
  <c r="AJ16" i="127"/>
  <c r="AD12" i="74" s="1"/>
  <c r="AI16" i="127"/>
  <c r="W12" i="74" s="1"/>
  <c r="Z16" i="127"/>
  <c r="Y16" i="127"/>
  <c r="V16" i="127"/>
  <c r="N16" i="127"/>
  <c r="A16" i="127"/>
  <c r="AK15" i="127"/>
  <c r="AE11" i="74" s="1"/>
  <c r="AJ15" i="127"/>
  <c r="AD11" i="74" s="1"/>
  <c r="AI15" i="127"/>
  <c r="W11" i="74" s="1"/>
  <c r="Z15" i="127"/>
  <c r="Y15" i="127"/>
  <c r="V15" i="127"/>
  <c r="AG15" i="127" s="1"/>
  <c r="N15" i="127"/>
  <c r="A15" i="127"/>
  <c r="AK14" i="127"/>
  <c r="AE10" i="74" s="1"/>
  <c r="AJ14" i="127"/>
  <c r="AD10" i="74" s="1"/>
  <c r="AI14" i="127"/>
  <c r="W10" i="74" s="1"/>
  <c r="Z14" i="127"/>
  <c r="Y14" i="127"/>
  <c r="V14" i="127"/>
  <c r="N14" i="127"/>
  <c r="A14" i="127"/>
  <c r="AK13" i="127"/>
  <c r="AE9" i="74" s="1"/>
  <c r="AJ13" i="127"/>
  <c r="AD9" i="74" s="1"/>
  <c r="AI13" i="127"/>
  <c r="W9" i="74" s="1"/>
  <c r="Z13" i="127"/>
  <c r="Y13" i="127"/>
  <c r="V13" i="127"/>
  <c r="N13" i="127"/>
  <c r="A13" i="127"/>
  <c r="A12" i="127"/>
  <c r="AK11" i="127"/>
  <c r="AE7" i="74" s="1"/>
  <c r="AJ11" i="127"/>
  <c r="AD7" i="74" s="1"/>
  <c r="AI11" i="127"/>
  <c r="W7" i="74" s="1"/>
  <c r="Z11" i="127"/>
  <c r="Y11" i="127"/>
  <c r="V11" i="127"/>
  <c r="A11" i="127"/>
  <c r="AK10" i="127"/>
  <c r="AE6" i="74" s="1"/>
  <c r="AJ10" i="127"/>
  <c r="AD6" i="74" s="1"/>
  <c r="AI10" i="127"/>
  <c r="W6" i="74" s="1"/>
  <c r="Z10" i="127"/>
  <c r="Y10" i="127"/>
  <c r="V10" i="127"/>
  <c r="AG10" i="127" s="1"/>
  <c r="N10" i="127"/>
  <c r="A10" i="127"/>
  <c r="AK9" i="127"/>
  <c r="AE5" i="74" s="1"/>
  <c r="AJ9" i="127"/>
  <c r="AD5" i="74" s="1"/>
  <c r="AI9" i="127"/>
  <c r="W5" i="74" s="1"/>
  <c r="Z9" i="127"/>
  <c r="Y9" i="127"/>
  <c r="V9" i="127"/>
  <c r="N9" i="127"/>
  <c r="A9" i="127"/>
  <c r="AF4" i="127"/>
  <c r="AE4" i="127"/>
  <c r="AD4" i="127"/>
  <c r="AC4" i="127"/>
  <c r="AB4" i="127"/>
  <c r="X4" i="127"/>
  <c r="W4" i="127"/>
  <c r="U4" i="127"/>
  <c r="T4" i="127"/>
  <c r="S4" i="127"/>
  <c r="R4" i="127"/>
  <c r="Q4" i="127"/>
  <c r="P4" i="127"/>
  <c r="O4" i="127"/>
  <c r="M4" i="127"/>
  <c r="L4" i="127"/>
  <c r="D4" i="127"/>
  <c r="C4" i="127"/>
  <c r="B4" i="127"/>
  <c r="AF3" i="127"/>
  <c r="AE3" i="127"/>
  <c r="AD3" i="127"/>
  <c r="AC3" i="127"/>
  <c r="X3" i="127"/>
  <c r="W3" i="127"/>
  <c r="U3" i="127"/>
  <c r="T3" i="127"/>
  <c r="S3" i="127"/>
  <c r="R3" i="127"/>
  <c r="Q3" i="127"/>
  <c r="P3" i="127"/>
  <c r="O3" i="127"/>
  <c r="M3" i="127"/>
  <c r="L3" i="127"/>
  <c r="D3" i="127"/>
  <c r="C3" i="127"/>
  <c r="B3" i="127"/>
  <c r="AE40" i="126"/>
  <c r="AC40" i="126"/>
  <c r="AB40" i="126"/>
  <c r="AA40" i="126"/>
  <c r="X40" i="126"/>
  <c r="W40" i="126"/>
  <c r="U40" i="126"/>
  <c r="T40" i="126"/>
  <c r="S40" i="126"/>
  <c r="R40" i="126"/>
  <c r="Q40" i="126"/>
  <c r="P40" i="126"/>
  <c r="O40" i="126"/>
  <c r="K40" i="126"/>
  <c r="J40" i="126"/>
  <c r="I40" i="126"/>
  <c r="H40" i="126"/>
  <c r="G40" i="126"/>
  <c r="F40" i="126"/>
  <c r="E40" i="126"/>
  <c r="D40" i="126"/>
  <c r="C40" i="126"/>
  <c r="B40" i="126"/>
  <c r="AJ39" i="126"/>
  <c r="AE35" i="72" s="1"/>
  <c r="AI39" i="126"/>
  <c r="AD35" i="72" s="1"/>
  <c r="AH39" i="126"/>
  <c r="W35" i="72" s="1"/>
  <c r="Z39" i="126"/>
  <c r="Y39" i="126"/>
  <c r="V39" i="126"/>
  <c r="N39" i="126"/>
  <c r="AJ38" i="126"/>
  <c r="AE34" i="72" s="1"/>
  <c r="AI38" i="126"/>
  <c r="AD34" i="72" s="1"/>
  <c r="AH38" i="126"/>
  <c r="W34" i="72" s="1"/>
  <c r="Z38" i="126"/>
  <c r="Y38" i="126"/>
  <c r="V38" i="126"/>
  <c r="N38" i="126"/>
  <c r="AJ37" i="126"/>
  <c r="AE33" i="72" s="1"/>
  <c r="AI37" i="126"/>
  <c r="AD33" i="72" s="1"/>
  <c r="AH37" i="126"/>
  <c r="W33" i="72" s="1"/>
  <c r="Z37" i="126"/>
  <c r="Y37" i="126"/>
  <c r="N37" i="126"/>
  <c r="AJ36" i="126"/>
  <c r="AE32" i="72" s="1"/>
  <c r="AI36" i="126"/>
  <c r="AD32" i="72" s="1"/>
  <c r="AH36" i="126"/>
  <c r="W32" i="72" s="1"/>
  <c r="Z36" i="126"/>
  <c r="Y36" i="126"/>
  <c r="N36" i="126"/>
  <c r="AJ35" i="126"/>
  <c r="AE31" i="72" s="1"/>
  <c r="AI35" i="126"/>
  <c r="AD31" i="72" s="1"/>
  <c r="AH35" i="126"/>
  <c r="W31" i="72" s="1"/>
  <c r="Z35" i="126"/>
  <c r="Y35" i="126"/>
  <c r="V35" i="126"/>
  <c r="N35" i="126"/>
  <c r="AJ34" i="126"/>
  <c r="AE30" i="72" s="1"/>
  <c r="AI34" i="126"/>
  <c r="AD30" i="72" s="1"/>
  <c r="AH34" i="126"/>
  <c r="W30" i="72" s="1"/>
  <c r="Z34" i="126"/>
  <c r="Y34" i="126"/>
  <c r="V34" i="126"/>
  <c r="N34" i="126"/>
  <c r="AJ32" i="126"/>
  <c r="AE28" i="72" s="1"/>
  <c r="AI32" i="126"/>
  <c r="AD28" i="72" s="1"/>
  <c r="AH32" i="126"/>
  <c r="W28" i="72" s="1"/>
  <c r="Z32" i="126"/>
  <c r="Y32" i="126"/>
  <c r="V32" i="126"/>
  <c r="N32" i="126"/>
  <c r="AJ31" i="126"/>
  <c r="AE27" i="72" s="1"/>
  <c r="AI31" i="126"/>
  <c r="AD27" i="72" s="1"/>
  <c r="AH31" i="126"/>
  <c r="W27" i="72" s="1"/>
  <c r="Z31" i="126"/>
  <c r="Y31" i="126"/>
  <c r="V31" i="126"/>
  <c r="N31" i="126"/>
  <c r="AJ30" i="126"/>
  <c r="AE26" i="72" s="1"/>
  <c r="AI30" i="126"/>
  <c r="AD26" i="72" s="1"/>
  <c r="AH30" i="126"/>
  <c r="W26" i="72" s="1"/>
  <c r="Z30" i="126"/>
  <c r="Y30" i="126"/>
  <c r="V30" i="126"/>
  <c r="N30" i="126"/>
  <c r="AJ29" i="126"/>
  <c r="AE25" i="72" s="1"/>
  <c r="AI29" i="126"/>
  <c r="AD25" i="72" s="1"/>
  <c r="AH29" i="126"/>
  <c r="W25" i="72" s="1"/>
  <c r="Z29" i="126"/>
  <c r="Y29" i="126"/>
  <c r="V29" i="126"/>
  <c r="N29" i="126"/>
  <c r="AJ28" i="126"/>
  <c r="AE24" i="72" s="1"/>
  <c r="AI28" i="126"/>
  <c r="AD24" i="72" s="1"/>
  <c r="AH28" i="126"/>
  <c r="W24" i="72" s="1"/>
  <c r="Z28" i="126"/>
  <c r="Y28" i="126"/>
  <c r="V28" i="126"/>
  <c r="N28" i="126"/>
  <c r="AJ27" i="126"/>
  <c r="AE23" i="72" s="1"/>
  <c r="AI27" i="126"/>
  <c r="AD23" i="72" s="1"/>
  <c r="AH27" i="126"/>
  <c r="W23" i="72" s="1"/>
  <c r="Z27" i="126"/>
  <c r="Y27" i="126"/>
  <c r="V27" i="126"/>
  <c r="N27" i="126"/>
  <c r="AJ26" i="126"/>
  <c r="AE22" i="72" s="1"/>
  <c r="AI26" i="126"/>
  <c r="AD22" i="72" s="1"/>
  <c r="AH26" i="126"/>
  <c r="W22" i="72" s="1"/>
  <c r="Z26" i="126"/>
  <c r="Y26" i="126"/>
  <c r="V26" i="126"/>
  <c r="N26" i="126"/>
  <c r="AJ25" i="126"/>
  <c r="AE21" i="72" s="1"/>
  <c r="AI25" i="126"/>
  <c r="AD21" i="72" s="1"/>
  <c r="AH25" i="126"/>
  <c r="W21" i="72" s="1"/>
  <c r="Z25" i="126"/>
  <c r="Y25" i="126"/>
  <c r="V25" i="126"/>
  <c r="N25" i="126"/>
  <c r="AJ24" i="126"/>
  <c r="AE20" i="72" s="1"/>
  <c r="AI24" i="126"/>
  <c r="AD20" i="72" s="1"/>
  <c r="AH24" i="126"/>
  <c r="W20" i="72" s="1"/>
  <c r="Z24" i="126"/>
  <c r="Y24" i="126"/>
  <c r="V24" i="126"/>
  <c r="N24" i="126"/>
  <c r="AJ23" i="126"/>
  <c r="AE19" i="72" s="1"/>
  <c r="AI23" i="126"/>
  <c r="AD19" i="72" s="1"/>
  <c r="AH23" i="126"/>
  <c r="W19" i="72" s="1"/>
  <c r="Z23" i="126"/>
  <c r="Y23" i="126"/>
  <c r="V23" i="126"/>
  <c r="N23" i="126"/>
  <c r="AJ22" i="126"/>
  <c r="AE18" i="72" s="1"/>
  <c r="AI22" i="126"/>
  <c r="AD18" i="72" s="1"/>
  <c r="AH22" i="126"/>
  <c r="W18" i="72" s="1"/>
  <c r="Z22" i="126"/>
  <c r="Y22" i="126"/>
  <c r="V22" i="126"/>
  <c r="N22" i="126"/>
  <c r="AJ21" i="126"/>
  <c r="AE17" i="72" s="1"/>
  <c r="AI21" i="126"/>
  <c r="AD17" i="72" s="1"/>
  <c r="AH21" i="126"/>
  <c r="W17" i="72" s="1"/>
  <c r="Z21" i="126"/>
  <c r="Y21" i="126"/>
  <c r="V21" i="126"/>
  <c r="N21" i="126"/>
  <c r="AJ20" i="126"/>
  <c r="AE16" i="72" s="1"/>
  <c r="AI20" i="126"/>
  <c r="AD16" i="72" s="1"/>
  <c r="AH20" i="126"/>
  <c r="W16" i="72" s="1"/>
  <c r="Z20" i="126"/>
  <c r="Y20" i="126"/>
  <c r="V20" i="126"/>
  <c r="N20" i="126"/>
  <c r="AJ19" i="126"/>
  <c r="AE15" i="72" s="1"/>
  <c r="AI19" i="126"/>
  <c r="AD15" i="72" s="1"/>
  <c r="AH19" i="126"/>
  <c r="W15" i="72" s="1"/>
  <c r="Z19" i="126"/>
  <c r="Y19" i="126"/>
  <c r="V19" i="126"/>
  <c r="N19" i="126"/>
  <c r="AJ18" i="126"/>
  <c r="AE14" i="72" s="1"/>
  <c r="AI18" i="126"/>
  <c r="AD14" i="72" s="1"/>
  <c r="AH18" i="126"/>
  <c r="W14" i="72" s="1"/>
  <c r="Z18" i="126"/>
  <c r="Y18" i="126"/>
  <c r="V18" i="126"/>
  <c r="N18" i="126"/>
  <c r="AJ17" i="126"/>
  <c r="AE13" i="72" s="1"/>
  <c r="AI17" i="126"/>
  <c r="AD13" i="72" s="1"/>
  <c r="AH17" i="126"/>
  <c r="W13" i="72" s="1"/>
  <c r="Z17" i="126"/>
  <c r="Y17" i="126"/>
  <c r="V17" i="126"/>
  <c r="N17" i="126"/>
  <c r="A17" i="126"/>
  <c r="AJ16" i="126"/>
  <c r="AE12" i="72" s="1"/>
  <c r="AI16" i="126"/>
  <c r="AD12" i="72" s="1"/>
  <c r="AH16" i="126"/>
  <c r="W12" i="72" s="1"/>
  <c r="Z16" i="126"/>
  <c r="Y16" i="126"/>
  <c r="V16" i="126"/>
  <c r="N16" i="126"/>
  <c r="A16" i="126"/>
  <c r="AJ15" i="126"/>
  <c r="AE11" i="72" s="1"/>
  <c r="AI15" i="126"/>
  <c r="AD11" i="72" s="1"/>
  <c r="AH15" i="126"/>
  <c r="W11" i="72" s="1"/>
  <c r="Z15" i="126"/>
  <c r="Y15" i="126"/>
  <c r="V15" i="126"/>
  <c r="N15" i="126"/>
  <c r="A15" i="126"/>
  <c r="AJ14" i="126"/>
  <c r="AE10" i="72" s="1"/>
  <c r="AI14" i="126"/>
  <c r="AD10" i="72" s="1"/>
  <c r="AH14" i="126"/>
  <c r="W10" i="72" s="1"/>
  <c r="Z14" i="126"/>
  <c r="Y14" i="126"/>
  <c r="V14" i="126"/>
  <c r="N14" i="126"/>
  <c r="A14" i="126"/>
  <c r="AJ13" i="126"/>
  <c r="AE9" i="72" s="1"/>
  <c r="AI13" i="126"/>
  <c r="AD9" i="72" s="1"/>
  <c r="AH13" i="126"/>
  <c r="W9" i="72" s="1"/>
  <c r="Z13" i="126"/>
  <c r="Y13" i="126"/>
  <c r="V13" i="126"/>
  <c r="N13" i="126"/>
  <c r="A13" i="126"/>
  <c r="A12" i="126"/>
  <c r="AJ11" i="126"/>
  <c r="AE7" i="72" s="1"/>
  <c r="AI11" i="126"/>
  <c r="AD7" i="72" s="1"/>
  <c r="AH11" i="126"/>
  <c r="W7" i="72" s="1"/>
  <c r="N11" i="126"/>
  <c r="A11" i="126"/>
  <c r="AJ10" i="126"/>
  <c r="AE6" i="72" s="1"/>
  <c r="AI10" i="126"/>
  <c r="AD6" i="72" s="1"/>
  <c r="AH10" i="126"/>
  <c r="W6" i="72" s="1"/>
  <c r="Z10" i="126"/>
  <c r="Y10" i="126"/>
  <c r="V10" i="126"/>
  <c r="N10" i="126"/>
  <c r="A10" i="126"/>
  <c r="AJ9" i="126"/>
  <c r="AE5" i="72" s="1"/>
  <c r="AI9" i="126"/>
  <c r="AD5" i="72" s="1"/>
  <c r="AH9" i="126"/>
  <c r="W5" i="72" s="1"/>
  <c r="Z9" i="126"/>
  <c r="Y9" i="126"/>
  <c r="V9" i="126"/>
  <c r="N9" i="126"/>
  <c r="A9" i="126"/>
  <c r="AE4" i="126"/>
  <c r="AD4" i="126"/>
  <c r="AC4" i="126"/>
  <c r="AB4" i="126"/>
  <c r="AA4" i="126"/>
  <c r="X4" i="126"/>
  <c r="W4" i="126"/>
  <c r="U4" i="126"/>
  <c r="T4" i="126"/>
  <c r="S4" i="126"/>
  <c r="R4" i="126"/>
  <c r="Q4" i="126"/>
  <c r="P4" i="126"/>
  <c r="O4" i="126"/>
  <c r="M4" i="126"/>
  <c r="L4" i="126"/>
  <c r="D4" i="126"/>
  <c r="C4" i="126"/>
  <c r="B4" i="126"/>
  <c r="AE3" i="126"/>
  <c r="AD3" i="126"/>
  <c r="AC3" i="126"/>
  <c r="AB3" i="126"/>
  <c r="AA3" i="126"/>
  <c r="X3" i="126"/>
  <c r="W3" i="126"/>
  <c r="U3" i="126"/>
  <c r="T3" i="126"/>
  <c r="S3" i="126"/>
  <c r="R3" i="126"/>
  <c r="Q3" i="126"/>
  <c r="P3" i="126"/>
  <c r="O3" i="126"/>
  <c r="M3" i="126"/>
  <c r="L3" i="126"/>
  <c r="D3" i="126"/>
  <c r="C3" i="126"/>
  <c r="B3" i="126"/>
  <c r="AE40" i="125"/>
  <c r="AD40" i="125"/>
  <c r="AC40" i="125"/>
  <c r="AB40" i="125"/>
  <c r="AA40" i="125"/>
  <c r="X40" i="125"/>
  <c r="W40" i="125"/>
  <c r="U40" i="125"/>
  <c r="T40" i="125"/>
  <c r="S40" i="125"/>
  <c r="R40" i="125"/>
  <c r="Q40" i="125"/>
  <c r="P40" i="125"/>
  <c r="O40" i="125"/>
  <c r="M40" i="125"/>
  <c r="L40" i="125"/>
  <c r="K40" i="125"/>
  <c r="J40" i="125"/>
  <c r="I40" i="125"/>
  <c r="H40" i="125"/>
  <c r="G40" i="125"/>
  <c r="E40" i="125"/>
  <c r="D40" i="125"/>
  <c r="C40" i="125"/>
  <c r="AJ39" i="125"/>
  <c r="AE35" i="60" s="1"/>
  <c r="AI39" i="125"/>
  <c r="AD35" i="60" s="1"/>
  <c r="AH39" i="125"/>
  <c r="W35" i="60" s="1"/>
  <c r="AF39" i="125"/>
  <c r="AR35" i="60" s="1"/>
  <c r="AJ38" i="125"/>
  <c r="AE34" i="60" s="1"/>
  <c r="AI38" i="125"/>
  <c r="AD34" i="60" s="1"/>
  <c r="AH38" i="125"/>
  <c r="W34" i="60" s="1"/>
  <c r="AF38" i="125"/>
  <c r="AR34" i="60" s="1"/>
  <c r="AJ37" i="125"/>
  <c r="AE33" i="60" s="1"/>
  <c r="AI37" i="125"/>
  <c r="AD33" i="60" s="1"/>
  <c r="AH37" i="125"/>
  <c r="W33" i="60" s="1"/>
  <c r="AF37" i="125"/>
  <c r="AR33" i="60" s="1"/>
  <c r="AJ36" i="125"/>
  <c r="AE32" i="60" s="1"/>
  <c r="AI36" i="125"/>
  <c r="AD32" i="60" s="1"/>
  <c r="AH36" i="125"/>
  <c r="W32" i="60" s="1"/>
  <c r="AF36" i="125"/>
  <c r="AR32" i="60" s="1"/>
  <c r="AJ35" i="125"/>
  <c r="AE31" i="60" s="1"/>
  <c r="AI35" i="125"/>
  <c r="AD31" i="60" s="1"/>
  <c r="AH35" i="125"/>
  <c r="W31" i="60" s="1"/>
  <c r="AF35" i="125"/>
  <c r="AR31" i="60" s="1"/>
  <c r="AJ34" i="125"/>
  <c r="AE30" i="60" s="1"/>
  <c r="AI34" i="125"/>
  <c r="AD30" i="60" s="1"/>
  <c r="AH34" i="125"/>
  <c r="W30" i="60" s="1"/>
  <c r="AF34" i="125"/>
  <c r="AR30" i="60" s="1"/>
  <c r="AJ32" i="125"/>
  <c r="AE28" i="60" s="1"/>
  <c r="AI32" i="125"/>
  <c r="AD28" i="60" s="1"/>
  <c r="AH32" i="125"/>
  <c r="W28" i="60" s="1"/>
  <c r="AF32" i="125"/>
  <c r="AR28" i="60" s="1"/>
  <c r="AE27" i="60"/>
  <c r="AD27" i="60"/>
  <c r="W27" i="60"/>
  <c r="AR27" i="60"/>
  <c r="AJ30" i="125"/>
  <c r="AE26" i="60" s="1"/>
  <c r="AI30" i="125"/>
  <c r="AD26" i="60" s="1"/>
  <c r="AH30" i="125"/>
  <c r="W26" i="60" s="1"/>
  <c r="AF30" i="125"/>
  <c r="AR26" i="60" s="1"/>
  <c r="AJ29" i="125"/>
  <c r="AE25" i="60" s="1"/>
  <c r="AI29" i="125"/>
  <c r="AD25" i="60" s="1"/>
  <c r="AH29" i="125"/>
  <c r="W25" i="60" s="1"/>
  <c r="AF29" i="125"/>
  <c r="AR25" i="60" s="1"/>
  <c r="AJ28" i="125"/>
  <c r="AE24" i="60" s="1"/>
  <c r="AI28" i="125"/>
  <c r="AD24" i="60" s="1"/>
  <c r="AH28" i="125"/>
  <c r="W24" i="60" s="1"/>
  <c r="AF28" i="125"/>
  <c r="AR24" i="60" s="1"/>
  <c r="AJ27" i="125"/>
  <c r="AE23" i="60" s="1"/>
  <c r="AI27" i="125"/>
  <c r="AD23" i="60" s="1"/>
  <c r="AH27" i="125"/>
  <c r="W23" i="60" s="1"/>
  <c r="AF27" i="125"/>
  <c r="AR23" i="60" s="1"/>
  <c r="AJ26" i="125"/>
  <c r="AE22" i="60" s="1"/>
  <c r="AI26" i="125"/>
  <c r="AD22" i="60" s="1"/>
  <c r="AH26" i="125"/>
  <c r="W22" i="60" s="1"/>
  <c r="AF26" i="125"/>
  <c r="AR22" i="60" s="1"/>
  <c r="AJ25" i="125"/>
  <c r="AE21" i="60" s="1"/>
  <c r="AI25" i="125"/>
  <c r="AD21" i="60" s="1"/>
  <c r="AH25" i="125"/>
  <c r="W21" i="60" s="1"/>
  <c r="AF25" i="125"/>
  <c r="AR21" i="60" s="1"/>
  <c r="AJ24" i="125"/>
  <c r="AE20" i="60" s="1"/>
  <c r="AI24" i="125"/>
  <c r="AD20" i="60" s="1"/>
  <c r="AH24" i="125"/>
  <c r="W20" i="60" s="1"/>
  <c r="AF24" i="125"/>
  <c r="AR20" i="60" s="1"/>
  <c r="AJ23" i="125"/>
  <c r="AE19" i="60" s="1"/>
  <c r="AI23" i="125"/>
  <c r="AD19" i="60" s="1"/>
  <c r="AH23" i="125"/>
  <c r="W19" i="60" s="1"/>
  <c r="AF23" i="125"/>
  <c r="AR19" i="60" s="1"/>
  <c r="AJ22" i="125"/>
  <c r="AE18" i="60" s="1"/>
  <c r="AI22" i="125"/>
  <c r="AD18" i="60" s="1"/>
  <c r="AH22" i="125"/>
  <c r="W18" i="60" s="1"/>
  <c r="AF22" i="125"/>
  <c r="AR18" i="60" s="1"/>
  <c r="AJ21" i="125"/>
  <c r="AE17" i="60" s="1"/>
  <c r="AI21" i="125"/>
  <c r="AD17" i="60" s="1"/>
  <c r="AH21" i="125"/>
  <c r="W17" i="60" s="1"/>
  <c r="AF21" i="125"/>
  <c r="AR17" i="60" s="1"/>
  <c r="AJ20" i="125"/>
  <c r="AE16" i="60" s="1"/>
  <c r="AI20" i="125"/>
  <c r="AD16" i="60" s="1"/>
  <c r="AH20" i="125"/>
  <c r="W16" i="60" s="1"/>
  <c r="AF20" i="125"/>
  <c r="AR16" i="60" s="1"/>
  <c r="AJ19" i="125"/>
  <c r="AE15" i="60" s="1"/>
  <c r="AI19" i="125"/>
  <c r="AD15" i="60" s="1"/>
  <c r="AH19" i="125"/>
  <c r="W15" i="60" s="1"/>
  <c r="AF19" i="125"/>
  <c r="AR15" i="60" s="1"/>
  <c r="AJ18" i="125"/>
  <c r="AE14" i="60" s="1"/>
  <c r="AI18" i="125"/>
  <c r="AD14" i="60" s="1"/>
  <c r="AH18" i="125"/>
  <c r="W14" i="60" s="1"/>
  <c r="AF18" i="125"/>
  <c r="AR14" i="60" s="1"/>
  <c r="AJ17" i="125"/>
  <c r="AE13" i="60" s="1"/>
  <c r="AI17" i="125"/>
  <c r="AD13" i="60" s="1"/>
  <c r="AH17" i="125"/>
  <c r="W13" i="60" s="1"/>
  <c r="AF17" i="125"/>
  <c r="AR13" i="60" s="1"/>
  <c r="A17" i="125"/>
  <c r="AJ16" i="125"/>
  <c r="AE12" i="60" s="1"/>
  <c r="AI16" i="125"/>
  <c r="AD12" i="60" s="1"/>
  <c r="AH16" i="125"/>
  <c r="W12" i="60" s="1"/>
  <c r="AF16" i="125"/>
  <c r="AR12" i="60" s="1"/>
  <c r="A16" i="125"/>
  <c r="AJ15" i="125"/>
  <c r="AE11" i="60" s="1"/>
  <c r="AI15" i="125"/>
  <c r="AD11" i="60" s="1"/>
  <c r="AH15" i="125"/>
  <c r="W11" i="60" s="1"/>
  <c r="AF15" i="125"/>
  <c r="AR11" i="60" s="1"/>
  <c r="A15" i="125"/>
  <c r="AJ14" i="125"/>
  <c r="AE10" i="60" s="1"/>
  <c r="AI14" i="125"/>
  <c r="AH14" i="125"/>
  <c r="W10" i="60" s="1"/>
  <c r="AF14" i="125"/>
  <c r="AR10" i="60" s="1"/>
  <c r="A14" i="125"/>
  <c r="AJ13" i="125"/>
  <c r="AE9" i="60" s="1"/>
  <c r="AI13" i="125"/>
  <c r="AD9" i="60" s="1"/>
  <c r="AH13" i="125"/>
  <c r="W9" i="60" s="1"/>
  <c r="Z13" i="125"/>
  <c r="Y13" i="125"/>
  <c r="A12" i="125"/>
  <c r="AJ11" i="125"/>
  <c r="AE7" i="60" s="1"/>
  <c r="AI11" i="125"/>
  <c r="AD7" i="60" s="1"/>
  <c r="AH11" i="125"/>
  <c r="W7" i="60" s="1"/>
  <c r="Z11" i="125"/>
  <c r="Y11" i="125"/>
  <c r="V11" i="125"/>
  <c r="N11" i="125"/>
  <c r="A11" i="125"/>
  <c r="AE6" i="60"/>
  <c r="AD6" i="60"/>
  <c r="W6" i="60"/>
  <c r="Z10" i="125"/>
  <c r="Y10" i="125"/>
  <c r="V10" i="125"/>
  <c r="N10" i="125"/>
  <c r="A10" i="125"/>
  <c r="AE5" i="60"/>
  <c r="AD5" i="60"/>
  <c r="W5" i="60"/>
  <c r="Z9" i="125"/>
  <c r="Y9" i="125"/>
  <c r="N9" i="125"/>
  <c r="A9" i="125"/>
  <c r="AE4" i="125"/>
  <c r="AD4" i="125"/>
  <c r="AC4" i="125"/>
  <c r="AB4" i="125"/>
  <c r="AA4" i="125"/>
  <c r="X4" i="125"/>
  <c r="W4" i="125"/>
  <c r="U4" i="125"/>
  <c r="T4" i="125"/>
  <c r="S4" i="125"/>
  <c r="R4" i="125"/>
  <c r="Q4" i="125"/>
  <c r="P4" i="125"/>
  <c r="O4" i="125"/>
  <c r="M4" i="125"/>
  <c r="D4" i="125"/>
  <c r="C4" i="125"/>
  <c r="B4" i="125"/>
  <c r="AE3" i="125"/>
  <c r="AD3" i="125"/>
  <c r="AC3" i="125"/>
  <c r="AB3" i="125"/>
  <c r="AA3" i="125"/>
  <c r="X3" i="125"/>
  <c r="W3" i="125"/>
  <c r="U3" i="125"/>
  <c r="T3" i="125"/>
  <c r="S3" i="125"/>
  <c r="R3" i="125"/>
  <c r="Q3" i="125"/>
  <c r="P3" i="125"/>
  <c r="O3" i="125"/>
  <c r="M3" i="125"/>
  <c r="L3" i="125"/>
  <c r="D3" i="125"/>
  <c r="C3" i="125"/>
  <c r="B3" i="125"/>
  <c r="H76" i="60" l="1"/>
  <c r="H108" i="60"/>
  <c r="H44" i="60"/>
  <c r="V12" i="72"/>
  <c r="T77" i="72"/>
  <c r="T76" i="72"/>
  <c r="T108" i="74"/>
  <c r="T44" i="74"/>
  <c r="P12" i="74"/>
  <c r="N77" i="74"/>
  <c r="N76" i="74"/>
  <c r="T108" i="75"/>
  <c r="T44" i="75"/>
  <c r="AI44" i="72"/>
  <c r="AI108" i="72"/>
  <c r="AL44" i="75"/>
  <c r="AL108" i="75"/>
  <c r="AK12" i="72"/>
  <c r="AI77" i="72"/>
  <c r="AI76" i="72"/>
  <c r="AA76" i="74"/>
  <c r="AA44" i="74"/>
  <c r="AA108" i="74"/>
  <c r="AF76" i="74"/>
  <c r="AF44" i="74"/>
  <c r="AF108" i="74"/>
  <c r="AO108" i="75"/>
  <c r="AO44" i="75"/>
  <c r="Q76" i="72"/>
  <c r="Q44" i="72"/>
  <c r="Q108" i="72"/>
  <c r="AL44" i="74"/>
  <c r="AL108" i="74"/>
  <c r="E44" i="75"/>
  <c r="E108" i="75"/>
  <c r="AA108" i="60"/>
  <c r="AA44" i="60"/>
  <c r="B108" i="75"/>
  <c r="B76" i="75"/>
  <c r="B44" i="75"/>
  <c r="T108" i="72"/>
  <c r="T44" i="72"/>
  <c r="N108" i="74"/>
  <c r="N44" i="74"/>
  <c r="X108" i="72"/>
  <c r="X44" i="72"/>
  <c r="AD10" i="60"/>
  <c r="T69" i="75"/>
  <c r="AG13" i="127"/>
  <c r="AG25" i="127"/>
  <c r="AG17" i="127"/>
  <c r="AR13" i="74" s="1"/>
  <c r="AR77" i="74" s="1"/>
  <c r="AG14" i="127"/>
  <c r="AR10" i="74" s="1"/>
  <c r="AG11" i="127"/>
  <c r="AR7" i="74" s="1"/>
  <c r="AF9" i="125"/>
  <c r="AR5" i="60" s="1"/>
  <c r="AR69" i="60" s="1"/>
  <c r="AG37" i="127"/>
  <c r="AR33" i="74" s="1"/>
  <c r="N40" i="125"/>
  <c r="AG38" i="127"/>
  <c r="AR34" i="74" s="1"/>
  <c r="AG20" i="127"/>
  <c r="AR16" i="74" s="1"/>
  <c r="AG16" i="127"/>
  <c r="AR12" i="74" s="1"/>
  <c r="AG9" i="127"/>
  <c r="AR5" i="74" s="1"/>
  <c r="AR69" i="74" s="1"/>
  <c r="Q64" i="72"/>
  <c r="Q62" i="72"/>
  <c r="Q63" i="72"/>
  <c r="Q67" i="72"/>
  <c r="Q66" i="72"/>
  <c r="Q65" i="72"/>
  <c r="AA65" i="60"/>
  <c r="AA63" i="60"/>
  <c r="AA64" i="60"/>
  <c r="K58" i="60"/>
  <c r="K59" i="60"/>
  <c r="K60" i="60"/>
  <c r="K67" i="60"/>
  <c r="K65" i="60"/>
  <c r="K64" i="60"/>
  <c r="K66" i="60"/>
  <c r="K62" i="60"/>
  <c r="K63" i="60"/>
  <c r="K61" i="60"/>
  <c r="AG39" i="127"/>
  <c r="AR35" i="74" s="1"/>
  <c r="AG35" i="127"/>
  <c r="AR31" i="74" s="1"/>
  <c r="AG34" i="127"/>
  <c r="AR30" i="74" s="1"/>
  <c r="AG32" i="127"/>
  <c r="AR28" i="74" s="1"/>
  <c r="AG31" i="127"/>
  <c r="AR27" i="74" s="1"/>
  <c r="AG23" i="127"/>
  <c r="AR19" i="74" s="1"/>
  <c r="AG26" i="127"/>
  <c r="AR22" i="74" s="1"/>
  <c r="AG21" i="127"/>
  <c r="AR17" i="74" s="1"/>
  <c r="AG29" i="127"/>
  <c r="AR25" i="74" s="1"/>
  <c r="AG28" i="127"/>
  <c r="AR24" i="74" s="1"/>
  <c r="AG27" i="127"/>
  <c r="AG24" i="127"/>
  <c r="AR20" i="74" s="1"/>
  <c r="AG22" i="127"/>
  <c r="AR18" i="74" s="1"/>
  <c r="AG19" i="127"/>
  <c r="AR15" i="74" s="1"/>
  <c r="AG18" i="127"/>
  <c r="AR14" i="74" s="1"/>
  <c r="B37" i="60"/>
  <c r="B38" i="60"/>
  <c r="AF34" i="126"/>
  <c r="AR30" i="72" s="1"/>
  <c r="AG33" i="1"/>
  <c r="AG33" i="113"/>
  <c r="AF10" i="125"/>
  <c r="AR6" i="60" s="1"/>
  <c r="B36" i="1"/>
  <c r="B37" i="1" s="1"/>
  <c r="U36" i="1"/>
  <c r="Z36" i="113"/>
  <c r="K36" i="113"/>
  <c r="K36" i="1"/>
  <c r="N36" i="113"/>
  <c r="N36" i="1"/>
  <c r="T36" i="1"/>
  <c r="T36" i="113"/>
  <c r="Q36" i="113"/>
  <c r="Q36" i="1"/>
  <c r="P36" i="113"/>
  <c r="P36" i="1"/>
  <c r="R36" i="113"/>
  <c r="R36" i="1"/>
  <c r="L36" i="1"/>
  <c r="L36" i="113"/>
  <c r="I36" i="1"/>
  <c r="I36" i="113"/>
  <c r="C36" i="1"/>
  <c r="C36" i="113"/>
  <c r="B36" i="113"/>
  <c r="M36" i="1"/>
  <c r="M36" i="113"/>
  <c r="O36" i="1"/>
  <c r="O36" i="113"/>
  <c r="J36" i="1"/>
  <c r="J36" i="113"/>
  <c r="AD5" i="75"/>
  <c r="AE5" i="75"/>
  <c r="AD7" i="75"/>
  <c r="AE7" i="75"/>
  <c r="AD9" i="75"/>
  <c r="AE9" i="75"/>
  <c r="AD11" i="75"/>
  <c r="AE11" i="75"/>
  <c r="AD13" i="75"/>
  <c r="AE13" i="75"/>
  <c r="AD15" i="75"/>
  <c r="AE15" i="75"/>
  <c r="AD28" i="75"/>
  <c r="AE28" i="75"/>
  <c r="AD22" i="75"/>
  <c r="AE22" i="75"/>
  <c r="AD24" i="75"/>
  <c r="AE24" i="75"/>
  <c r="AD26" i="75"/>
  <c r="AE26" i="75"/>
  <c r="AD34" i="75"/>
  <c r="AE34" i="75"/>
  <c r="AD20" i="75"/>
  <c r="AE20" i="75"/>
  <c r="AD32" i="75"/>
  <c r="AE32" i="75"/>
  <c r="AD18" i="75"/>
  <c r="AE18" i="75"/>
  <c r="AD16" i="75"/>
  <c r="AE16" i="75"/>
  <c r="AD30" i="75"/>
  <c r="AE30" i="75"/>
  <c r="AD6" i="75"/>
  <c r="AE6" i="75"/>
  <c r="AD10" i="75"/>
  <c r="AE10" i="75"/>
  <c r="AD12" i="75"/>
  <c r="AE12" i="75"/>
  <c r="AD14" i="75"/>
  <c r="AE14" i="75"/>
  <c r="AD17" i="75"/>
  <c r="AE17" i="75"/>
  <c r="AD23" i="75"/>
  <c r="AE23" i="75"/>
  <c r="AD25" i="75"/>
  <c r="AE25" i="75"/>
  <c r="AD27" i="75"/>
  <c r="AE27" i="75"/>
  <c r="AD21" i="75"/>
  <c r="AE21" i="75"/>
  <c r="AD33" i="75"/>
  <c r="AE33" i="75"/>
  <c r="AD19" i="75"/>
  <c r="AE19" i="75"/>
  <c r="AA97" i="75"/>
  <c r="AD31" i="75"/>
  <c r="AE31" i="75"/>
  <c r="B40" i="60"/>
  <c r="AR32" i="74"/>
  <c r="AA98" i="74"/>
  <c r="AC33" i="74"/>
  <c r="AA97" i="74"/>
  <c r="AO98" i="74"/>
  <c r="AQ33" i="74"/>
  <c r="AO97" i="74"/>
  <c r="T98" i="74"/>
  <c r="V33" i="74"/>
  <c r="T97" i="74"/>
  <c r="X98" i="74"/>
  <c r="Z33" i="74"/>
  <c r="X97" i="74"/>
  <c r="AF98" i="74"/>
  <c r="AH33" i="74"/>
  <c r="AF97" i="74"/>
  <c r="AI98" i="74"/>
  <c r="AK33" i="74"/>
  <c r="AI97" i="74"/>
  <c r="AL98" i="74"/>
  <c r="AN33" i="74"/>
  <c r="AL97" i="74"/>
  <c r="B98" i="74"/>
  <c r="D33" i="74"/>
  <c r="B97" i="74"/>
  <c r="E98" i="74"/>
  <c r="G33" i="74"/>
  <c r="E97" i="74"/>
  <c r="H97" i="74"/>
  <c r="H98" i="74"/>
  <c r="J33" i="74"/>
  <c r="K97" i="74"/>
  <c r="K98" i="74"/>
  <c r="M33" i="74"/>
  <c r="Q98" i="74"/>
  <c r="S33" i="74"/>
  <c r="Q97" i="74"/>
  <c r="N97" i="74"/>
  <c r="N98" i="74"/>
  <c r="P33" i="74"/>
  <c r="AO98" i="72"/>
  <c r="AO97" i="72"/>
  <c r="AQ33" i="72"/>
  <c r="AA98" i="72"/>
  <c r="AA97" i="72"/>
  <c r="AC33" i="72"/>
  <c r="E98" i="72"/>
  <c r="G33" i="72"/>
  <c r="E97" i="72"/>
  <c r="H98" i="72"/>
  <c r="J33" i="72"/>
  <c r="H97" i="72"/>
  <c r="B98" i="72"/>
  <c r="D33" i="72"/>
  <c r="B97" i="72"/>
  <c r="K98" i="72"/>
  <c r="M33" i="72"/>
  <c r="K97" i="72"/>
  <c r="AL98" i="72"/>
  <c r="AN33" i="72"/>
  <c r="AL97" i="72"/>
  <c r="N98" i="72"/>
  <c r="P33" i="72"/>
  <c r="N97" i="72"/>
  <c r="Q98" i="72"/>
  <c r="S33" i="72"/>
  <c r="Q97" i="72"/>
  <c r="T98" i="72"/>
  <c r="V33" i="72"/>
  <c r="T97" i="72"/>
  <c r="Z33" i="72"/>
  <c r="X98" i="72"/>
  <c r="X97" i="72"/>
  <c r="AH33" i="72"/>
  <c r="AF97" i="72"/>
  <c r="AF98" i="72"/>
  <c r="AI97" i="72"/>
  <c r="AI98" i="72"/>
  <c r="AK33" i="72"/>
  <c r="AO97" i="75"/>
  <c r="AQ33" i="75"/>
  <c r="AO98" i="75"/>
  <c r="AC33" i="75"/>
  <c r="AA98" i="75"/>
  <c r="D33" i="75"/>
  <c r="B98" i="75"/>
  <c r="B97" i="75"/>
  <c r="E98" i="75"/>
  <c r="G33" i="75"/>
  <c r="E97" i="75"/>
  <c r="J33" i="75"/>
  <c r="H98" i="75"/>
  <c r="H97" i="75"/>
  <c r="M33" i="75"/>
  <c r="K98" i="75"/>
  <c r="K97" i="75"/>
  <c r="N98" i="75"/>
  <c r="N97" i="75"/>
  <c r="P33" i="75"/>
  <c r="Q98" i="75"/>
  <c r="Q97" i="75"/>
  <c r="S33" i="75"/>
  <c r="T98" i="75"/>
  <c r="T97" i="75"/>
  <c r="V33" i="75"/>
  <c r="X98" i="75"/>
  <c r="X97" i="75"/>
  <c r="Z33" i="75"/>
  <c r="AH33" i="75"/>
  <c r="AF98" i="75"/>
  <c r="AF97" i="75"/>
  <c r="AK33" i="75"/>
  <c r="AI98" i="75"/>
  <c r="AI97" i="75"/>
  <c r="AO98" i="60"/>
  <c r="AQ33" i="60"/>
  <c r="AO97" i="60"/>
  <c r="AC33" i="60"/>
  <c r="AA98" i="60"/>
  <c r="AA97" i="60"/>
  <c r="J33" i="60"/>
  <c r="H98" i="60"/>
  <c r="H97" i="60"/>
  <c r="K98" i="60"/>
  <c r="K97" i="60"/>
  <c r="M33" i="60"/>
  <c r="N98" i="60"/>
  <c r="N97" i="60"/>
  <c r="P33" i="60"/>
  <c r="Q98" i="60"/>
  <c r="Q97" i="60"/>
  <c r="S33" i="60"/>
  <c r="T97" i="60"/>
  <c r="V33" i="60"/>
  <c r="T98" i="60"/>
  <c r="X97" i="60"/>
  <c r="Z33" i="60"/>
  <c r="X98" i="60"/>
  <c r="AH33" i="60"/>
  <c r="AF98" i="60"/>
  <c r="AF97" i="60"/>
  <c r="AK33" i="60"/>
  <c r="AI98" i="60"/>
  <c r="AI97" i="60"/>
  <c r="AN33" i="60"/>
  <c r="AL98" i="60"/>
  <c r="AL97" i="60"/>
  <c r="AT33" i="60"/>
  <c r="AR98" i="60"/>
  <c r="AR97" i="60"/>
  <c r="AA129" i="75"/>
  <c r="AA65" i="75"/>
  <c r="AO65" i="75"/>
  <c r="AO129" i="75"/>
  <c r="H129" i="75"/>
  <c r="H65" i="75"/>
  <c r="K129" i="75"/>
  <c r="K65" i="75"/>
  <c r="N129" i="75"/>
  <c r="N65" i="75"/>
  <c r="Q65" i="75"/>
  <c r="Q129" i="75"/>
  <c r="X129" i="75"/>
  <c r="X65" i="75"/>
  <c r="AF65" i="75"/>
  <c r="AF129" i="75"/>
  <c r="AI129" i="75"/>
  <c r="AI65" i="75"/>
  <c r="B129" i="75"/>
  <c r="B65" i="75"/>
  <c r="E129" i="75"/>
  <c r="E65" i="75"/>
  <c r="AA129" i="74"/>
  <c r="AA65" i="74"/>
  <c r="AO129" i="74"/>
  <c r="AO65" i="74"/>
  <c r="AF65" i="74"/>
  <c r="AF129" i="74"/>
  <c r="B65" i="74"/>
  <c r="B129" i="74"/>
  <c r="AI65" i="74"/>
  <c r="AI129" i="74"/>
  <c r="AL129" i="74"/>
  <c r="AL65" i="74"/>
  <c r="E129" i="74"/>
  <c r="E65" i="74"/>
  <c r="H129" i="74"/>
  <c r="H65" i="74"/>
  <c r="K129" i="74"/>
  <c r="K65" i="74"/>
  <c r="N129" i="74"/>
  <c r="N65" i="74"/>
  <c r="Q65" i="74"/>
  <c r="Q129" i="74"/>
  <c r="T65" i="74"/>
  <c r="T129" i="74"/>
  <c r="X129" i="74"/>
  <c r="X65" i="74"/>
  <c r="AA129" i="72"/>
  <c r="AA65" i="72"/>
  <c r="AO129" i="72"/>
  <c r="AO65" i="72"/>
  <c r="H129" i="72"/>
  <c r="H65" i="72"/>
  <c r="K129" i="72"/>
  <c r="K65" i="72"/>
  <c r="N65" i="72"/>
  <c r="N129" i="72"/>
  <c r="Q129" i="72"/>
  <c r="T65" i="72"/>
  <c r="T129" i="72"/>
  <c r="E65" i="72"/>
  <c r="E129" i="72"/>
  <c r="X129" i="72"/>
  <c r="X65" i="72"/>
  <c r="AF129" i="72"/>
  <c r="AF65" i="72"/>
  <c r="AI129" i="72"/>
  <c r="AI65" i="72"/>
  <c r="AL65" i="72"/>
  <c r="AL129" i="72"/>
  <c r="B65" i="72"/>
  <c r="B129" i="72"/>
  <c r="Z35" i="113"/>
  <c r="AA129" i="60"/>
  <c r="AO129" i="60"/>
  <c r="AO65" i="60"/>
  <c r="E129" i="60"/>
  <c r="E65" i="60"/>
  <c r="AL129" i="60"/>
  <c r="AL65" i="60"/>
  <c r="H65" i="60"/>
  <c r="H129" i="60"/>
  <c r="K129" i="60"/>
  <c r="N129" i="60"/>
  <c r="N65" i="60"/>
  <c r="Q129" i="60"/>
  <c r="Q65" i="60"/>
  <c r="T129" i="60"/>
  <c r="T65" i="60"/>
  <c r="X129" i="60"/>
  <c r="X65" i="60"/>
  <c r="AF129" i="60"/>
  <c r="AF65" i="60"/>
  <c r="AI129" i="60"/>
  <c r="AI65" i="60"/>
  <c r="B129" i="60"/>
  <c r="B65" i="60"/>
  <c r="AF30" i="126"/>
  <c r="AR26" i="72" s="1"/>
  <c r="U36" i="113"/>
  <c r="Z36" i="1"/>
  <c r="AB36" i="113"/>
  <c r="AB37" i="113" s="1"/>
  <c r="AB36" i="1"/>
  <c r="AO36" i="113"/>
  <c r="AO36" i="1"/>
  <c r="AP36" i="113"/>
  <c r="AP36" i="1"/>
  <c r="AC36" i="113"/>
  <c r="AC37" i="113" s="1"/>
  <c r="AC36" i="1"/>
  <c r="V36" i="113"/>
  <c r="V36" i="1"/>
  <c r="AF38" i="126"/>
  <c r="AR34" i="72" s="1"/>
  <c r="AF37" i="126"/>
  <c r="AR33" i="72" s="1"/>
  <c r="AF13" i="125"/>
  <c r="AR9" i="60" s="1"/>
  <c r="AF31" i="126"/>
  <c r="AR27" i="72" s="1"/>
  <c r="AR26" i="74"/>
  <c r="AJ40" i="129"/>
  <c r="AF23" i="126"/>
  <c r="AR19" i="72" s="1"/>
  <c r="AF19" i="126"/>
  <c r="AR15" i="72" s="1"/>
  <c r="AL40" i="129"/>
  <c r="AF18" i="126"/>
  <c r="AR14" i="72" s="1"/>
  <c r="AF15" i="126"/>
  <c r="AR11" i="72" s="1"/>
  <c r="AL19" i="75"/>
  <c r="T129" i="75"/>
  <c r="B39" i="60"/>
  <c r="B42" i="60"/>
  <c r="B58" i="60"/>
  <c r="B63" i="60"/>
  <c r="B57" i="60"/>
  <c r="B56" i="60"/>
  <c r="B49" i="60"/>
  <c r="B43" i="60"/>
  <c r="B41" i="60"/>
  <c r="B60" i="60"/>
  <c r="B64" i="60"/>
  <c r="B52" i="60"/>
  <c r="B62" i="60"/>
  <c r="B46" i="60"/>
  <c r="B66" i="60"/>
  <c r="B128" i="60"/>
  <c r="B51" i="60"/>
  <c r="B61" i="60"/>
  <c r="B45" i="60"/>
  <c r="B59" i="60"/>
  <c r="B53" i="60"/>
  <c r="B50" i="60"/>
  <c r="B55" i="60"/>
  <c r="B47" i="60"/>
  <c r="B54" i="60"/>
  <c r="B48" i="60"/>
  <c r="C46" i="60"/>
  <c r="C58" i="60"/>
  <c r="C47" i="60"/>
  <c r="C59" i="60"/>
  <c r="C48" i="60"/>
  <c r="C60" i="60"/>
  <c r="C42" i="60"/>
  <c r="C38" i="60"/>
  <c r="C49" i="60"/>
  <c r="C61" i="60"/>
  <c r="C53" i="60"/>
  <c r="C50" i="60"/>
  <c r="C62" i="60"/>
  <c r="C39" i="60"/>
  <c r="C51" i="60"/>
  <c r="C63" i="60"/>
  <c r="C40" i="60"/>
  <c r="C52" i="60"/>
  <c r="C64" i="60"/>
  <c r="C41" i="60"/>
  <c r="C54" i="60"/>
  <c r="C43" i="60"/>
  <c r="C55" i="60"/>
  <c r="C56" i="60"/>
  <c r="C45" i="60"/>
  <c r="C57" i="60"/>
  <c r="C66" i="60"/>
  <c r="AL14" i="75"/>
  <c r="Z36" i="129"/>
  <c r="AL18" i="75"/>
  <c r="AL16" i="75"/>
  <c r="AF11" i="125"/>
  <c r="AR7" i="60" s="1"/>
  <c r="AL13" i="75"/>
  <c r="AL21" i="75"/>
  <c r="E29" i="1"/>
  <c r="E13" i="1"/>
  <c r="E13" i="113"/>
  <c r="Z19" i="129"/>
  <c r="AH19" i="129" s="1"/>
  <c r="AL15" i="75"/>
  <c r="E22" i="1"/>
  <c r="E22" i="113"/>
  <c r="AL24" i="75"/>
  <c r="AL22" i="75"/>
  <c r="E15" i="1"/>
  <c r="E15" i="113"/>
  <c r="AF14" i="126"/>
  <c r="AR10" i="72" s="1"/>
  <c r="AF13" i="126"/>
  <c r="AR9" i="72" s="1"/>
  <c r="Z13" i="129"/>
  <c r="AH40" i="125"/>
  <c r="B66" i="74"/>
  <c r="B128" i="74"/>
  <c r="B63" i="74"/>
  <c r="B64" i="74"/>
  <c r="B66" i="75"/>
  <c r="B130" i="75"/>
  <c r="AL7" i="75"/>
  <c r="V3" i="127"/>
  <c r="AK40" i="127"/>
  <c r="AI40" i="127"/>
  <c r="Z10" i="129"/>
  <c r="AI40" i="125"/>
  <c r="AJ40" i="126"/>
  <c r="V4" i="127"/>
  <c r="AL5" i="75"/>
  <c r="AL69" i="75" s="1"/>
  <c r="W40" i="129"/>
  <c r="AA4" i="129"/>
  <c r="Z16" i="129"/>
  <c r="N40" i="129"/>
  <c r="D36" i="1" s="1"/>
  <c r="Z15" i="129"/>
  <c r="AH15" i="129" s="1"/>
  <c r="AK40" i="129"/>
  <c r="X40" i="129"/>
  <c r="AG36" i="113" s="1"/>
  <c r="Z11" i="129"/>
  <c r="AH11" i="129" s="1"/>
  <c r="Z14" i="129"/>
  <c r="AJ40" i="127"/>
  <c r="N4" i="127"/>
  <c r="AR9" i="74"/>
  <c r="Z4" i="127"/>
  <c r="V40" i="127"/>
  <c r="AR21" i="74"/>
  <c r="Z40" i="127"/>
  <c r="AR23" i="74"/>
  <c r="AR11" i="74"/>
  <c r="AR6" i="74"/>
  <c r="Y4" i="127"/>
  <c r="N4" i="126"/>
  <c r="AH40" i="126"/>
  <c r="V40" i="126"/>
  <c r="AF16" i="126"/>
  <c r="AR12" i="72" s="1"/>
  <c r="AF28" i="126"/>
  <c r="AR24" i="72" s="1"/>
  <c r="AF24" i="126"/>
  <c r="AR20" i="72" s="1"/>
  <c r="AF36" i="126"/>
  <c r="AR32" i="72" s="1"/>
  <c r="AF39" i="126"/>
  <c r="AR35" i="72" s="1"/>
  <c r="Z4" i="126"/>
  <c r="AF20" i="126"/>
  <c r="AR16" i="72" s="1"/>
  <c r="AF32" i="126"/>
  <c r="AR28" i="72" s="1"/>
  <c r="AF35" i="126"/>
  <c r="AR31" i="72" s="1"/>
  <c r="AF21" i="126"/>
  <c r="AR17" i="72" s="1"/>
  <c r="Y40" i="126"/>
  <c r="AF11" i="126"/>
  <c r="AR7" i="72" s="1"/>
  <c r="AF27" i="126"/>
  <c r="AR23" i="72" s="1"/>
  <c r="AF17" i="126"/>
  <c r="AR13" i="72" s="1"/>
  <c r="AF26" i="126"/>
  <c r="AR22" i="72" s="1"/>
  <c r="Y4" i="126"/>
  <c r="AF29" i="126"/>
  <c r="AR25" i="72" s="1"/>
  <c r="AF22" i="126"/>
  <c r="AR18" i="72" s="1"/>
  <c r="AF9" i="126"/>
  <c r="AR5" i="72" s="1"/>
  <c r="AR69" i="72" s="1"/>
  <c r="AF25" i="126"/>
  <c r="AR21" i="72" s="1"/>
  <c r="Y3" i="125"/>
  <c r="V40" i="125"/>
  <c r="Z4" i="125"/>
  <c r="AJ40" i="125"/>
  <c r="N4" i="125"/>
  <c r="Z9" i="129"/>
  <c r="AH9" i="129" s="1"/>
  <c r="AA40" i="129"/>
  <c r="O32" i="129"/>
  <c r="O34" i="129"/>
  <c r="O35" i="129"/>
  <c r="O36" i="129"/>
  <c r="O37" i="129"/>
  <c r="O38" i="129"/>
  <c r="O39" i="129"/>
  <c r="W3" i="129"/>
  <c r="W4" i="129"/>
  <c r="X3" i="129"/>
  <c r="X4" i="129"/>
  <c r="O9" i="129"/>
  <c r="O10" i="129"/>
  <c r="O11" i="129"/>
  <c r="O13" i="129"/>
  <c r="O14" i="129"/>
  <c r="O15" i="129"/>
  <c r="O24" i="129"/>
  <c r="O25" i="129"/>
  <c r="O26" i="129"/>
  <c r="O27" i="129"/>
  <c r="N3" i="129"/>
  <c r="N4" i="129"/>
  <c r="AA3" i="129"/>
  <c r="Y40" i="127"/>
  <c r="N40" i="127"/>
  <c r="Y3" i="127"/>
  <c r="N3" i="127"/>
  <c r="Z3" i="127"/>
  <c r="AI40" i="126"/>
  <c r="V3" i="126"/>
  <c r="V4" i="126"/>
  <c r="AF10" i="126"/>
  <c r="AR6" i="72" s="1"/>
  <c r="N40" i="126"/>
  <c r="Z40" i="126"/>
  <c r="Y3" i="126"/>
  <c r="N3" i="126"/>
  <c r="Z3" i="126"/>
  <c r="V4" i="125"/>
  <c r="Y40" i="125"/>
  <c r="Z40" i="125"/>
  <c r="V3" i="125"/>
  <c r="Y4" i="125"/>
  <c r="Z3" i="125"/>
  <c r="N3" i="125"/>
  <c r="AT12" i="74" l="1"/>
  <c r="AR76" i="74"/>
  <c r="AR44" i="74"/>
  <c r="AR108" i="74"/>
  <c r="AG35" i="1"/>
  <c r="AH14" i="129"/>
  <c r="AH13" i="129"/>
  <c r="AR9" i="75" s="1"/>
  <c r="AR7" i="75"/>
  <c r="AH10" i="129"/>
  <c r="AR6" i="75" s="1"/>
  <c r="AH36" i="129"/>
  <c r="AR32" i="75" s="1"/>
  <c r="AR15" i="75"/>
  <c r="AH16" i="129"/>
  <c r="AR12" i="75" s="1"/>
  <c r="AR11" i="75"/>
  <c r="AT5" i="60"/>
  <c r="AR37" i="60"/>
  <c r="AH33" i="113"/>
  <c r="AH33" i="1"/>
  <c r="AH12" i="113"/>
  <c r="AH12" i="1"/>
  <c r="AH11" i="1"/>
  <c r="AH11" i="113"/>
  <c r="D36" i="113"/>
  <c r="AG36" i="1"/>
  <c r="Y36" i="1"/>
  <c r="Y37" i="1" s="1"/>
  <c r="Y36" i="113"/>
  <c r="Y37" i="113" s="1"/>
  <c r="S36" i="1"/>
  <c r="S37" i="1" s="1"/>
  <c r="S36" i="113"/>
  <c r="S37" i="113" s="1"/>
  <c r="Z37" i="113"/>
  <c r="AR98" i="74"/>
  <c r="AT33" i="74"/>
  <c r="AR97" i="74"/>
  <c r="AR98" i="72"/>
  <c r="AR97" i="72"/>
  <c r="AT33" i="72"/>
  <c r="AL98" i="75"/>
  <c r="AN33" i="75"/>
  <c r="AL97" i="75"/>
  <c r="T65" i="75"/>
  <c r="AG35" i="113"/>
  <c r="AL65" i="75"/>
  <c r="AL129" i="75"/>
  <c r="AR129" i="74"/>
  <c r="AR65" i="74"/>
  <c r="AR65" i="72"/>
  <c r="AR129" i="72"/>
  <c r="AR65" i="60"/>
  <c r="AR129" i="60"/>
  <c r="E27" i="113"/>
  <c r="AF40" i="126"/>
  <c r="AF4" i="125"/>
  <c r="Z39" i="129"/>
  <c r="Z38" i="129"/>
  <c r="Z31" i="129"/>
  <c r="Z30" i="129"/>
  <c r="AH30" i="129" s="1"/>
  <c r="AF24" i="113"/>
  <c r="AF24" i="1"/>
  <c r="Z27" i="129"/>
  <c r="Z25" i="129"/>
  <c r="Z23" i="129"/>
  <c r="AM17" i="113"/>
  <c r="Z20" i="129"/>
  <c r="Z17" i="129"/>
  <c r="Z32" i="129"/>
  <c r="Z37" i="129"/>
  <c r="E32" i="1"/>
  <c r="E31" i="1"/>
  <c r="E30" i="1"/>
  <c r="E28" i="1"/>
  <c r="E27" i="1"/>
  <c r="E26" i="1"/>
  <c r="E25" i="1"/>
  <c r="E24" i="1"/>
  <c r="E23" i="1"/>
  <c r="E21" i="113"/>
  <c r="E21" i="1"/>
  <c r="E20" i="113"/>
  <c r="E20" i="1"/>
  <c r="E19" i="113"/>
  <c r="E19" i="1"/>
  <c r="E18" i="113"/>
  <c r="E18" i="1"/>
  <c r="E17" i="1"/>
  <c r="E17" i="113"/>
  <c r="E16" i="1"/>
  <c r="E16" i="113"/>
  <c r="E14" i="113"/>
  <c r="E14" i="1"/>
  <c r="E11" i="113"/>
  <c r="E11" i="1"/>
  <c r="Z28" i="129"/>
  <c r="Z35" i="129"/>
  <c r="Z26" i="129"/>
  <c r="Z24" i="129"/>
  <c r="Z34" i="129"/>
  <c r="Z21" i="129"/>
  <c r="Z18" i="129"/>
  <c r="Z29" i="129"/>
  <c r="Z22" i="129"/>
  <c r="AM10" i="113"/>
  <c r="AF10" i="1"/>
  <c r="AM10" i="1"/>
  <c r="AQ10" i="1"/>
  <c r="AF10" i="113"/>
  <c r="AQ10" i="113"/>
  <c r="AF9" i="113"/>
  <c r="AM9" i="113"/>
  <c r="AQ9" i="113"/>
  <c r="AF9" i="1"/>
  <c r="AM9" i="1"/>
  <c r="AQ9" i="1"/>
  <c r="AF8" i="113"/>
  <c r="AM8" i="113"/>
  <c r="AQ8" i="113"/>
  <c r="AF8" i="1"/>
  <c r="AM8" i="1"/>
  <c r="AQ8" i="1"/>
  <c r="AF7" i="113"/>
  <c r="AM7" i="113"/>
  <c r="AQ7" i="113"/>
  <c r="AF7" i="1"/>
  <c r="AQ7" i="1"/>
  <c r="AM7" i="1"/>
  <c r="O3" i="129"/>
  <c r="AG4" i="127"/>
  <c r="AG3" i="127"/>
  <c r="AG40" i="127"/>
  <c r="AF4" i="126"/>
  <c r="AR5" i="75"/>
  <c r="E34" i="1" l="1"/>
  <c r="E34" i="113"/>
  <c r="AR76" i="75"/>
  <c r="AT12" i="75"/>
  <c r="AR10" i="75"/>
  <c r="AR44" i="75" s="1"/>
  <c r="AR69" i="75"/>
  <c r="AH35" i="1"/>
  <c r="AQ33" i="1"/>
  <c r="AM33" i="1"/>
  <c r="AF33" i="1"/>
  <c r="AH39" i="129"/>
  <c r="AR35" i="75" s="1"/>
  <c r="AH38" i="129"/>
  <c r="AR34" i="75" s="1"/>
  <c r="AH37" i="129"/>
  <c r="AR33" i="75" s="1"/>
  <c r="AH35" i="129"/>
  <c r="AR31" i="75" s="1"/>
  <c r="AH34" i="129"/>
  <c r="AR30" i="75" s="1"/>
  <c r="AH32" i="129"/>
  <c r="AR28" i="75" s="1"/>
  <c r="AH31" i="129"/>
  <c r="AR27" i="75" s="1"/>
  <c r="AH29" i="129"/>
  <c r="AR25" i="75" s="1"/>
  <c r="AH28" i="129"/>
  <c r="AR24" i="75" s="1"/>
  <c r="AH27" i="129"/>
  <c r="AR23" i="75" s="1"/>
  <c r="AH26" i="129"/>
  <c r="AR22" i="75" s="1"/>
  <c r="AH25" i="129"/>
  <c r="AR21" i="75" s="1"/>
  <c r="AH24" i="129"/>
  <c r="AR20" i="75" s="1"/>
  <c r="AH23" i="129"/>
  <c r="AR19" i="75" s="1"/>
  <c r="AH22" i="129"/>
  <c r="AR18" i="75" s="1"/>
  <c r="AH21" i="129"/>
  <c r="AR17" i="75" s="1"/>
  <c r="AH20" i="129"/>
  <c r="AR16" i="75" s="1"/>
  <c r="AH18" i="129"/>
  <c r="AR14" i="75" s="1"/>
  <c r="AH17" i="129"/>
  <c r="AR13" i="75" s="1"/>
  <c r="AR77" i="75" s="1"/>
  <c r="AR26" i="75"/>
  <c r="AF33" i="113"/>
  <c r="AM33" i="113"/>
  <c r="AQ33" i="113"/>
  <c r="AQ29" i="1"/>
  <c r="AF29" i="113"/>
  <c r="AM23" i="113"/>
  <c r="AF22" i="1"/>
  <c r="AQ22" i="113"/>
  <c r="AM19" i="1"/>
  <c r="AF18" i="1"/>
  <c r="AQ18" i="113"/>
  <c r="AM15" i="1"/>
  <c r="AF15" i="113"/>
  <c r="AM14" i="1"/>
  <c r="AM13" i="113"/>
  <c r="AM13" i="1"/>
  <c r="AH35" i="113"/>
  <c r="AF3" i="126"/>
  <c r="AF3" i="125"/>
  <c r="AF40" i="125"/>
  <c r="AF32" i="113"/>
  <c r="AF32" i="1"/>
  <c r="AM31" i="1"/>
  <c r="AM31" i="113"/>
  <c r="AM30" i="1"/>
  <c r="AF30" i="113"/>
  <c r="AQ30" i="1"/>
  <c r="AF30" i="1"/>
  <c r="AM29" i="113"/>
  <c r="AM28" i="1"/>
  <c r="AM28" i="113"/>
  <c r="AF26" i="1"/>
  <c r="AF26" i="113"/>
  <c r="AF25" i="1"/>
  <c r="AM25" i="113"/>
  <c r="AQ26" i="1"/>
  <c r="AF28" i="1"/>
  <c r="AF25" i="113"/>
  <c r="AM24" i="1"/>
  <c r="AM24" i="113"/>
  <c r="AQ23" i="113"/>
  <c r="AF23" i="1"/>
  <c r="AF23" i="113"/>
  <c r="AM22" i="1"/>
  <c r="AM22" i="113"/>
  <c r="AM26" i="1"/>
  <c r="AM25" i="1"/>
  <c r="AQ29" i="113"/>
  <c r="AF29" i="1"/>
  <c r="AF22" i="113"/>
  <c r="AF21" i="1"/>
  <c r="AQ21" i="1"/>
  <c r="AM21" i="1"/>
  <c r="AF21" i="113"/>
  <c r="AQ20" i="1"/>
  <c r="AF20" i="1"/>
  <c r="AQ20" i="113"/>
  <c r="AM20" i="1"/>
  <c r="AM20" i="113"/>
  <c r="AQ31" i="1"/>
  <c r="AF20" i="113"/>
  <c r="AF31" i="1"/>
  <c r="O40" i="129"/>
  <c r="AQ30" i="113"/>
  <c r="O4" i="129"/>
  <c r="AM32" i="113"/>
  <c r="AQ32" i="1"/>
  <c r="AM32" i="1"/>
  <c r="AQ23" i="1"/>
  <c r="AQ32" i="113"/>
  <c r="AM30" i="113"/>
  <c r="AQ24" i="113"/>
  <c r="AM29" i="1"/>
  <c r="AF28" i="113"/>
  <c r="AQ25" i="1"/>
  <c r="AF19" i="113"/>
  <c r="AQ19" i="1"/>
  <c r="AM18" i="1"/>
  <c r="AF18" i="113"/>
  <c r="AF17" i="113"/>
  <c r="AF17" i="1"/>
  <c r="AF16" i="113"/>
  <c r="AQ16" i="1"/>
  <c r="AM16" i="1"/>
  <c r="AM16" i="113"/>
  <c r="AF16" i="1"/>
  <c r="AM15" i="113"/>
  <c r="AF14" i="1"/>
  <c r="AF34" i="1" s="1"/>
  <c r="AQ15" i="1"/>
  <c r="AM14" i="113"/>
  <c r="AM34" i="113" s="1"/>
  <c r="AF15" i="1"/>
  <c r="AQ13" i="1"/>
  <c r="AQ11" i="113"/>
  <c r="AM11" i="113"/>
  <c r="AQ11" i="1"/>
  <c r="AF11" i="113"/>
  <c r="AM11" i="1"/>
  <c r="AQ31" i="113"/>
  <c r="AF11" i="1"/>
  <c r="AF31" i="113"/>
  <c r="AQ14" i="1"/>
  <c r="AF14" i="113"/>
  <c r="AF34" i="113" s="1"/>
  <c r="AF13" i="1"/>
  <c r="AQ28" i="1"/>
  <c r="AQ18" i="1"/>
  <c r="AQ15" i="113"/>
  <c r="AQ16" i="113"/>
  <c r="AQ17" i="113"/>
  <c r="AF19" i="1"/>
  <c r="AQ26" i="113"/>
  <c r="AM19" i="113"/>
  <c r="AM23" i="1"/>
  <c r="AN17" i="113"/>
  <c r="H17" i="113"/>
  <c r="AF13" i="113"/>
  <c r="AQ19" i="113"/>
  <c r="AQ22" i="1"/>
  <c r="AM26" i="113"/>
  <c r="AQ17" i="1"/>
  <c r="AQ21" i="113"/>
  <c r="AM18" i="113"/>
  <c r="AQ13" i="113"/>
  <c r="AQ24" i="1"/>
  <c r="AM17" i="1"/>
  <c r="AQ28" i="113"/>
  <c r="AM21" i="113"/>
  <c r="AQ25" i="113"/>
  <c r="AQ14" i="113"/>
  <c r="H10" i="113"/>
  <c r="AN10" i="113"/>
  <c r="AR10" i="113"/>
  <c r="AN10" i="1"/>
  <c r="H10" i="1"/>
  <c r="AR10" i="1"/>
  <c r="AR9" i="113"/>
  <c r="AR9" i="1"/>
  <c r="H9" i="1"/>
  <c r="AN9" i="1"/>
  <c r="H9" i="113"/>
  <c r="AN9" i="113"/>
  <c r="AR8" i="1"/>
  <c r="H7" i="1"/>
  <c r="AN7" i="1"/>
  <c r="AR7" i="1"/>
  <c r="H7" i="113"/>
  <c r="AN7" i="113"/>
  <c r="AR7" i="113"/>
  <c r="AR8" i="113"/>
  <c r="H8" i="113"/>
  <c r="AN8" i="113"/>
  <c r="AN8" i="1"/>
  <c r="H8" i="1"/>
  <c r="Y3" i="129"/>
  <c r="Y40" i="129"/>
  <c r="Y4" i="129"/>
  <c r="AQ34" i="1" l="1"/>
  <c r="AM34" i="1"/>
  <c r="AQ34" i="113"/>
  <c r="AR108" i="75"/>
  <c r="AR33" i="1"/>
  <c r="AN33" i="1"/>
  <c r="H33" i="1"/>
  <c r="AT33" i="75"/>
  <c r="AR97" i="75"/>
  <c r="AR98" i="75"/>
  <c r="AR129" i="75"/>
  <c r="AR65" i="75"/>
  <c r="H33" i="113"/>
  <c r="AN33" i="113"/>
  <c r="AR33" i="113"/>
  <c r="AN23" i="113"/>
  <c r="AH36" i="113"/>
  <c r="AH36" i="1"/>
  <c r="AN32" i="1"/>
  <c r="H32" i="113"/>
  <c r="H30" i="1"/>
  <c r="H29" i="113"/>
  <c r="AN29" i="1"/>
  <c r="H28" i="113"/>
  <c r="H28" i="1"/>
  <c r="H23" i="113"/>
  <c r="AN22" i="1"/>
  <c r="AR22" i="113"/>
  <c r="AN19" i="1"/>
  <c r="H19" i="1"/>
  <c r="AN15" i="1"/>
  <c r="H15" i="1"/>
  <c r="AR15" i="1"/>
  <c r="H15" i="113"/>
  <c r="AN14" i="1"/>
  <c r="H14" i="1"/>
  <c r="H34" i="1" s="1"/>
  <c r="AN14" i="113"/>
  <c r="AN13" i="113"/>
  <c r="H13" i="113"/>
  <c r="AN13" i="1"/>
  <c r="AR13" i="1"/>
  <c r="H13" i="1"/>
  <c r="AR13" i="113"/>
  <c r="H32" i="1"/>
  <c r="AN32" i="113"/>
  <c r="H31" i="1"/>
  <c r="H31" i="113"/>
  <c r="AN31" i="1"/>
  <c r="AN31" i="113"/>
  <c r="AR31" i="1"/>
  <c r="AR31" i="113"/>
  <c r="AN30" i="1"/>
  <c r="AN28" i="1"/>
  <c r="AR32" i="113"/>
  <c r="AN30" i="113"/>
  <c r="AR30" i="1"/>
  <c r="AR30" i="113"/>
  <c r="H30" i="113"/>
  <c r="AN29" i="113"/>
  <c r="AR29" i="113"/>
  <c r="AN28" i="113"/>
  <c r="AR28" i="113"/>
  <c r="AR28" i="1"/>
  <c r="AR29" i="1"/>
  <c r="H29" i="1"/>
  <c r="AR26" i="1"/>
  <c r="AN25" i="113"/>
  <c r="H25" i="113"/>
  <c r="H25" i="1"/>
  <c r="AR25" i="113"/>
  <c r="AR25" i="1"/>
  <c r="AN24" i="113"/>
  <c r="H24" i="113"/>
  <c r="AN24" i="1"/>
  <c r="H24" i="1"/>
  <c r="AR24" i="113"/>
  <c r="AR24" i="1"/>
  <c r="AR23" i="113"/>
  <c r="AR22" i="1"/>
  <c r="H22" i="113"/>
  <c r="AN22" i="113"/>
  <c r="H22" i="1"/>
  <c r="H26" i="1"/>
  <c r="AN26" i="1"/>
  <c r="AN25" i="1"/>
  <c r="AR21" i="1"/>
  <c r="AN21" i="1"/>
  <c r="H21" i="1"/>
  <c r="H20" i="1"/>
  <c r="AN20" i="113"/>
  <c r="AN20" i="1"/>
  <c r="AR20" i="1"/>
  <c r="AR32" i="1"/>
  <c r="H20" i="113"/>
  <c r="AR20" i="113"/>
  <c r="AR19" i="1"/>
  <c r="H18" i="1"/>
  <c r="AN18" i="1"/>
  <c r="AR18" i="1"/>
  <c r="AR17" i="113"/>
  <c r="AR17" i="1"/>
  <c r="AN16" i="1"/>
  <c r="H16" i="1"/>
  <c r="AR16" i="113"/>
  <c r="AN16" i="113"/>
  <c r="AR16" i="1"/>
  <c r="H16" i="113"/>
  <c r="H14" i="113"/>
  <c r="AN15" i="113"/>
  <c r="AR15" i="113"/>
  <c r="AR14" i="113"/>
  <c r="AR14" i="1"/>
  <c r="H11" i="113"/>
  <c r="AN11" i="113"/>
  <c r="AN11" i="1"/>
  <c r="H11" i="1"/>
  <c r="AR11" i="1"/>
  <c r="AR11" i="113"/>
  <c r="H17" i="1"/>
  <c r="AN17" i="1"/>
  <c r="H23" i="1"/>
  <c r="AN23" i="1"/>
  <c r="AN26" i="113"/>
  <c r="H26" i="113"/>
  <c r="AR19" i="113"/>
  <c r="H19" i="113"/>
  <c r="AN19" i="113"/>
  <c r="AR26" i="113"/>
  <c r="H18" i="113"/>
  <c r="AN18" i="113"/>
  <c r="AR18" i="113"/>
  <c r="AR23" i="1"/>
  <c r="H21" i="113"/>
  <c r="AN21" i="113"/>
  <c r="AR21" i="113"/>
  <c r="H34" i="113" l="1"/>
  <c r="AR34" i="1"/>
  <c r="AR34" i="113"/>
  <c r="AQ27" i="1"/>
  <c r="AF27" i="1"/>
  <c r="AM27" i="1"/>
  <c r="AQ27" i="113"/>
  <c r="AM27" i="113"/>
  <c r="AF27" i="113"/>
  <c r="Z4" i="129"/>
  <c r="Z3" i="129"/>
  <c r="Z40" i="129"/>
  <c r="AN27" i="1" l="1"/>
  <c r="H27" i="1"/>
  <c r="AR27" i="1"/>
  <c r="AR27" i="113"/>
  <c r="AN27" i="113"/>
  <c r="H27" i="113"/>
  <c r="AH4" i="129"/>
  <c r="AH40" i="129"/>
  <c r="AH3" i="129"/>
  <c r="A1" i="113" l="1"/>
  <c r="AL37" i="1"/>
  <c r="AK37" i="1"/>
  <c r="AJ37" i="1"/>
  <c r="AA6" i="1" l="1"/>
  <c r="AA5" i="1"/>
  <c r="Y5" i="1"/>
  <c r="E4" i="1"/>
  <c r="AA4" i="1"/>
  <c r="S5" i="1"/>
  <c r="W5" i="1"/>
  <c r="E3" i="1"/>
  <c r="E6" i="1"/>
  <c r="S6" i="1"/>
  <c r="W6" i="1"/>
  <c r="S4" i="1"/>
  <c r="W3" i="1"/>
  <c r="S3" i="1"/>
  <c r="W4" i="1"/>
  <c r="Y4" i="1"/>
  <c r="Y6" i="1"/>
  <c r="E5" i="1"/>
  <c r="Y3" i="1"/>
  <c r="AA3" i="1"/>
  <c r="AL37" i="113"/>
  <c r="AK37" i="113"/>
  <c r="AJ37" i="113"/>
  <c r="AA35" i="1" l="1"/>
  <c r="W35" i="1"/>
  <c r="E35" i="1"/>
  <c r="D4" i="3" s="1"/>
  <c r="X5" i="1"/>
  <c r="S3" i="113"/>
  <c r="AI5" i="1"/>
  <c r="F5" i="1"/>
  <c r="AD5" i="1"/>
  <c r="E4" i="113"/>
  <c r="AA4" i="113"/>
  <c r="X6" i="1"/>
  <c r="AI6" i="1"/>
  <c r="AD6" i="1"/>
  <c r="F6" i="1"/>
  <c r="X4" i="1"/>
  <c r="AI4" i="1"/>
  <c r="F4" i="1"/>
  <c r="AD4" i="1"/>
  <c r="X3" i="1"/>
  <c r="AI3" i="1"/>
  <c r="F3" i="1"/>
  <c r="AD3" i="1"/>
  <c r="W6" i="113"/>
  <c r="Y4" i="113"/>
  <c r="S6" i="113"/>
  <c r="S5" i="113"/>
  <c r="E6" i="113"/>
  <c r="E3" i="113"/>
  <c r="Y6" i="113"/>
  <c r="W5" i="113"/>
  <c r="AA6" i="113"/>
  <c r="E5" i="113"/>
  <c r="Y3" i="113"/>
  <c r="S4" i="113"/>
  <c r="AA3" i="113"/>
  <c r="W4" i="113"/>
  <c r="W3" i="113"/>
  <c r="Y5" i="113"/>
  <c r="AA5" i="113"/>
  <c r="F35" i="1" l="1"/>
  <c r="E4" i="3" s="1"/>
  <c r="AD35" i="1"/>
  <c r="AI35" i="1"/>
  <c r="X35" i="1"/>
  <c r="AA35" i="113"/>
  <c r="W35" i="113"/>
  <c r="E35" i="113"/>
  <c r="E36" i="113" s="1"/>
  <c r="E37" i="113" s="1"/>
  <c r="AD5" i="113"/>
  <c r="AI4" i="113"/>
  <c r="E36" i="1"/>
  <c r="E37" i="1" s="1"/>
  <c r="B15" i="3"/>
  <c r="G6" i="1"/>
  <c r="X6" i="113"/>
  <c r="F3" i="113"/>
  <c r="G5" i="1"/>
  <c r="AE6" i="1"/>
  <c r="AE5" i="1"/>
  <c r="X5" i="113"/>
  <c r="F6" i="113"/>
  <c r="AI6" i="113"/>
  <c r="F5" i="113"/>
  <c r="AD6" i="113"/>
  <c r="AE3" i="1"/>
  <c r="G3" i="1"/>
  <c r="W36" i="1"/>
  <c r="AA36" i="1"/>
  <c r="AA37" i="1" s="1"/>
  <c r="G4" i="1"/>
  <c r="AE4" i="1"/>
  <c r="AD4" i="113"/>
  <c r="F4" i="113"/>
  <c r="AI3" i="113"/>
  <c r="AI5" i="113"/>
  <c r="X4" i="113"/>
  <c r="X3" i="113"/>
  <c r="AD3" i="113"/>
  <c r="G35" i="1" l="1"/>
  <c r="F4" i="3" s="1"/>
  <c r="AE35" i="1"/>
  <c r="W37" i="1"/>
  <c r="X36" i="1"/>
  <c r="X37" i="1" s="1"/>
  <c r="W36" i="113"/>
  <c r="X35" i="113"/>
  <c r="X36" i="113" s="1"/>
  <c r="AA36" i="113"/>
  <c r="AA37" i="113" s="1"/>
  <c r="AE4" i="113"/>
  <c r="AE5" i="113"/>
  <c r="AI35" i="113"/>
  <c r="AI36" i="113" s="1"/>
  <c r="AI37" i="113" s="1"/>
  <c r="F35" i="113"/>
  <c r="F36" i="113" s="1"/>
  <c r="F37" i="113" s="1"/>
  <c r="AD35" i="113"/>
  <c r="G5" i="113"/>
  <c r="F36" i="1"/>
  <c r="F37" i="1" s="1"/>
  <c r="B14" i="3"/>
  <c r="AE6" i="113"/>
  <c r="G6" i="113"/>
  <c r="K15" i="3"/>
  <c r="K14" i="3"/>
  <c r="L15" i="3"/>
  <c r="L14" i="3"/>
  <c r="J15" i="3"/>
  <c r="J14" i="3"/>
  <c r="M14" i="3"/>
  <c r="M15" i="3"/>
  <c r="I15" i="3"/>
  <c r="I14" i="3"/>
  <c r="C14" i="3"/>
  <c r="C15" i="3"/>
  <c r="N15" i="3"/>
  <c r="N14" i="3"/>
  <c r="AI36" i="1"/>
  <c r="AI37" i="1" s="1"/>
  <c r="AD36" i="1"/>
  <c r="G4" i="113"/>
  <c r="AE3" i="113"/>
  <c r="G3" i="113"/>
  <c r="W37" i="113" l="1"/>
  <c r="AD36" i="113"/>
  <c r="AE35" i="113"/>
  <c r="AD37" i="1"/>
  <c r="AE36" i="1"/>
  <c r="AE37" i="1" s="1"/>
  <c r="X37" i="113"/>
  <c r="G35" i="113"/>
  <c r="G36" i="113" s="1"/>
  <c r="G37" i="113" s="1"/>
  <c r="G36" i="1"/>
  <c r="G37" i="1" s="1"/>
  <c r="AE36" i="113" l="1"/>
  <c r="AE37" i="113" s="1"/>
  <c r="AD37" i="113"/>
  <c r="D14" i="3"/>
  <c r="D15" i="3"/>
  <c r="E14" i="3" l="1"/>
  <c r="E15" i="3"/>
  <c r="F14" i="3" l="1"/>
  <c r="F15" i="3"/>
  <c r="AF3" i="1" l="1"/>
  <c r="AQ3" i="1"/>
  <c r="AM3" i="1"/>
  <c r="AF6" i="113"/>
  <c r="AQ6" i="113"/>
  <c r="AM6" i="113"/>
  <c r="AF5" i="113"/>
  <c r="AQ5" i="113"/>
  <c r="AM5" i="113"/>
  <c r="AF3" i="113"/>
  <c r="AQ3" i="113"/>
  <c r="AM3" i="113"/>
  <c r="AF4" i="113"/>
  <c r="AM4" i="113"/>
  <c r="AQ4" i="113"/>
  <c r="AF4" i="1"/>
  <c r="AM4" i="1"/>
  <c r="AQ4" i="1"/>
  <c r="AF6" i="1"/>
  <c r="AQ6" i="1"/>
  <c r="AM6" i="1"/>
  <c r="AF5" i="1"/>
  <c r="AQ5" i="1"/>
  <c r="AM5" i="1"/>
  <c r="A5" i="60"/>
  <c r="AF35" i="1" l="1"/>
  <c r="AF36" i="1" s="1"/>
  <c r="AF37" i="1" s="1"/>
  <c r="AM35" i="1"/>
  <c r="AQ35" i="1"/>
  <c r="AQ36" i="1" s="1"/>
  <c r="AQ37" i="1" s="1"/>
  <c r="AF35" i="113"/>
  <c r="AF36" i="113" s="1"/>
  <c r="AF37" i="113" s="1"/>
  <c r="AM35" i="113"/>
  <c r="AQ35" i="113"/>
  <c r="AQ36" i="113" s="1"/>
  <c r="AQ37" i="113" s="1"/>
  <c r="H3" i="1"/>
  <c r="AR4" i="1"/>
  <c r="AR4" i="113"/>
  <c r="AR3" i="1"/>
  <c r="AN3" i="1"/>
  <c r="AN6" i="1"/>
  <c r="H6" i="1"/>
  <c r="H6" i="113"/>
  <c r="AN6" i="113"/>
  <c r="AR5" i="1"/>
  <c r="AN5" i="1"/>
  <c r="H5" i="1"/>
  <c r="AN5" i="113"/>
  <c r="H5" i="113"/>
  <c r="AR5" i="113"/>
  <c r="H4" i="113"/>
  <c r="AN4" i="113"/>
  <c r="AN4" i="1"/>
  <c r="H4" i="1"/>
  <c r="AR3" i="113"/>
  <c r="AN3" i="113"/>
  <c r="H3" i="113"/>
  <c r="AR6" i="1"/>
  <c r="AR6" i="113"/>
  <c r="H35" i="1" l="1"/>
  <c r="G4" i="3" s="1"/>
  <c r="AR35" i="1"/>
  <c r="AR37" i="1" s="1"/>
  <c r="AN35" i="1"/>
  <c r="AM36" i="113"/>
  <c r="AN35" i="113"/>
  <c r="H35" i="113"/>
  <c r="H36" i="113" s="1"/>
  <c r="H37" i="113" s="1"/>
  <c r="AR35" i="113"/>
  <c r="AR37" i="113" s="1"/>
  <c r="AM36" i="1"/>
  <c r="AM37" i="113" l="1"/>
  <c r="AN36" i="113"/>
  <c r="AN37" i="113" s="1"/>
  <c r="AM37" i="1"/>
  <c r="AN36" i="1"/>
  <c r="AN37" i="1" s="1"/>
  <c r="H15" i="3"/>
  <c r="H14" i="3"/>
  <c r="H36" i="1"/>
  <c r="AP131" i="75"/>
  <c r="AM131" i="75"/>
  <c r="AJ131" i="75"/>
  <c r="AG131" i="75"/>
  <c r="AB131" i="75"/>
  <c r="Y131" i="75"/>
  <c r="U131" i="75"/>
  <c r="R131" i="75"/>
  <c r="O131" i="75"/>
  <c r="L131" i="75"/>
  <c r="I131" i="75"/>
  <c r="F131" i="75"/>
  <c r="C131" i="75"/>
  <c r="AP130" i="75"/>
  <c r="AM130" i="75"/>
  <c r="AJ130" i="75"/>
  <c r="AG130" i="75"/>
  <c r="AB130" i="75"/>
  <c r="Y130" i="75"/>
  <c r="U130" i="75"/>
  <c r="R130" i="75"/>
  <c r="O130" i="75"/>
  <c r="L130" i="75"/>
  <c r="I130" i="75"/>
  <c r="F130" i="75"/>
  <c r="C130" i="75"/>
  <c r="AP129" i="75"/>
  <c r="AQ129" i="75" s="1"/>
  <c r="AM129" i="75"/>
  <c r="AN129" i="75" s="1"/>
  <c r="AJ129" i="75"/>
  <c r="AK129" i="75" s="1"/>
  <c r="AG129" i="75"/>
  <c r="AH129" i="75" s="1"/>
  <c r="AB129" i="75"/>
  <c r="AC129" i="75" s="1"/>
  <c r="Y129" i="75"/>
  <c r="Z129" i="75" s="1"/>
  <c r="U129" i="75"/>
  <c r="V129" i="75" s="1"/>
  <c r="R129" i="75"/>
  <c r="S129" i="75" s="1"/>
  <c r="O129" i="75"/>
  <c r="P129" i="75" s="1"/>
  <c r="L129" i="75"/>
  <c r="M129" i="75" s="1"/>
  <c r="I129" i="75"/>
  <c r="J129" i="75" s="1"/>
  <c r="F129" i="75"/>
  <c r="G129" i="75" s="1"/>
  <c r="C129" i="75"/>
  <c r="D129" i="75" s="1"/>
  <c r="AP128" i="75"/>
  <c r="AM128" i="75"/>
  <c r="AJ128" i="75"/>
  <c r="AG128" i="75"/>
  <c r="AB128" i="75"/>
  <c r="Y128" i="75"/>
  <c r="U128" i="75"/>
  <c r="R128" i="75"/>
  <c r="O128" i="75"/>
  <c r="L128" i="75"/>
  <c r="I128" i="75"/>
  <c r="F128" i="75"/>
  <c r="C128" i="75"/>
  <c r="AP127" i="75"/>
  <c r="AM127" i="75"/>
  <c r="AJ127" i="75"/>
  <c r="AG127" i="75"/>
  <c r="AB127" i="75"/>
  <c r="Y127" i="75"/>
  <c r="U127" i="75"/>
  <c r="R127" i="75"/>
  <c r="O127" i="75"/>
  <c r="L127" i="75"/>
  <c r="I127" i="75"/>
  <c r="F127" i="75"/>
  <c r="C127" i="75"/>
  <c r="AP126" i="75"/>
  <c r="AM126" i="75"/>
  <c r="AJ126" i="75"/>
  <c r="AG126" i="75"/>
  <c r="AB126" i="75"/>
  <c r="Y126" i="75"/>
  <c r="U126" i="75"/>
  <c r="R126" i="75"/>
  <c r="O126" i="75"/>
  <c r="L126" i="75"/>
  <c r="I126" i="75"/>
  <c r="F126" i="75"/>
  <c r="C126" i="75"/>
  <c r="AP125" i="75"/>
  <c r="AM125" i="75"/>
  <c r="AJ125" i="75"/>
  <c r="AG125" i="75"/>
  <c r="AB125" i="75"/>
  <c r="Y125" i="75"/>
  <c r="U125" i="75"/>
  <c r="R125" i="75"/>
  <c r="O125" i="75"/>
  <c r="L125" i="75"/>
  <c r="I125" i="75"/>
  <c r="F125" i="75"/>
  <c r="C125" i="75"/>
  <c r="AP124" i="75"/>
  <c r="AM124" i="75"/>
  <c r="AJ124" i="75"/>
  <c r="AG124" i="75"/>
  <c r="AB124" i="75"/>
  <c r="Y124" i="75"/>
  <c r="U124" i="75"/>
  <c r="R124" i="75"/>
  <c r="O124" i="75"/>
  <c r="L124" i="75"/>
  <c r="I124" i="75"/>
  <c r="F124" i="75"/>
  <c r="C124" i="75"/>
  <c r="AP123" i="75"/>
  <c r="AM123" i="75"/>
  <c r="AJ123" i="75"/>
  <c r="AG123" i="75"/>
  <c r="AB123" i="75"/>
  <c r="Y123" i="75"/>
  <c r="U123" i="75"/>
  <c r="R123" i="75"/>
  <c r="O123" i="75"/>
  <c r="L123" i="75"/>
  <c r="I123" i="75"/>
  <c r="F123" i="75"/>
  <c r="C123" i="75"/>
  <c r="AP122" i="75"/>
  <c r="AM122" i="75"/>
  <c r="AJ122" i="75"/>
  <c r="AG122" i="75"/>
  <c r="AB122" i="75"/>
  <c r="Y122" i="75"/>
  <c r="U122" i="75"/>
  <c r="R122" i="75"/>
  <c r="O122" i="75"/>
  <c r="L122" i="75"/>
  <c r="I122" i="75"/>
  <c r="F122" i="75"/>
  <c r="C122" i="75"/>
  <c r="AP121" i="75"/>
  <c r="AM121" i="75"/>
  <c r="AJ121" i="75"/>
  <c r="AG121" i="75"/>
  <c r="AB121" i="75"/>
  <c r="Y121" i="75"/>
  <c r="U121" i="75"/>
  <c r="R121" i="75"/>
  <c r="O121" i="75"/>
  <c r="L121" i="75"/>
  <c r="I121" i="75"/>
  <c r="F121" i="75"/>
  <c r="C121" i="75"/>
  <c r="AP120" i="75"/>
  <c r="AM120" i="75"/>
  <c r="AJ120" i="75"/>
  <c r="AG120" i="75"/>
  <c r="AB120" i="75"/>
  <c r="Y120" i="75"/>
  <c r="U120" i="75"/>
  <c r="R120" i="75"/>
  <c r="O120" i="75"/>
  <c r="L120" i="75"/>
  <c r="I120" i="75"/>
  <c r="F120" i="75"/>
  <c r="C120" i="75"/>
  <c r="AP119" i="75"/>
  <c r="AM119" i="75"/>
  <c r="AJ119" i="75"/>
  <c r="AG119" i="75"/>
  <c r="AB119" i="75"/>
  <c r="Y119" i="75"/>
  <c r="U119" i="75"/>
  <c r="R119" i="75"/>
  <c r="O119" i="75"/>
  <c r="L119" i="75"/>
  <c r="I119" i="75"/>
  <c r="F119" i="75"/>
  <c r="C119" i="75"/>
  <c r="AP118" i="75"/>
  <c r="AM118" i="75"/>
  <c r="AJ118" i="75"/>
  <c r="AG118" i="75"/>
  <c r="AB118" i="75"/>
  <c r="Y118" i="75"/>
  <c r="U118" i="75"/>
  <c r="R118" i="75"/>
  <c r="O118" i="75"/>
  <c r="L118" i="75"/>
  <c r="I118" i="75"/>
  <c r="F118" i="75"/>
  <c r="C118" i="75"/>
  <c r="AP117" i="75"/>
  <c r="AM117" i="75"/>
  <c r="AJ117" i="75"/>
  <c r="AG117" i="75"/>
  <c r="AB117" i="75"/>
  <c r="Y117" i="75"/>
  <c r="U117" i="75"/>
  <c r="R117" i="75"/>
  <c r="O117" i="75"/>
  <c r="L117" i="75"/>
  <c r="I117" i="75"/>
  <c r="F117" i="75"/>
  <c r="C117" i="75"/>
  <c r="AP116" i="75"/>
  <c r="AM116" i="75"/>
  <c r="AJ116" i="75"/>
  <c r="AG116" i="75"/>
  <c r="AB116" i="75"/>
  <c r="Y116" i="75"/>
  <c r="U116" i="75"/>
  <c r="R116" i="75"/>
  <c r="O116" i="75"/>
  <c r="L116" i="75"/>
  <c r="I116" i="75"/>
  <c r="F116" i="75"/>
  <c r="C116" i="75"/>
  <c r="AP115" i="75"/>
  <c r="AM115" i="75"/>
  <c r="AJ115" i="75"/>
  <c r="AG115" i="75"/>
  <c r="AB115" i="75"/>
  <c r="Y115" i="75"/>
  <c r="U115" i="75"/>
  <c r="R115" i="75"/>
  <c r="O115" i="75"/>
  <c r="L115" i="75"/>
  <c r="I115" i="75"/>
  <c r="F115" i="75"/>
  <c r="C115" i="75"/>
  <c r="AP114" i="75"/>
  <c r="AM114" i="75"/>
  <c r="AJ114" i="75"/>
  <c r="AG114" i="75"/>
  <c r="AB114" i="75"/>
  <c r="Y114" i="75"/>
  <c r="U114" i="75"/>
  <c r="R114" i="75"/>
  <c r="O114" i="75"/>
  <c r="L114" i="75"/>
  <c r="I114" i="75"/>
  <c r="F114" i="75"/>
  <c r="C114" i="75"/>
  <c r="AP113" i="75"/>
  <c r="AM113" i="75"/>
  <c r="AJ113" i="75"/>
  <c r="AG113" i="75"/>
  <c r="AB113" i="75"/>
  <c r="Y113" i="75"/>
  <c r="U113" i="75"/>
  <c r="R113" i="75"/>
  <c r="O113" i="75"/>
  <c r="L113" i="75"/>
  <c r="I113" i="75"/>
  <c r="F113" i="75"/>
  <c r="C113" i="75"/>
  <c r="AP112" i="75"/>
  <c r="AM112" i="75"/>
  <c r="AJ112" i="75"/>
  <c r="AG112" i="75"/>
  <c r="AB112" i="75"/>
  <c r="Y112" i="75"/>
  <c r="U112" i="75"/>
  <c r="R112" i="75"/>
  <c r="O112" i="75"/>
  <c r="L112" i="75"/>
  <c r="I112" i="75"/>
  <c r="F112" i="75"/>
  <c r="C112" i="75"/>
  <c r="AP111" i="75"/>
  <c r="AM111" i="75"/>
  <c r="AJ111" i="75"/>
  <c r="AG111" i="75"/>
  <c r="AB111" i="75"/>
  <c r="Y111" i="75"/>
  <c r="U111" i="75"/>
  <c r="R111" i="75"/>
  <c r="O111" i="75"/>
  <c r="L111" i="75"/>
  <c r="I111" i="75"/>
  <c r="F111" i="75"/>
  <c r="C111" i="75"/>
  <c r="AP110" i="75"/>
  <c r="AM110" i="75"/>
  <c r="AJ110" i="75"/>
  <c r="AG110" i="75"/>
  <c r="AB110" i="75"/>
  <c r="Y110" i="75"/>
  <c r="U110" i="75"/>
  <c r="R110" i="75"/>
  <c r="O110" i="75"/>
  <c r="L110" i="75"/>
  <c r="I110" i="75"/>
  <c r="F110" i="75"/>
  <c r="C110" i="75"/>
  <c r="AP109" i="75"/>
  <c r="AM109" i="75"/>
  <c r="AJ109" i="75"/>
  <c r="AG109" i="75"/>
  <c r="AB109" i="75"/>
  <c r="Y109" i="75"/>
  <c r="U109" i="75"/>
  <c r="R109" i="75"/>
  <c r="O109" i="75"/>
  <c r="L109" i="75"/>
  <c r="I109" i="75"/>
  <c r="F109" i="75"/>
  <c r="C109" i="75"/>
  <c r="AP108" i="75"/>
  <c r="AM108" i="75"/>
  <c r="AJ108" i="75"/>
  <c r="AG108" i="75"/>
  <c r="AB108" i="75"/>
  <c r="Y108" i="75"/>
  <c r="U108" i="75"/>
  <c r="R108" i="75"/>
  <c r="O108" i="75"/>
  <c r="L108" i="75"/>
  <c r="I108" i="75"/>
  <c r="F108" i="75"/>
  <c r="C108" i="75"/>
  <c r="AP107" i="75"/>
  <c r="AM107" i="75"/>
  <c r="AJ107" i="75"/>
  <c r="AG107" i="75"/>
  <c r="AB107" i="75"/>
  <c r="Y107" i="75"/>
  <c r="U107" i="75"/>
  <c r="R107" i="75"/>
  <c r="O107" i="75"/>
  <c r="L107" i="75"/>
  <c r="I107" i="75"/>
  <c r="F107" i="75"/>
  <c r="C107" i="75"/>
  <c r="AP106" i="75"/>
  <c r="AM106" i="75"/>
  <c r="AJ106" i="75"/>
  <c r="AG106" i="75"/>
  <c r="AB106" i="75"/>
  <c r="Y106" i="75"/>
  <c r="U106" i="75"/>
  <c r="R106" i="75"/>
  <c r="O106" i="75"/>
  <c r="L106" i="75"/>
  <c r="I106" i="75"/>
  <c r="F106" i="75"/>
  <c r="C106" i="75"/>
  <c r="AP105" i="75"/>
  <c r="AM105" i="75"/>
  <c r="AJ105" i="75"/>
  <c r="AG105" i="75"/>
  <c r="AB105" i="75"/>
  <c r="Y105" i="75"/>
  <c r="U105" i="75"/>
  <c r="R105" i="75"/>
  <c r="O105" i="75"/>
  <c r="L105" i="75"/>
  <c r="I105" i="75"/>
  <c r="F105" i="75"/>
  <c r="C105" i="75"/>
  <c r="AP104" i="75"/>
  <c r="AM104" i="75"/>
  <c r="AJ104" i="75"/>
  <c r="AG104" i="75"/>
  <c r="AB104" i="75"/>
  <c r="Y104" i="75"/>
  <c r="U104" i="75"/>
  <c r="R104" i="75"/>
  <c r="O104" i="75"/>
  <c r="L104" i="75"/>
  <c r="I104" i="75"/>
  <c r="F104" i="75"/>
  <c r="C104" i="75"/>
  <c r="AP103" i="75"/>
  <c r="AM103" i="75"/>
  <c r="AJ103" i="75"/>
  <c r="AG103" i="75"/>
  <c r="AB103" i="75"/>
  <c r="Y103" i="75"/>
  <c r="U103" i="75"/>
  <c r="R103" i="75"/>
  <c r="O103" i="75"/>
  <c r="L103" i="75"/>
  <c r="I103" i="75"/>
  <c r="F103" i="75"/>
  <c r="C103" i="75"/>
  <c r="AP102" i="75"/>
  <c r="AM102" i="75"/>
  <c r="AJ102" i="75"/>
  <c r="AG102" i="75"/>
  <c r="AB102" i="75"/>
  <c r="Y102" i="75"/>
  <c r="U102" i="75"/>
  <c r="R102" i="75"/>
  <c r="O102" i="75"/>
  <c r="L102" i="75"/>
  <c r="I102" i="75"/>
  <c r="F102" i="75"/>
  <c r="C102" i="75"/>
  <c r="AP101" i="75"/>
  <c r="AM101" i="75"/>
  <c r="AJ101" i="75"/>
  <c r="AG101" i="75"/>
  <c r="AB101" i="75"/>
  <c r="Y101" i="75"/>
  <c r="U101" i="75"/>
  <c r="R101" i="75"/>
  <c r="O101" i="75"/>
  <c r="L101" i="75"/>
  <c r="I101" i="75"/>
  <c r="F101" i="75"/>
  <c r="C101" i="75"/>
  <c r="AP67" i="75"/>
  <c r="AM67" i="75"/>
  <c r="AJ67" i="75"/>
  <c r="AG67" i="75"/>
  <c r="AB67" i="75"/>
  <c r="Y67" i="75"/>
  <c r="U67" i="75"/>
  <c r="R67" i="75"/>
  <c r="O67" i="75"/>
  <c r="L67" i="75"/>
  <c r="I67" i="75"/>
  <c r="F67" i="75"/>
  <c r="C67" i="75"/>
  <c r="AS66" i="75"/>
  <c r="AP66" i="75"/>
  <c r="AM66" i="75"/>
  <c r="AJ66" i="75"/>
  <c r="AG66" i="75"/>
  <c r="AB66" i="75"/>
  <c r="Y66" i="75"/>
  <c r="U66" i="75"/>
  <c r="R66" i="75"/>
  <c r="O66" i="75"/>
  <c r="L66" i="75"/>
  <c r="I66" i="75"/>
  <c r="F66" i="75"/>
  <c r="C66" i="75"/>
  <c r="AS64" i="75"/>
  <c r="AP64" i="75"/>
  <c r="AM64" i="75"/>
  <c r="AJ64" i="75"/>
  <c r="AG64" i="75"/>
  <c r="AB64" i="75"/>
  <c r="Y64" i="75"/>
  <c r="U64" i="75"/>
  <c r="R64" i="75"/>
  <c r="O64" i="75"/>
  <c r="L64" i="75"/>
  <c r="I64" i="75"/>
  <c r="F64" i="75"/>
  <c r="C64" i="75"/>
  <c r="AS63" i="75"/>
  <c r="AP63" i="75"/>
  <c r="AM63" i="75"/>
  <c r="AJ63" i="75"/>
  <c r="AG63" i="75"/>
  <c r="AB63" i="75"/>
  <c r="Y63" i="75"/>
  <c r="U63" i="75"/>
  <c r="R63" i="75"/>
  <c r="O63" i="75"/>
  <c r="L63" i="75"/>
  <c r="I63" i="75"/>
  <c r="F63" i="75"/>
  <c r="C63" i="75"/>
  <c r="AS62" i="75"/>
  <c r="AP62" i="75"/>
  <c r="AM62" i="75"/>
  <c r="AJ62" i="75"/>
  <c r="AG62" i="75"/>
  <c r="AB62" i="75"/>
  <c r="Y62" i="75"/>
  <c r="U62" i="75"/>
  <c r="R62" i="75"/>
  <c r="O62" i="75"/>
  <c r="L62" i="75"/>
  <c r="I62" i="75"/>
  <c r="F62" i="75"/>
  <c r="C62" i="75"/>
  <c r="AS61" i="75"/>
  <c r="AP61" i="75"/>
  <c r="AM61" i="75"/>
  <c r="AJ61" i="75"/>
  <c r="AG61" i="75"/>
  <c r="AB61" i="75"/>
  <c r="Y61" i="75"/>
  <c r="U61" i="75"/>
  <c r="R61" i="75"/>
  <c r="O61" i="75"/>
  <c r="L61" i="75"/>
  <c r="I61" i="75"/>
  <c r="F61" i="75"/>
  <c r="C61" i="75"/>
  <c r="AS60" i="75"/>
  <c r="AP60" i="75"/>
  <c r="AM60" i="75"/>
  <c r="AJ60" i="75"/>
  <c r="AG60" i="75"/>
  <c r="AB60" i="75"/>
  <c r="Y60" i="75"/>
  <c r="U60" i="75"/>
  <c r="R60" i="75"/>
  <c r="O60" i="75"/>
  <c r="L60" i="75"/>
  <c r="I60" i="75"/>
  <c r="F60" i="75"/>
  <c r="C60" i="75"/>
  <c r="AS59" i="75"/>
  <c r="AP59" i="75"/>
  <c r="AM59" i="75"/>
  <c r="AJ59" i="75"/>
  <c r="AG59" i="75"/>
  <c r="AB59" i="75"/>
  <c r="Y59" i="75"/>
  <c r="U59" i="75"/>
  <c r="R59" i="75"/>
  <c r="O59" i="75"/>
  <c r="L59" i="75"/>
  <c r="I59" i="75"/>
  <c r="F59" i="75"/>
  <c r="C59" i="75"/>
  <c r="AS58" i="75"/>
  <c r="AP58" i="75"/>
  <c r="AM58" i="75"/>
  <c r="AJ58" i="75"/>
  <c r="AG58" i="75"/>
  <c r="AB58" i="75"/>
  <c r="Y58" i="75"/>
  <c r="U58" i="75"/>
  <c r="R58" i="75"/>
  <c r="O58" i="75"/>
  <c r="L58" i="75"/>
  <c r="I58" i="75"/>
  <c r="F58" i="75"/>
  <c r="C58" i="75"/>
  <c r="AS57" i="75"/>
  <c r="AP57" i="75"/>
  <c r="AM57" i="75"/>
  <c r="AJ57" i="75"/>
  <c r="AG57" i="75"/>
  <c r="AB57" i="75"/>
  <c r="Y57" i="75"/>
  <c r="U57" i="75"/>
  <c r="R57" i="75"/>
  <c r="O57" i="75"/>
  <c r="L57" i="75"/>
  <c r="I57" i="75"/>
  <c r="F57" i="75"/>
  <c r="C57" i="75"/>
  <c r="AS56" i="75"/>
  <c r="AP56" i="75"/>
  <c r="AM56" i="75"/>
  <c r="AJ56" i="75"/>
  <c r="AG56" i="75"/>
  <c r="AB56" i="75"/>
  <c r="Y56" i="75"/>
  <c r="U56" i="75"/>
  <c r="R56" i="75"/>
  <c r="O56" i="75"/>
  <c r="L56" i="75"/>
  <c r="I56" i="75"/>
  <c r="F56" i="75"/>
  <c r="C56" i="75"/>
  <c r="AS55" i="75"/>
  <c r="AP55" i="75"/>
  <c r="AM55" i="75"/>
  <c r="AJ55" i="75"/>
  <c r="AG55" i="75"/>
  <c r="AB55" i="75"/>
  <c r="Y55" i="75"/>
  <c r="U55" i="75"/>
  <c r="R55" i="75"/>
  <c r="O55" i="75"/>
  <c r="L55" i="75"/>
  <c r="I55" i="75"/>
  <c r="F55" i="75"/>
  <c r="C55" i="75"/>
  <c r="AS54" i="75"/>
  <c r="AP54" i="75"/>
  <c r="AM54" i="75"/>
  <c r="AJ54" i="75"/>
  <c r="AG54" i="75"/>
  <c r="AB54" i="75"/>
  <c r="Y54" i="75"/>
  <c r="U54" i="75"/>
  <c r="R54" i="75"/>
  <c r="O54" i="75"/>
  <c r="L54" i="75"/>
  <c r="I54" i="75"/>
  <c r="F54" i="75"/>
  <c r="C54" i="75"/>
  <c r="AS53" i="75"/>
  <c r="AP53" i="75"/>
  <c r="AM53" i="75"/>
  <c r="AJ53" i="75"/>
  <c r="AG53" i="75"/>
  <c r="AB53" i="75"/>
  <c r="Y53" i="75"/>
  <c r="U53" i="75"/>
  <c r="R53" i="75"/>
  <c r="O53" i="75"/>
  <c r="L53" i="75"/>
  <c r="I53" i="75"/>
  <c r="F53" i="75"/>
  <c r="C53" i="75"/>
  <c r="AS52" i="75"/>
  <c r="AP52" i="75"/>
  <c r="AM52" i="75"/>
  <c r="AJ52" i="75"/>
  <c r="AG52" i="75"/>
  <c r="AB52" i="75"/>
  <c r="Y52" i="75"/>
  <c r="U52" i="75"/>
  <c r="R52" i="75"/>
  <c r="O52" i="75"/>
  <c r="L52" i="75"/>
  <c r="I52" i="75"/>
  <c r="F52" i="75"/>
  <c r="C52" i="75"/>
  <c r="AS51" i="75"/>
  <c r="AP51" i="75"/>
  <c r="AM51" i="75"/>
  <c r="AJ51" i="75"/>
  <c r="AG51" i="75"/>
  <c r="AB51" i="75"/>
  <c r="Y51" i="75"/>
  <c r="U51" i="75"/>
  <c r="R51" i="75"/>
  <c r="O51" i="75"/>
  <c r="L51" i="75"/>
  <c r="I51" i="75"/>
  <c r="F51" i="75"/>
  <c r="C51" i="75"/>
  <c r="AS50" i="75"/>
  <c r="AP50" i="75"/>
  <c r="AM50" i="75"/>
  <c r="AJ50" i="75"/>
  <c r="AG50" i="75"/>
  <c r="AB50" i="75"/>
  <c r="Y50" i="75"/>
  <c r="U50" i="75"/>
  <c r="R50" i="75"/>
  <c r="O50" i="75"/>
  <c r="L50" i="75"/>
  <c r="I50" i="75"/>
  <c r="F50" i="75"/>
  <c r="C50" i="75"/>
  <c r="AS49" i="75"/>
  <c r="AP49" i="75"/>
  <c r="AM49" i="75"/>
  <c r="AJ49" i="75"/>
  <c r="AG49" i="75"/>
  <c r="AB49" i="75"/>
  <c r="Y49" i="75"/>
  <c r="U49" i="75"/>
  <c r="R49" i="75"/>
  <c r="O49" i="75"/>
  <c r="L49" i="75"/>
  <c r="I49" i="75"/>
  <c r="F49" i="75"/>
  <c r="C49" i="75"/>
  <c r="AS48" i="75"/>
  <c r="AP48" i="75"/>
  <c r="AM48" i="75"/>
  <c r="AJ48" i="75"/>
  <c r="AG48" i="75"/>
  <c r="AB48" i="75"/>
  <c r="Y48" i="75"/>
  <c r="U48" i="75"/>
  <c r="R48" i="75"/>
  <c r="O48" i="75"/>
  <c r="L48" i="75"/>
  <c r="I48" i="75"/>
  <c r="F48" i="75"/>
  <c r="C48" i="75"/>
  <c r="AS47" i="75"/>
  <c r="AP47" i="75"/>
  <c r="AM47" i="75"/>
  <c r="AJ47" i="75"/>
  <c r="AG47" i="75"/>
  <c r="AB47" i="75"/>
  <c r="Y47" i="75"/>
  <c r="U47" i="75"/>
  <c r="R47" i="75"/>
  <c r="O47" i="75"/>
  <c r="L47" i="75"/>
  <c r="I47" i="75"/>
  <c r="F47" i="75"/>
  <c r="C47" i="75"/>
  <c r="AS46" i="75"/>
  <c r="AP46" i="75"/>
  <c r="AM46" i="75"/>
  <c r="AJ46" i="75"/>
  <c r="AG46" i="75"/>
  <c r="AB46" i="75"/>
  <c r="Y46" i="75"/>
  <c r="U46" i="75"/>
  <c r="R46" i="75"/>
  <c r="O46" i="75"/>
  <c r="L46" i="75"/>
  <c r="I46" i="75"/>
  <c r="F46" i="75"/>
  <c r="C46" i="75"/>
  <c r="AS45" i="75"/>
  <c r="AP45" i="75"/>
  <c r="AM45" i="75"/>
  <c r="AJ45" i="75"/>
  <c r="AG45" i="75"/>
  <c r="AB45" i="75"/>
  <c r="Y45" i="75"/>
  <c r="U45" i="75"/>
  <c r="R45" i="75"/>
  <c r="O45" i="75"/>
  <c r="L45" i="75"/>
  <c r="I45" i="75"/>
  <c r="F45" i="75"/>
  <c r="C45" i="75"/>
  <c r="AS43" i="75"/>
  <c r="AP43" i="75"/>
  <c r="AM43" i="75"/>
  <c r="AJ43" i="75"/>
  <c r="AG43" i="75"/>
  <c r="AB43" i="75"/>
  <c r="Y43" i="75"/>
  <c r="U43" i="75"/>
  <c r="R43" i="75"/>
  <c r="O43" i="75"/>
  <c r="L43" i="75"/>
  <c r="I43" i="75"/>
  <c r="F43" i="75"/>
  <c r="C43" i="75"/>
  <c r="AS42" i="75"/>
  <c r="AP42" i="75"/>
  <c r="AM42" i="75"/>
  <c r="AJ42" i="75"/>
  <c r="AG42" i="75"/>
  <c r="AB42" i="75"/>
  <c r="Y42" i="75"/>
  <c r="U42" i="75"/>
  <c r="R42" i="75"/>
  <c r="O42" i="75"/>
  <c r="L42" i="75"/>
  <c r="I42" i="75"/>
  <c r="F42" i="75"/>
  <c r="C42" i="75"/>
  <c r="AS41" i="75"/>
  <c r="AP41" i="75"/>
  <c r="AM41" i="75"/>
  <c r="AJ41" i="75"/>
  <c r="AG41" i="75"/>
  <c r="AB41" i="75"/>
  <c r="Y41" i="75"/>
  <c r="U41" i="75"/>
  <c r="R41" i="75"/>
  <c r="O41" i="75"/>
  <c r="L41" i="75"/>
  <c r="I41" i="75"/>
  <c r="F41" i="75"/>
  <c r="C41" i="75"/>
  <c r="AS40" i="75"/>
  <c r="AP40" i="75"/>
  <c r="AM40" i="75"/>
  <c r="AJ40" i="75"/>
  <c r="AG40" i="75"/>
  <c r="AB40" i="75"/>
  <c r="Y40" i="75"/>
  <c r="U40" i="75"/>
  <c r="R40" i="75"/>
  <c r="O40" i="75"/>
  <c r="L40" i="75"/>
  <c r="I40" i="75"/>
  <c r="F40" i="75"/>
  <c r="C40" i="75"/>
  <c r="AS39" i="75"/>
  <c r="AP39" i="75"/>
  <c r="AM39" i="75"/>
  <c r="AJ39" i="75"/>
  <c r="AG39" i="75"/>
  <c r="AB39" i="75"/>
  <c r="Y39" i="75"/>
  <c r="U39" i="75"/>
  <c r="R39" i="75"/>
  <c r="O39" i="75"/>
  <c r="L39" i="75"/>
  <c r="I39" i="75"/>
  <c r="F39" i="75"/>
  <c r="C39" i="75"/>
  <c r="AS38" i="75"/>
  <c r="AP38" i="75"/>
  <c r="AM38" i="75"/>
  <c r="AJ38" i="75"/>
  <c r="AG38" i="75"/>
  <c r="AB38" i="75"/>
  <c r="Y38" i="75"/>
  <c r="U38" i="75"/>
  <c r="R38" i="75"/>
  <c r="O38" i="75"/>
  <c r="L38" i="75"/>
  <c r="I38" i="75"/>
  <c r="F38" i="75"/>
  <c r="C38" i="75"/>
  <c r="AS37" i="75"/>
  <c r="AP37" i="75"/>
  <c r="AM37" i="75"/>
  <c r="AJ37" i="75"/>
  <c r="AG37" i="75"/>
  <c r="AB37" i="75"/>
  <c r="Y37" i="75"/>
  <c r="U37" i="75"/>
  <c r="R37" i="75"/>
  <c r="O37" i="75"/>
  <c r="L37" i="75"/>
  <c r="I37" i="75"/>
  <c r="F37" i="75"/>
  <c r="C37" i="75"/>
  <c r="AQ35" i="75"/>
  <c r="AN35" i="75"/>
  <c r="AK35" i="75"/>
  <c r="AH35" i="75"/>
  <c r="AC35" i="75"/>
  <c r="Z35" i="75"/>
  <c r="V35" i="75"/>
  <c r="S35" i="75"/>
  <c r="P35" i="75"/>
  <c r="M35" i="75"/>
  <c r="J35" i="75"/>
  <c r="G35" i="75"/>
  <c r="D35" i="75"/>
  <c r="AQ34" i="75"/>
  <c r="AL99" i="75"/>
  <c r="S34" i="75"/>
  <c r="P34" i="75"/>
  <c r="M34" i="75"/>
  <c r="H99" i="75"/>
  <c r="B99" i="75"/>
  <c r="AQ32" i="75"/>
  <c r="AN32" i="75"/>
  <c r="AK32" i="75"/>
  <c r="AC32" i="75"/>
  <c r="Z32" i="75"/>
  <c r="P32" i="75"/>
  <c r="D32" i="75"/>
  <c r="AH31" i="75"/>
  <c r="AC31" i="75"/>
  <c r="Z31" i="75"/>
  <c r="V31" i="75"/>
  <c r="P31" i="75"/>
  <c r="M31" i="75"/>
  <c r="J31" i="75"/>
  <c r="G31" i="75"/>
  <c r="AQ30" i="75"/>
  <c r="AN30" i="75"/>
  <c r="AH30" i="75"/>
  <c r="AC30" i="75"/>
  <c r="S30" i="75"/>
  <c r="P30" i="75"/>
  <c r="G30" i="75"/>
  <c r="D30" i="75"/>
  <c r="AK29" i="75"/>
  <c r="AH29" i="75"/>
  <c r="AC29" i="75"/>
  <c r="M29" i="75"/>
  <c r="J29" i="75"/>
  <c r="G29" i="75"/>
  <c r="AC28" i="75"/>
  <c r="S28" i="75"/>
  <c r="P28" i="75"/>
  <c r="G28" i="75"/>
  <c r="D28" i="75"/>
  <c r="AQ27" i="75"/>
  <c r="AN27" i="75"/>
  <c r="AK27" i="75"/>
  <c r="AH27" i="75"/>
  <c r="AC27" i="75"/>
  <c r="Z27" i="75"/>
  <c r="V27" i="75"/>
  <c r="S27" i="75"/>
  <c r="P27" i="75"/>
  <c r="G27" i="75"/>
  <c r="D27" i="75"/>
  <c r="AQ26" i="75"/>
  <c r="AN26" i="75"/>
  <c r="Z26" i="75"/>
  <c r="V26" i="75"/>
  <c r="S26" i="75"/>
  <c r="P26" i="75"/>
  <c r="M26" i="75"/>
  <c r="D26" i="75"/>
  <c r="AQ25" i="75"/>
  <c r="AN25" i="75"/>
  <c r="AK25" i="75"/>
  <c r="V25" i="75"/>
  <c r="P25" i="75"/>
  <c r="M25" i="75"/>
  <c r="J25" i="75"/>
  <c r="D25" i="75"/>
  <c r="AQ24" i="75"/>
  <c r="AC24" i="75"/>
  <c r="V24" i="75"/>
  <c r="S24" i="75"/>
  <c r="P24" i="75"/>
  <c r="M24" i="75"/>
  <c r="J24" i="75"/>
  <c r="G24" i="75"/>
  <c r="D24" i="75"/>
  <c r="AQ23" i="75"/>
  <c r="AN23" i="75"/>
  <c r="AK23" i="75"/>
  <c r="AH23" i="75"/>
  <c r="Z23" i="75"/>
  <c r="S23" i="75"/>
  <c r="P23" i="75"/>
  <c r="M23" i="75"/>
  <c r="G23" i="75"/>
  <c r="D23" i="75"/>
  <c r="AQ22" i="75"/>
  <c r="S22" i="75"/>
  <c r="P22" i="75"/>
  <c r="G22" i="75"/>
  <c r="AK21" i="75"/>
  <c r="AH21" i="75"/>
  <c r="V21" i="75"/>
  <c r="M21" i="75"/>
  <c r="J21" i="75"/>
  <c r="AQ20" i="75"/>
  <c r="AN20" i="75"/>
  <c r="AK20" i="75"/>
  <c r="Z20" i="75"/>
  <c r="S20" i="75"/>
  <c r="P20" i="75"/>
  <c r="M20" i="75"/>
  <c r="D20" i="75"/>
  <c r="AQ19" i="75"/>
  <c r="AN19" i="75"/>
  <c r="AK19" i="75"/>
  <c r="AC19" i="75"/>
  <c r="V19" i="75"/>
  <c r="J19" i="75"/>
  <c r="G19" i="75"/>
  <c r="AN18" i="75"/>
  <c r="S18" i="75"/>
  <c r="P18" i="75"/>
  <c r="M18" i="75"/>
  <c r="D18" i="75"/>
  <c r="AQ17" i="75"/>
  <c r="AN17" i="75"/>
  <c r="AK17" i="75"/>
  <c r="AC17" i="75"/>
  <c r="V17" i="75"/>
  <c r="J17" i="75"/>
  <c r="G17" i="75"/>
  <c r="D17" i="75"/>
  <c r="AN16" i="75"/>
  <c r="AH16" i="75"/>
  <c r="V16" i="75"/>
  <c r="S16" i="75"/>
  <c r="J16" i="75"/>
  <c r="AN15" i="75"/>
  <c r="AH15" i="75"/>
  <c r="J15" i="75"/>
  <c r="G15" i="75"/>
  <c r="AQ14" i="75"/>
  <c r="AN14" i="75"/>
  <c r="V14" i="75"/>
  <c r="S14" i="75"/>
  <c r="P14" i="75"/>
  <c r="D14" i="75"/>
  <c r="AK13" i="75"/>
  <c r="AH13" i="75"/>
  <c r="Z13" i="75"/>
  <c r="V13" i="75"/>
  <c r="A13" i="75"/>
  <c r="A45" i="75" s="1"/>
  <c r="A77" i="75" s="1"/>
  <c r="A109" i="75" s="1"/>
  <c r="A12" i="75"/>
  <c r="AN11" i="75"/>
  <c r="AK11" i="75"/>
  <c r="AH11" i="75"/>
  <c r="V11" i="75"/>
  <c r="S11" i="75"/>
  <c r="P11" i="75"/>
  <c r="M11" i="75"/>
  <c r="D11" i="75"/>
  <c r="A11" i="75"/>
  <c r="A43" i="75" s="1"/>
  <c r="A75" i="75" s="1"/>
  <c r="A107" i="75" s="1"/>
  <c r="AQ10" i="75"/>
  <c r="AC10" i="75"/>
  <c r="Z10" i="75"/>
  <c r="V10" i="75"/>
  <c r="A10" i="75"/>
  <c r="A42" i="75" s="1"/>
  <c r="A74" i="75" s="1"/>
  <c r="A106" i="75" s="1"/>
  <c r="AN9" i="75"/>
  <c r="AK9" i="75"/>
  <c r="AH9" i="75"/>
  <c r="V9" i="75"/>
  <c r="P9" i="75"/>
  <c r="G9" i="75"/>
  <c r="D9" i="75"/>
  <c r="A9" i="75"/>
  <c r="A41" i="75" s="1"/>
  <c r="A73" i="75" s="1"/>
  <c r="A105" i="75" s="1"/>
  <c r="AK8" i="75"/>
  <c r="AH8" i="75"/>
  <c r="AC8" i="75"/>
  <c r="S8" i="75"/>
  <c r="P8" i="75"/>
  <c r="J8" i="75"/>
  <c r="A8" i="75"/>
  <c r="A40" i="75" s="1"/>
  <c r="A72" i="75" s="1"/>
  <c r="A104" i="75" s="1"/>
  <c r="AQ7" i="75"/>
  <c r="AN7" i="75"/>
  <c r="AK7" i="75"/>
  <c r="P7" i="75"/>
  <c r="M7" i="75"/>
  <c r="J7" i="75"/>
  <c r="G7" i="75"/>
  <c r="D7" i="75"/>
  <c r="A7" i="75"/>
  <c r="A39" i="75" s="1"/>
  <c r="A71" i="75" s="1"/>
  <c r="A103" i="75" s="1"/>
  <c r="AN6" i="75"/>
  <c r="AK6" i="75"/>
  <c r="V6" i="75"/>
  <c r="S6" i="75"/>
  <c r="D6" i="75"/>
  <c r="A6" i="75"/>
  <c r="A38" i="75" s="1"/>
  <c r="A70" i="75" s="1"/>
  <c r="A102" i="75" s="1"/>
  <c r="A5" i="75"/>
  <c r="A37" i="75" s="1"/>
  <c r="A69" i="75" s="1"/>
  <c r="A101" i="75" s="1"/>
  <c r="AP131" i="74"/>
  <c r="AM131" i="74"/>
  <c r="AJ131" i="74"/>
  <c r="AG131" i="74"/>
  <c r="AB131" i="74"/>
  <c r="Y131" i="74"/>
  <c r="U131" i="74"/>
  <c r="R131" i="74"/>
  <c r="O131" i="74"/>
  <c r="L131" i="74"/>
  <c r="I131" i="74"/>
  <c r="F131" i="74"/>
  <c r="C131" i="74"/>
  <c r="AP130" i="74"/>
  <c r="AM130" i="74"/>
  <c r="AJ130" i="74"/>
  <c r="AG130" i="74"/>
  <c r="AB130" i="74"/>
  <c r="Y130" i="74"/>
  <c r="U130" i="74"/>
  <c r="R130" i="74"/>
  <c r="O130" i="74"/>
  <c r="L130" i="74"/>
  <c r="I130" i="74"/>
  <c r="F130" i="74"/>
  <c r="C130" i="74"/>
  <c r="AP129" i="74"/>
  <c r="AQ129" i="74" s="1"/>
  <c r="AM129" i="74"/>
  <c r="AN129" i="74" s="1"/>
  <c r="AJ129" i="74"/>
  <c r="AK129" i="74" s="1"/>
  <c r="AG129" i="74"/>
  <c r="AH129" i="74" s="1"/>
  <c r="AB129" i="74"/>
  <c r="AC129" i="74" s="1"/>
  <c r="Y129" i="74"/>
  <c r="Z129" i="74" s="1"/>
  <c r="U129" i="74"/>
  <c r="V129" i="74" s="1"/>
  <c r="R129" i="74"/>
  <c r="S129" i="74" s="1"/>
  <c r="O129" i="74"/>
  <c r="P129" i="74" s="1"/>
  <c r="L129" i="74"/>
  <c r="M129" i="74" s="1"/>
  <c r="I129" i="74"/>
  <c r="J129" i="74" s="1"/>
  <c r="F129" i="74"/>
  <c r="G129" i="74" s="1"/>
  <c r="C129" i="74"/>
  <c r="D129" i="74" s="1"/>
  <c r="AP128" i="74"/>
  <c r="AM128" i="74"/>
  <c r="AJ128" i="74"/>
  <c r="AG128" i="74"/>
  <c r="AB128" i="74"/>
  <c r="Y128" i="74"/>
  <c r="U128" i="74"/>
  <c r="R128" i="74"/>
  <c r="O128" i="74"/>
  <c r="L128" i="74"/>
  <c r="I128" i="74"/>
  <c r="F128" i="74"/>
  <c r="C128" i="74"/>
  <c r="D128" i="74" s="1"/>
  <c r="AP127" i="74"/>
  <c r="AM127" i="74"/>
  <c r="AJ127" i="74"/>
  <c r="AG127" i="74"/>
  <c r="AB127" i="74"/>
  <c r="Y127" i="74"/>
  <c r="U127" i="74"/>
  <c r="R127" i="74"/>
  <c r="O127" i="74"/>
  <c r="L127" i="74"/>
  <c r="I127" i="74"/>
  <c r="F127" i="74"/>
  <c r="C127" i="74"/>
  <c r="AP126" i="74"/>
  <c r="AM126" i="74"/>
  <c r="AJ126" i="74"/>
  <c r="AG126" i="74"/>
  <c r="AB126" i="74"/>
  <c r="Y126" i="74"/>
  <c r="U126" i="74"/>
  <c r="R126" i="74"/>
  <c r="O126" i="74"/>
  <c r="L126" i="74"/>
  <c r="I126" i="74"/>
  <c r="F126" i="74"/>
  <c r="C126" i="74"/>
  <c r="AP125" i="74"/>
  <c r="AM125" i="74"/>
  <c r="AJ125" i="74"/>
  <c r="AG125" i="74"/>
  <c r="AB125" i="74"/>
  <c r="Y125" i="74"/>
  <c r="U125" i="74"/>
  <c r="R125" i="74"/>
  <c r="O125" i="74"/>
  <c r="L125" i="74"/>
  <c r="I125" i="74"/>
  <c r="F125" i="74"/>
  <c r="C125" i="74"/>
  <c r="AP124" i="74"/>
  <c r="AM124" i="74"/>
  <c r="AJ124" i="74"/>
  <c r="AG124" i="74"/>
  <c r="AB124" i="74"/>
  <c r="Y124" i="74"/>
  <c r="U124" i="74"/>
  <c r="R124" i="74"/>
  <c r="O124" i="74"/>
  <c r="L124" i="74"/>
  <c r="I124" i="74"/>
  <c r="F124" i="74"/>
  <c r="C124" i="74"/>
  <c r="AP123" i="74"/>
  <c r="AM123" i="74"/>
  <c r="AJ123" i="74"/>
  <c r="AG123" i="74"/>
  <c r="AB123" i="74"/>
  <c r="Y123" i="74"/>
  <c r="U123" i="74"/>
  <c r="R123" i="74"/>
  <c r="O123" i="74"/>
  <c r="L123" i="74"/>
  <c r="I123" i="74"/>
  <c r="F123" i="74"/>
  <c r="C123" i="74"/>
  <c r="AP122" i="74"/>
  <c r="AM122" i="74"/>
  <c r="AJ122" i="74"/>
  <c r="AG122" i="74"/>
  <c r="AB122" i="74"/>
  <c r="Y122" i="74"/>
  <c r="U122" i="74"/>
  <c r="R122" i="74"/>
  <c r="O122" i="74"/>
  <c r="L122" i="74"/>
  <c r="I122" i="74"/>
  <c r="F122" i="74"/>
  <c r="C122" i="74"/>
  <c r="AP121" i="74"/>
  <c r="AM121" i="74"/>
  <c r="AJ121" i="74"/>
  <c r="AG121" i="74"/>
  <c r="AB121" i="74"/>
  <c r="Y121" i="74"/>
  <c r="U121" i="74"/>
  <c r="R121" i="74"/>
  <c r="O121" i="74"/>
  <c r="L121" i="74"/>
  <c r="I121" i="74"/>
  <c r="F121" i="74"/>
  <c r="C121" i="74"/>
  <c r="AP120" i="74"/>
  <c r="AM120" i="74"/>
  <c r="AJ120" i="74"/>
  <c r="AG120" i="74"/>
  <c r="AB120" i="74"/>
  <c r="Y120" i="74"/>
  <c r="U120" i="74"/>
  <c r="R120" i="74"/>
  <c r="O120" i="74"/>
  <c r="L120" i="74"/>
  <c r="I120" i="74"/>
  <c r="F120" i="74"/>
  <c r="C120" i="74"/>
  <c r="AP119" i="74"/>
  <c r="AM119" i="74"/>
  <c r="AJ119" i="74"/>
  <c r="AG119" i="74"/>
  <c r="AB119" i="74"/>
  <c r="Y119" i="74"/>
  <c r="U119" i="74"/>
  <c r="R119" i="74"/>
  <c r="O119" i="74"/>
  <c r="L119" i="74"/>
  <c r="I119" i="74"/>
  <c r="F119" i="74"/>
  <c r="C119" i="74"/>
  <c r="AP118" i="74"/>
  <c r="AM118" i="74"/>
  <c r="AJ118" i="74"/>
  <c r="AG118" i="74"/>
  <c r="AB118" i="74"/>
  <c r="Y118" i="74"/>
  <c r="U118" i="74"/>
  <c r="R118" i="74"/>
  <c r="O118" i="74"/>
  <c r="L118" i="74"/>
  <c r="I118" i="74"/>
  <c r="F118" i="74"/>
  <c r="C118" i="74"/>
  <c r="AP117" i="74"/>
  <c r="AM117" i="74"/>
  <c r="AJ117" i="74"/>
  <c r="AG117" i="74"/>
  <c r="AB117" i="74"/>
  <c r="Y117" i="74"/>
  <c r="U117" i="74"/>
  <c r="R117" i="74"/>
  <c r="O117" i="74"/>
  <c r="L117" i="74"/>
  <c r="I117" i="74"/>
  <c r="F117" i="74"/>
  <c r="C117" i="74"/>
  <c r="AP116" i="74"/>
  <c r="AM116" i="74"/>
  <c r="AJ116" i="74"/>
  <c r="AG116" i="74"/>
  <c r="AB116" i="74"/>
  <c r="Y116" i="74"/>
  <c r="U116" i="74"/>
  <c r="R116" i="74"/>
  <c r="O116" i="74"/>
  <c r="L116" i="74"/>
  <c r="I116" i="74"/>
  <c r="F116" i="74"/>
  <c r="C116" i="74"/>
  <c r="AP115" i="74"/>
  <c r="AM115" i="74"/>
  <c r="AJ115" i="74"/>
  <c r="AG115" i="74"/>
  <c r="AB115" i="74"/>
  <c r="Y115" i="74"/>
  <c r="U115" i="74"/>
  <c r="R115" i="74"/>
  <c r="O115" i="74"/>
  <c r="L115" i="74"/>
  <c r="I115" i="74"/>
  <c r="F115" i="74"/>
  <c r="C115" i="74"/>
  <c r="AP114" i="74"/>
  <c r="AM114" i="74"/>
  <c r="AJ114" i="74"/>
  <c r="AG114" i="74"/>
  <c r="AB114" i="74"/>
  <c r="Y114" i="74"/>
  <c r="U114" i="74"/>
  <c r="R114" i="74"/>
  <c r="O114" i="74"/>
  <c r="L114" i="74"/>
  <c r="I114" i="74"/>
  <c r="F114" i="74"/>
  <c r="C114" i="74"/>
  <c r="AP113" i="74"/>
  <c r="AM113" i="74"/>
  <c r="AJ113" i="74"/>
  <c r="AG113" i="74"/>
  <c r="AB113" i="74"/>
  <c r="Y113" i="74"/>
  <c r="U113" i="74"/>
  <c r="R113" i="74"/>
  <c r="O113" i="74"/>
  <c r="L113" i="74"/>
  <c r="I113" i="74"/>
  <c r="F113" i="74"/>
  <c r="C113" i="74"/>
  <c r="AP112" i="74"/>
  <c r="AM112" i="74"/>
  <c r="AJ112" i="74"/>
  <c r="AG112" i="74"/>
  <c r="AB112" i="74"/>
  <c r="Y112" i="74"/>
  <c r="U112" i="74"/>
  <c r="R112" i="74"/>
  <c r="O112" i="74"/>
  <c r="L112" i="74"/>
  <c r="I112" i="74"/>
  <c r="F112" i="74"/>
  <c r="C112" i="74"/>
  <c r="AP111" i="74"/>
  <c r="AM111" i="74"/>
  <c r="AJ111" i="74"/>
  <c r="AG111" i="74"/>
  <c r="AB111" i="74"/>
  <c r="Y111" i="74"/>
  <c r="U111" i="74"/>
  <c r="R111" i="74"/>
  <c r="O111" i="74"/>
  <c r="L111" i="74"/>
  <c r="I111" i="74"/>
  <c r="F111" i="74"/>
  <c r="C111" i="74"/>
  <c r="AP110" i="74"/>
  <c r="AM110" i="74"/>
  <c r="AJ110" i="74"/>
  <c r="AG110" i="74"/>
  <c r="AB110" i="74"/>
  <c r="Y110" i="74"/>
  <c r="U110" i="74"/>
  <c r="R110" i="74"/>
  <c r="O110" i="74"/>
  <c r="L110" i="74"/>
  <c r="I110" i="74"/>
  <c r="F110" i="74"/>
  <c r="C110" i="74"/>
  <c r="AP109" i="74"/>
  <c r="AM109" i="74"/>
  <c r="AJ109" i="74"/>
  <c r="AG109" i="74"/>
  <c r="AB109" i="74"/>
  <c r="Y109" i="74"/>
  <c r="U109" i="74"/>
  <c r="R109" i="74"/>
  <c r="O109" i="74"/>
  <c r="L109" i="74"/>
  <c r="I109" i="74"/>
  <c r="F109" i="74"/>
  <c r="C109" i="74"/>
  <c r="AP108" i="74"/>
  <c r="AM108" i="74"/>
  <c r="AJ108" i="74"/>
  <c r="AG108" i="74"/>
  <c r="AB108" i="74"/>
  <c r="Y108" i="74"/>
  <c r="U108" i="74"/>
  <c r="R108" i="74"/>
  <c r="O108" i="74"/>
  <c r="L108" i="74"/>
  <c r="I108" i="74"/>
  <c r="F108" i="74"/>
  <c r="C108" i="74"/>
  <c r="AP107" i="74"/>
  <c r="AM107" i="74"/>
  <c r="AJ107" i="74"/>
  <c r="AG107" i="74"/>
  <c r="AB107" i="74"/>
  <c r="Y107" i="74"/>
  <c r="U107" i="74"/>
  <c r="R107" i="74"/>
  <c r="O107" i="74"/>
  <c r="L107" i="74"/>
  <c r="I107" i="74"/>
  <c r="F107" i="74"/>
  <c r="C107" i="74"/>
  <c r="AP106" i="74"/>
  <c r="AM106" i="74"/>
  <c r="AJ106" i="74"/>
  <c r="AG106" i="74"/>
  <c r="AB106" i="74"/>
  <c r="Y106" i="74"/>
  <c r="U106" i="74"/>
  <c r="R106" i="74"/>
  <c r="O106" i="74"/>
  <c r="L106" i="74"/>
  <c r="I106" i="74"/>
  <c r="F106" i="74"/>
  <c r="C106" i="74"/>
  <c r="AP105" i="74"/>
  <c r="AM105" i="74"/>
  <c r="AJ105" i="74"/>
  <c r="AG105" i="74"/>
  <c r="AB105" i="74"/>
  <c r="Y105" i="74"/>
  <c r="U105" i="74"/>
  <c r="R105" i="74"/>
  <c r="O105" i="74"/>
  <c r="L105" i="74"/>
  <c r="I105" i="74"/>
  <c r="F105" i="74"/>
  <c r="C105" i="74"/>
  <c r="AP104" i="74"/>
  <c r="AM104" i="74"/>
  <c r="AJ104" i="74"/>
  <c r="AG104" i="74"/>
  <c r="AB104" i="74"/>
  <c r="Y104" i="74"/>
  <c r="U104" i="74"/>
  <c r="R104" i="74"/>
  <c r="O104" i="74"/>
  <c r="L104" i="74"/>
  <c r="I104" i="74"/>
  <c r="F104" i="74"/>
  <c r="C104" i="74"/>
  <c r="AP103" i="74"/>
  <c r="AM103" i="74"/>
  <c r="AJ103" i="74"/>
  <c r="AG103" i="74"/>
  <c r="AB103" i="74"/>
  <c r="Y103" i="74"/>
  <c r="U103" i="74"/>
  <c r="R103" i="74"/>
  <c r="O103" i="74"/>
  <c r="L103" i="74"/>
  <c r="I103" i="74"/>
  <c r="F103" i="74"/>
  <c r="C103" i="74"/>
  <c r="AP102" i="74"/>
  <c r="AM102" i="74"/>
  <c r="AJ102" i="74"/>
  <c r="AG102" i="74"/>
  <c r="AB102" i="74"/>
  <c r="Y102" i="74"/>
  <c r="U102" i="74"/>
  <c r="R102" i="74"/>
  <c r="O102" i="74"/>
  <c r="L102" i="74"/>
  <c r="I102" i="74"/>
  <c r="F102" i="74"/>
  <c r="C102" i="74"/>
  <c r="AP101" i="74"/>
  <c r="AM101" i="74"/>
  <c r="AJ101" i="74"/>
  <c r="AG101" i="74"/>
  <c r="AB101" i="74"/>
  <c r="Y101" i="74"/>
  <c r="U101" i="74"/>
  <c r="R101" i="74"/>
  <c r="O101" i="74"/>
  <c r="L101" i="74"/>
  <c r="I101" i="74"/>
  <c r="F101" i="74"/>
  <c r="C101" i="74"/>
  <c r="AP67" i="74"/>
  <c r="AM67" i="74"/>
  <c r="AJ67" i="74"/>
  <c r="AG67" i="74"/>
  <c r="AB67" i="74"/>
  <c r="Y67" i="74"/>
  <c r="U67" i="74"/>
  <c r="R67" i="74"/>
  <c r="O67" i="74"/>
  <c r="L67" i="74"/>
  <c r="I67" i="74"/>
  <c r="F67" i="74"/>
  <c r="C67" i="74"/>
  <c r="AP66" i="74"/>
  <c r="AM66" i="74"/>
  <c r="AJ66" i="74"/>
  <c r="AG66" i="74"/>
  <c r="AB66" i="74"/>
  <c r="Y66" i="74"/>
  <c r="U66" i="74"/>
  <c r="R66" i="74"/>
  <c r="O66" i="74"/>
  <c r="L66" i="74"/>
  <c r="I66" i="74"/>
  <c r="F66" i="74"/>
  <c r="C66" i="74"/>
  <c r="AP64" i="74"/>
  <c r="AM64" i="74"/>
  <c r="AJ64" i="74"/>
  <c r="AG64" i="74"/>
  <c r="AB64" i="74"/>
  <c r="Y64" i="74"/>
  <c r="U64" i="74"/>
  <c r="R64" i="74"/>
  <c r="O64" i="74"/>
  <c r="L64" i="74"/>
  <c r="I64" i="74"/>
  <c r="F64" i="74"/>
  <c r="C64" i="74"/>
  <c r="AP63" i="74"/>
  <c r="AM63" i="74"/>
  <c r="AJ63" i="74"/>
  <c r="AG63" i="74"/>
  <c r="AB63" i="74"/>
  <c r="Y63" i="74"/>
  <c r="U63" i="74"/>
  <c r="R63" i="74"/>
  <c r="O63" i="74"/>
  <c r="L63" i="74"/>
  <c r="I63" i="74"/>
  <c r="F63" i="74"/>
  <c r="C63" i="74"/>
  <c r="AP62" i="74"/>
  <c r="AM62" i="74"/>
  <c r="AJ62" i="74"/>
  <c r="AG62" i="74"/>
  <c r="AB62" i="74"/>
  <c r="Y62" i="74"/>
  <c r="U62" i="74"/>
  <c r="R62" i="74"/>
  <c r="O62" i="74"/>
  <c r="L62" i="74"/>
  <c r="I62" i="74"/>
  <c r="F62" i="74"/>
  <c r="C62" i="74"/>
  <c r="AP61" i="74"/>
  <c r="AM61" i="74"/>
  <c r="AJ61" i="74"/>
  <c r="AG61" i="74"/>
  <c r="AB61" i="74"/>
  <c r="Y61" i="74"/>
  <c r="U61" i="74"/>
  <c r="R61" i="74"/>
  <c r="O61" i="74"/>
  <c r="L61" i="74"/>
  <c r="I61" i="74"/>
  <c r="F61" i="74"/>
  <c r="C61" i="74"/>
  <c r="AP60" i="74"/>
  <c r="AM60" i="74"/>
  <c r="AJ60" i="74"/>
  <c r="AG60" i="74"/>
  <c r="AB60" i="74"/>
  <c r="Y60" i="74"/>
  <c r="U60" i="74"/>
  <c r="R60" i="74"/>
  <c r="O60" i="74"/>
  <c r="L60" i="74"/>
  <c r="I60" i="74"/>
  <c r="F60" i="74"/>
  <c r="C60" i="74"/>
  <c r="AP59" i="74"/>
  <c r="AM59" i="74"/>
  <c r="AJ59" i="74"/>
  <c r="AG59" i="74"/>
  <c r="AB59" i="74"/>
  <c r="Y59" i="74"/>
  <c r="U59" i="74"/>
  <c r="R59" i="74"/>
  <c r="O59" i="74"/>
  <c r="L59" i="74"/>
  <c r="I59" i="74"/>
  <c r="F59" i="74"/>
  <c r="C59" i="74"/>
  <c r="AP58" i="74"/>
  <c r="AM58" i="74"/>
  <c r="AJ58" i="74"/>
  <c r="AG58" i="74"/>
  <c r="AB58" i="74"/>
  <c r="Y58" i="74"/>
  <c r="U58" i="74"/>
  <c r="R58" i="74"/>
  <c r="O58" i="74"/>
  <c r="L58" i="74"/>
  <c r="I58" i="74"/>
  <c r="F58" i="74"/>
  <c r="C58" i="74"/>
  <c r="AP57" i="74"/>
  <c r="AM57" i="74"/>
  <c r="AJ57" i="74"/>
  <c r="AG57" i="74"/>
  <c r="AB57" i="74"/>
  <c r="Y57" i="74"/>
  <c r="U57" i="74"/>
  <c r="R57" i="74"/>
  <c r="O57" i="74"/>
  <c r="L57" i="74"/>
  <c r="I57" i="74"/>
  <c r="F57" i="74"/>
  <c r="C57" i="74"/>
  <c r="AP56" i="74"/>
  <c r="AM56" i="74"/>
  <c r="AJ56" i="74"/>
  <c r="AG56" i="74"/>
  <c r="AB56" i="74"/>
  <c r="Y56" i="74"/>
  <c r="U56" i="74"/>
  <c r="R56" i="74"/>
  <c r="O56" i="74"/>
  <c r="L56" i="74"/>
  <c r="I56" i="74"/>
  <c r="F56" i="74"/>
  <c r="C56" i="74"/>
  <c r="AP55" i="74"/>
  <c r="AM55" i="74"/>
  <c r="AJ55" i="74"/>
  <c r="AG55" i="74"/>
  <c r="AB55" i="74"/>
  <c r="Y55" i="74"/>
  <c r="U55" i="74"/>
  <c r="R55" i="74"/>
  <c r="O55" i="74"/>
  <c r="L55" i="74"/>
  <c r="I55" i="74"/>
  <c r="F55" i="74"/>
  <c r="C55" i="74"/>
  <c r="AP54" i="74"/>
  <c r="AM54" i="74"/>
  <c r="AJ54" i="74"/>
  <c r="AG54" i="74"/>
  <c r="AB54" i="74"/>
  <c r="Y54" i="74"/>
  <c r="U54" i="74"/>
  <c r="R54" i="74"/>
  <c r="O54" i="74"/>
  <c r="L54" i="74"/>
  <c r="I54" i="74"/>
  <c r="F54" i="74"/>
  <c r="C54" i="74"/>
  <c r="AP53" i="74"/>
  <c r="AM53" i="74"/>
  <c r="AJ53" i="74"/>
  <c r="AG53" i="74"/>
  <c r="AB53" i="74"/>
  <c r="Y53" i="74"/>
  <c r="U53" i="74"/>
  <c r="R53" i="74"/>
  <c r="O53" i="74"/>
  <c r="L53" i="74"/>
  <c r="I53" i="74"/>
  <c r="F53" i="74"/>
  <c r="C53" i="74"/>
  <c r="AP52" i="74"/>
  <c r="AM52" i="74"/>
  <c r="AJ52" i="74"/>
  <c r="AG52" i="74"/>
  <c r="AB52" i="74"/>
  <c r="Y52" i="74"/>
  <c r="U52" i="74"/>
  <c r="R52" i="74"/>
  <c r="O52" i="74"/>
  <c r="L52" i="74"/>
  <c r="I52" i="74"/>
  <c r="F52" i="74"/>
  <c r="C52" i="74"/>
  <c r="AP51" i="74"/>
  <c r="AM51" i="74"/>
  <c r="AJ51" i="74"/>
  <c r="AG51" i="74"/>
  <c r="AB51" i="74"/>
  <c r="Y51" i="74"/>
  <c r="U51" i="74"/>
  <c r="R51" i="74"/>
  <c r="O51" i="74"/>
  <c r="L51" i="74"/>
  <c r="I51" i="74"/>
  <c r="F51" i="74"/>
  <c r="C51" i="74"/>
  <c r="AP50" i="74"/>
  <c r="AM50" i="74"/>
  <c r="AJ50" i="74"/>
  <c r="AG50" i="74"/>
  <c r="AB50" i="74"/>
  <c r="Y50" i="74"/>
  <c r="U50" i="74"/>
  <c r="R50" i="74"/>
  <c r="O50" i="74"/>
  <c r="L50" i="74"/>
  <c r="I50" i="74"/>
  <c r="F50" i="74"/>
  <c r="C50" i="74"/>
  <c r="AP49" i="74"/>
  <c r="AM49" i="74"/>
  <c r="AJ49" i="74"/>
  <c r="AG49" i="74"/>
  <c r="AB49" i="74"/>
  <c r="Y49" i="74"/>
  <c r="U49" i="74"/>
  <c r="R49" i="74"/>
  <c r="O49" i="74"/>
  <c r="L49" i="74"/>
  <c r="I49" i="74"/>
  <c r="F49" i="74"/>
  <c r="C49" i="74"/>
  <c r="AP48" i="74"/>
  <c r="AM48" i="74"/>
  <c r="AJ48" i="74"/>
  <c r="AG48" i="74"/>
  <c r="AB48" i="74"/>
  <c r="Y48" i="74"/>
  <c r="U48" i="74"/>
  <c r="R48" i="74"/>
  <c r="O48" i="74"/>
  <c r="L48" i="74"/>
  <c r="I48" i="74"/>
  <c r="F48" i="74"/>
  <c r="C48" i="74"/>
  <c r="AP47" i="74"/>
  <c r="AM47" i="74"/>
  <c r="AJ47" i="74"/>
  <c r="AG47" i="74"/>
  <c r="AB47" i="74"/>
  <c r="Y47" i="74"/>
  <c r="U47" i="74"/>
  <c r="R47" i="74"/>
  <c r="O47" i="74"/>
  <c r="L47" i="74"/>
  <c r="I47" i="74"/>
  <c r="F47" i="74"/>
  <c r="C47" i="74"/>
  <c r="AP46" i="74"/>
  <c r="AM46" i="74"/>
  <c r="AJ46" i="74"/>
  <c r="AG46" i="74"/>
  <c r="AB46" i="74"/>
  <c r="Y46" i="74"/>
  <c r="U46" i="74"/>
  <c r="R46" i="74"/>
  <c r="O46" i="74"/>
  <c r="L46" i="74"/>
  <c r="I46" i="74"/>
  <c r="F46" i="74"/>
  <c r="C46" i="74"/>
  <c r="AP45" i="74"/>
  <c r="AM45" i="74"/>
  <c r="AJ45" i="74"/>
  <c r="AG45" i="74"/>
  <c r="AB45" i="74"/>
  <c r="Y45" i="74"/>
  <c r="U45" i="74"/>
  <c r="R45" i="74"/>
  <c r="O45" i="74"/>
  <c r="L45" i="74"/>
  <c r="I45" i="74"/>
  <c r="F45" i="74"/>
  <c r="C45" i="74"/>
  <c r="AP43" i="74"/>
  <c r="AM43" i="74"/>
  <c r="AJ43" i="74"/>
  <c r="AG43" i="74"/>
  <c r="AB43" i="74"/>
  <c r="Y43" i="74"/>
  <c r="U43" i="74"/>
  <c r="R43" i="74"/>
  <c r="O43" i="74"/>
  <c r="L43" i="74"/>
  <c r="I43" i="74"/>
  <c r="F43" i="74"/>
  <c r="C43" i="74"/>
  <c r="AP42" i="74"/>
  <c r="AM42" i="74"/>
  <c r="AJ42" i="74"/>
  <c r="AG42" i="74"/>
  <c r="AB42" i="74"/>
  <c r="Y42" i="74"/>
  <c r="U42" i="74"/>
  <c r="R42" i="74"/>
  <c r="O42" i="74"/>
  <c r="L42" i="74"/>
  <c r="I42" i="74"/>
  <c r="F42" i="74"/>
  <c r="C42" i="74"/>
  <c r="AP41" i="74"/>
  <c r="AM41" i="74"/>
  <c r="AJ41" i="74"/>
  <c r="AG41" i="74"/>
  <c r="AB41" i="74"/>
  <c r="Y41" i="74"/>
  <c r="U41" i="74"/>
  <c r="R41" i="74"/>
  <c r="O41" i="74"/>
  <c r="L41" i="74"/>
  <c r="I41" i="74"/>
  <c r="F41" i="74"/>
  <c r="C41" i="74"/>
  <c r="AP40" i="74"/>
  <c r="AM40" i="74"/>
  <c r="AJ40" i="74"/>
  <c r="AG40" i="74"/>
  <c r="AB40" i="74"/>
  <c r="Y40" i="74"/>
  <c r="U40" i="74"/>
  <c r="R40" i="74"/>
  <c r="O40" i="74"/>
  <c r="L40" i="74"/>
  <c r="I40" i="74"/>
  <c r="F40" i="74"/>
  <c r="C40" i="74"/>
  <c r="AP39" i="74"/>
  <c r="AM39" i="74"/>
  <c r="AJ39" i="74"/>
  <c r="AG39" i="74"/>
  <c r="AB39" i="74"/>
  <c r="Y39" i="74"/>
  <c r="U39" i="74"/>
  <c r="R39" i="74"/>
  <c r="O39" i="74"/>
  <c r="L39" i="74"/>
  <c r="I39" i="74"/>
  <c r="F39" i="74"/>
  <c r="C39" i="74"/>
  <c r="AP38" i="74"/>
  <c r="AM38" i="74"/>
  <c r="AJ38" i="74"/>
  <c r="AG38" i="74"/>
  <c r="AB38" i="74"/>
  <c r="Y38" i="74"/>
  <c r="U38" i="74"/>
  <c r="R38" i="74"/>
  <c r="O38" i="74"/>
  <c r="L38" i="74"/>
  <c r="I38" i="74"/>
  <c r="F38" i="74"/>
  <c r="C38" i="74"/>
  <c r="AP37" i="74"/>
  <c r="AM37" i="74"/>
  <c r="AJ37" i="74"/>
  <c r="AG37" i="74"/>
  <c r="AB37" i="74"/>
  <c r="Y37" i="74"/>
  <c r="U37" i="74"/>
  <c r="R37" i="74"/>
  <c r="O37" i="74"/>
  <c r="L37" i="74"/>
  <c r="I37" i="74"/>
  <c r="F37" i="74"/>
  <c r="C37" i="74"/>
  <c r="AQ35" i="74"/>
  <c r="AH35" i="74"/>
  <c r="AC35" i="74"/>
  <c r="Z35" i="74"/>
  <c r="V35" i="74"/>
  <c r="S35" i="74"/>
  <c r="P35" i="74"/>
  <c r="J35" i="74"/>
  <c r="G35" i="74"/>
  <c r="D35" i="74"/>
  <c r="AQ34" i="74"/>
  <c r="AN34" i="74"/>
  <c r="T99" i="74"/>
  <c r="P34" i="74"/>
  <c r="M34" i="74"/>
  <c r="J34" i="74"/>
  <c r="AK32" i="74"/>
  <c r="AH32" i="74"/>
  <c r="Z32" i="74"/>
  <c r="V32" i="74"/>
  <c r="S32" i="74"/>
  <c r="M32" i="74"/>
  <c r="D32" i="74"/>
  <c r="AQ31" i="74"/>
  <c r="AN31" i="74"/>
  <c r="AC31" i="74"/>
  <c r="Z31" i="74"/>
  <c r="S31" i="74"/>
  <c r="G31" i="74"/>
  <c r="D31" i="74"/>
  <c r="V30" i="74"/>
  <c r="S30" i="74"/>
  <c r="P30" i="74"/>
  <c r="J30" i="74"/>
  <c r="G30" i="74"/>
  <c r="D30" i="74"/>
  <c r="AK29" i="74"/>
  <c r="AH29" i="74"/>
  <c r="S29" i="74"/>
  <c r="AQ28" i="74"/>
  <c r="AN28" i="74"/>
  <c r="AC28" i="74"/>
  <c r="V28" i="74"/>
  <c r="P28" i="74"/>
  <c r="M28" i="74"/>
  <c r="J28" i="74"/>
  <c r="AK27" i="74"/>
  <c r="AH27" i="74"/>
  <c r="S27" i="74"/>
  <c r="M27" i="74"/>
  <c r="J27" i="74"/>
  <c r="G27" i="74"/>
  <c r="D27" i="74"/>
  <c r="AN26" i="74"/>
  <c r="AK26" i="74"/>
  <c r="AC26" i="74"/>
  <c r="Z26" i="74"/>
  <c r="V26" i="74"/>
  <c r="S26" i="74"/>
  <c r="P26" i="74"/>
  <c r="D26" i="74"/>
  <c r="AK25" i="74"/>
  <c r="AC25" i="74"/>
  <c r="Z25" i="74"/>
  <c r="J25" i="74"/>
  <c r="AQ24" i="74"/>
  <c r="AN24" i="74"/>
  <c r="Z24" i="74"/>
  <c r="S24" i="74"/>
  <c r="M24" i="74"/>
  <c r="J24" i="74"/>
  <c r="G24" i="74"/>
  <c r="D24" i="74"/>
  <c r="AQ23" i="74"/>
  <c r="AK23" i="74"/>
  <c r="AH23" i="74"/>
  <c r="V23" i="74"/>
  <c r="S23" i="74"/>
  <c r="P23" i="74"/>
  <c r="AN22" i="74"/>
  <c r="AK22" i="74"/>
  <c r="Z22" i="74"/>
  <c r="V22" i="74"/>
  <c r="P22" i="74"/>
  <c r="J22" i="74"/>
  <c r="G22" i="74"/>
  <c r="AQ21" i="74"/>
  <c r="AN21" i="74"/>
  <c r="AK21" i="74"/>
  <c r="AH21" i="74"/>
  <c r="AC21" i="74"/>
  <c r="Z21" i="74"/>
  <c r="V21" i="74"/>
  <c r="M21" i="74"/>
  <c r="J21" i="74"/>
  <c r="AN20" i="74"/>
  <c r="AK20" i="74"/>
  <c r="AH20" i="74"/>
  <c r="Z20" i="74"/>
  <c r="V20" i="74"/>
  <c r="S20" i="74"/>
  <c r="P20" i="74"/>
  <c r="J20" i="74"/>
  <c r="G20" i="74"/>
  <c r="D20" i="74"/>
  <c r="AN19" i="74"/>
  <c r="AK19" i="74"/>
  <c r="AC19" i="74"/>
  <c r="P19" i="74"/>
  <c r="J19" i="74"/>
  <c r="G19" i="74"/>
  <c r="AQ18" i="74"/>
  <c r="AH18" i="74"/>
  <c r="V18" i="74"/>
  <c r="S18" i="74"/>
  <c r="P18" i="74"/>
  <c r="J18" i="74"/>
  <c r="G18" i="74"/>
  <c r="AN17" i="74"/>
  <c r="AK17" i="74"/>
  <c r="Z17" i="74"/>
  <c r="P17" i="74"/>
  <c r="D17" i="74"/>
  <c r="AH16" i="74"/>
  <c r="AC16" i="74"/>
  <c r="Z16" i="74"/>
  <c r="J16" i="74"/>
  <c r="G16" i="74"/>
  <c r="V15" i="74"/>
  <c r="J15" i="74"/>
  <c r="AC14" i="74"/>
  <c r="Z14" i="74"/>
  <c r="V14" i="74"/>
  <c r="S14" i="74"/>
  <c r="P14" i="74"/>
  <c r="D14" i="74"/>
  <c r="AN13" i="74"/>
  <c r="Z13" i="74"/>
  <c r="P13" i="74"/>
  <c r="M13" i="74"/>
  <c r="D13" i="74"/>
  <c r="A13" i="74"/>
  <c r="A45" i="74" s="1"/>
  <c r="A77" i="74" s="1"/>
  <c r="A109" i="74" s="1"/>
  <c r="A12" i="74"/>
  <c r="AK11" i="74"/>
  <c r="AC11" i="74"/>
  <c r="Z11" i="74"/>
  <c r="V11" i="74"/>
  <c r="J11" i="74"/>
  <c r="G11" i="74"/>
  <c r="D11" i="74"/>
  <c r="A11" i="74"/>
  <c r="A43" i="74" s="1"/>
  <c r="A75" i="74" s="1"/>
  <c r="A107" i="74" s="1"/>
  <c r="AQ10" i="74"/>
  <c r="AN10" i="74"/>
  <c r="Z10" i="74"/>
  <c r="P10" i="74"/>
  <c r="M10" i="74"/>
  <c r="G10" i="74"/>
  <c r="A10" i="74"/>
  <c r="A42" i="74" s="1"/>
  <c r="A74" i="74" s="1"/>
  <c r="A106" i="74" s="1"/>
  <c r="AN9" i="74"/>
  <c r="AK9" i="74"/>
  <c r="AH9" i="74"/>
  <c r="AC9" i="74"/>
  <c r="P9" i="74"/>
  <c r="M9" i="74"/>
  <c r="G9" i="74"/>
  <c r="D9" i="74"/>
  <c r="A9" i="74"/>
  <c r="A41" i="74" s="1"/>
  <c r="A73" i="74" s="1"/>
  <c r="A105" i="74" s="1"/>
  <c r="AQ8" i="74"/>
  <c r="AN8" i="74"/>
  <c r="S8" i="74"/>
  <c r="P8" i="74"/>
  <c r="J8" i="74"/>
  <c r="A8" i="74"/>
  <c r="A40" i="74" s="1"/>
  <c r="A72" i="74" s="1"/>
  <c r="A104" i="74" s="1"/>
  <c r="AQ7" i="74"/>
  <c r="AN7" i="74"/>
  <c r="AK7" i="74"/>
  <c r="Z7" i="74"/>
  <c r="V7" i="74"/>
  <c r="S7" i="74"/>
  <c r="J7" i="74"/>
  <c r="G7" i="74"/>
  <c r="D7" i="74"/>
  <c r="A7" i="74"/>
  <c r="A39" i="74" s="1"/>
  <c r="A71" i="74" s="1"/>
  <c r="A103" i="74" s="1"/>
  <c r="AQ6" i="74"/>
  <c r="Z6" i="74"/>
  <c r="V6" i="74"/>
  <c r="S6" i="74"/>
  <c r="M6" i="74"/>
  <c r="A6" i="74"/>
  <c r="A38" i="74" s="1"/>
  <c r="A70" i="74" s="1"/>
  <c r="A102" i="74" s="1"/>
  <c r="A5" i="74"/>
  <c r="A37" i="74" s="1"/>
  <c r="A69" i="74" s="1"/>
  <c r="A101" i="74" s="1"/>
  <c r="AP131" i="72"/>
  <c r="AM131" i="72"/>
  <c r="AJ131" i="72"/>
  <c r="AG131" i="72"/>
  <c r="AB131" i="72"/>
  <c r="Y131" i="72"/>
  <c r="U131" i="72"/>
  <c r="R131" i="72"/>
  <c r="O131" i="72"/>
  <c r="L131" i="72"/>
  <c r="I131" i="72"/>
  <c r="F131" i="72"/>
  <c r="C131" i="72"/>
  <c r="AP130" i="72"/>
  <c r="AM130" i="72"/>
  <c r="AJ130" i="72"/>
  <c r="AG130" i="72"/>
  <c r="AB130" i="72"/>
  <c r="Y130" i="72"/>
  <c r="U130" i="72"/>
  <c r="R130" i="72"/>
  <c r="O130" i="72"/>
  <c r="L130" i="72"/>
  <c r="I130" i="72"/>
  <c r="F130" i="72"/>
  <c r="C130" i="72"/>
  <c r="AP129" i="72"/>
  <c r="AQ129" i="72" s="1"/>
  <c r="AM129" i="72"/>
  <c r="AN129" i="72" s="1"/>
  <c r="AJ129" i="72"/>
  <c r="AK129" i="72" s="1"/>
  <c r="AG129" i="72"/>
  <c r="AH129" i="72" s="1"/>
  <c r="AB129" i="72"/>
  <c r="AC129" i="72" s="1"/>
  <c r="Y129" i="72"/>
  <c r="Z129" i="72" s="1"/>
  <c r="U129" i="72"/>
  <c r="V129" i="72" s="1"/>
  <c r="R129" i="72"/>
  <c r="S129" i="72" s="1"/>
  <c r="O129" i="72"/>
  <c r="P129" i="72" s="1"/>
  <c r="L129" i="72"/>
  <c r="M129" i="72" s="1"/>
  <c r="I129" i="72"/>
  <c r="J129" i="72" s="1"/>
  <c r="F129" i="72"/>
  <c r="G129" i="72" s="1"/>
  <c r="C129" i="72"/>
  <c r="D129" i="72" s="1"/>
  <c r="AP128" i="72"/>
  <c r="AM128" i="72"/>
  <c r="AJ128" i="72"/>
  <c r="AG128" i="72"/>
  <c r="AB128" i="72"/>
  <c r="Y128" i="72"/>
  <c r="U128" i="72"/>
  <c r="R128" i="72"/>
  <c r="O128" i="72"/>
  <c r="L128" i="72"/>
  <c r="I128" i="72"/>
  <c r="F128" i="72"/>
  <c r="C128" i="72"/>
  <c r="AP127" i="72"/>
  <c r="AM127" i="72"/>
  <c r="AJ127" i="72"/>
  <c r="AG127" i="72"/>
  <c r="AB127" i="72"/>
  <c r="Y127" i="72"/>
  <c r="U127" i="72"/>
  <c r="R127" i="72"/>
  <c r="O127" i="72"/>
  <c r="L127" i="72"/>
  <c r="I127" i="72"/>
  <c r="F127" i="72"/>
  <c r="C127" i="72"/>
  <c r="AP126" i="72"/>
  <c r="AM126" i="72"/>
  <c r="AJ126" i="72"/>
  <c r="AG126" i="72"/>
  <c r="AB126" i="72"/>
  <c r="Y126" i="72"/>
  <c r="U126" i="72"/>
  <c r="R126" i="72"/>
  <c r="O126" i="72"/>
  <c r="L126" i="72"/>
  <c r="I126" i="72"/>
  <c r="F126" i="72"/>
  <c r="C126" i="72"/>
  <c r="AP125" i="72"/>
  <c r="AM125" i="72"/>
  <c r="AJ125" i="72"/>
  <c r="AG125" i="72"/>
  <c r="AB125" i="72"/>
  <c r="Y125" i="72"/>
  <c r="U125" i="72"/>
  <c r="R125" i="72"/>
  <c r="O125" i="72"/>
  <c r="L125" i="72"/>
  <c r="I125" i="72"/>
  <c r="F125" i="72"/>
  <c r="C125" i="72"/>
  <c r="AP124" i="72"/>
  <c r="AM124" i="72"/>
  <c r="AJ124" i="72"/>
  <c r="AG124" i="72"/>
  <c r="AB124" i="72"/>
  <c r="Y124" i="72"/>
  <c r="U124" i="72"/>
  <c r="R124" i="72"/>
  <c r="O124" i="72"/>
  <c r="L124" i="72"/>
  <c r="I124" i="72"/>
  <c r="F124" i="72"/>
  <c r="C124" i="72"/>
  <c r="AP123" i="72"/>
  <c r="AM123" i="72"/>
  <c r="AJ123" i="72"/>
  <c r="AG123" i="72"/>
  <c r="AB123" i="72"/>
  <c r="Y123" i="72"/>
  <c r="U123" i="72"/>
  <c r="R123" i="72"/>
  <c r="O123" i="72"/>
  <c r="L123" i="72"/>
  <c r="I123" i="72"/>
  <c r="F123" i="72"/>
  <c r="C123" i="72"/>
  <c r="AP122" i="72"/>
  <c r="AM122" i="72"/>
  <c r="AJ122" i="72"/>
  <c r="AG122" i="72"/>
  <c r="AB122" i="72"/>
  <c r="Y122" i="72"/>
  <c r="U122" i="72"/>
  <c r="R122" i="72"/>
  <c r="O122" i="72"/>
  <c r="L122" i="72"/>
  <c r="I122" i="72"/>
  <c r="F122" i="72"/>
  <c r="C122" i="72"/>
  <c r="AP121" i="72"/>
  <c r="AM121" i="72"/>
  <c r="AJ121" i="72"/>
  <c r="AG121" i="72"/>
  <c r="AB121" i="72"/>
  <c r="Y121" i="72"/>
  <c r="U121" i="72"/>
  <c r="R121" i="72"/>
  <c r="O121" i="72"/>
  <c r="L121" i="72"/>
  <c r="I121" i="72"/>
  <c r="F121" i="72"/>
  <c r="C121" i="72"/>
  <c r="AP120" i="72"/>
  <c r="AM120" i="72"/>
  <c r="AJ120" i="72"/>
  <c r="AG120" i="72"/>
  <c r="AB120" i="72"/>
  <c r="Y120" i="72"/>
  <c r="U120" i="72"/>
  <c r="R120" i="72"/>
  <c r="O120" i="72"/>
  <c r="L120" i="72"/>
  <c r="I120" i="72"/>
  <c r="F120" i="72"/>
  <c r="C120" i="72"/>
  <c r="AP119" i="72"/>
  <c r="AM119" i="72"/>
  <c r="AJ119" i="72"/>
  <c r="AG119" i="72"/>
  <c r="AB119" i="72"/>
  <c r="Y119" i="72"/>
  <c r="U119" i="72"/>
  <c r="R119" i="72"/>
  <c r="O119" i="72"/>
  <c r="L119" i="72"/>
  <c r="I119" i="72"/>
  <c r="F119" i="72"/>
  <c r="C119" i="72"/>
  <c r="AP118" i="72"/>
  <c r="AM118" i="72"/>
  <c r="AJ118" i="72"/>
  <c r="AG118" i="72"/>
  <c r="AB118" i="72"/>
  <c r="Y118" i="72"/>
  <c r="U118" i="72"/>
  <c r="R118" i="72"/>
  <c r="O118" i="72"/>
  <c r="L118" i="72"/>
  <c r="I118" i="72"/>
  <c r="F118" i="72"/>
  <c r="C118" i="72"/>
  <c r="AP117" i="72"/>
  <c r="AM117" i="72"/>
  <c r="AJ117" i="72"/>
  <c r="AG117" i="72"/>
  <c r="AB117" i="72"/>
  <c r="Y117" i="72"/>
  <c r="U117" i="72"/>
  <c r="R117" i="72"/>
  <c r="O117" i="72"/>
  <c r="L117" i="72"/>
  <c r="I117" i="72"/>
  <c r="F117" i="72"/>
  <c r="C117" i="72"/>
  <c r="AP116" i="72"/>
  <c r="AM116" i="72"/>
  <c r="AJ116" i="72"/>
  <c r="AG116" i="72"/>
  <c r="AB116" i="72"/>
  <c r="Y116" i="72"/>
  <c r="U116" i="72"/>
  <c r="R116" i="72"/>
  <c r="O116" i="72"/>
  <c r="L116" i="72"/>
  <c r="I116" i="72"/>
  <c r="F116" i="72"/>
  <c r="C116" i="72"/>
  <c r="AP115" i="72"/>
  <c r="AM115" i="72"/>
  <c r="AJ115" i="72"/>
  <c r="AG115" i="72"/>
  <c r="AB115" i="72"/>
  <c r="Y115" i="72"/>
  <c r="U115" i="72"/>
  <c r="R115" i="72"/>
  <c r="O115" i="72"/>
  <c r="L115" i="72"/>
  <c r="I115" i="72"/>
  <c r="F115" i="72"/>
  <c r="C115" i="72"/>
  <c r="AP114" i="72"/>
  <c r="AM114" i="72"/>
  <c r="AJ114" i="72"/>
  <c r="AG114" i="72"/>
  <c r="AB114" i="72"/>
  <c r="Y114" i="72"/>
  <c r="U114" i="72"/>
  <c r="R114" i="72"/>
  <c r="O114" i="72"/>
  <c r="L114" i="72"/>
  <c r="I114" i="72"/>
  <c r="F114" i="72"/>
  <c r="C114" i="72"/>
  <c r="AP113" i="72"/>
  <c r="AM113" i="72"/>
  <c r="AJ113" i="72"/>
  <c r="AG113" i="72"/>
  <c r="AB113" i="72"/>
  <c r="Y113" i="72"/>
  <c r="U113" i="72"/>
  <c r="R113" i="72"/>
  <c r="O113" i="72"/>
  <c r="L113" i="72"/>
  <c r="I113" i="72"/>
  <c r="F113" i="72"/>
  <c r="C113" i="72"/>
  <c r="AP112" i="72"/>
  <c r="AM112" i="72"/>
  <c r="AJ112" i="72"/>
  <c r="AG112" i="72"/>
  <c r="AB112" i="72"/>
  <c r="Y112" i="72"/>
  <c r="U112" i="72"/>
  <c r="R112" i="72"/>
  <c r="O112" i="72"/>
  <c r="L112" i="72"/>
  <c r="I112" i="72"/>
  <c r="F112" i="72"/>
  <c r="C112" i="72"/>
  <c r="AP111" i="72"/>
  <c r="AM111" i="72"/>
  <c r="AJ111" i="72"/>
  <c r="AG111" i="72"/>
  <c r="AB111" i="72"/>
  <c r="Y111" i="72"/>
  <c r="U111" i="72"/>
  <c r="R111" i="72"/>
  <c r="O111" i="72"/>
  <c r="L111" i="72"/>
  <c r="I111" i="72"/>
  <c r="F111" i="72"/>
  <c r="C111" i="72"/>
  <c r="AP110" i="72"/>
  <c r="AM110" i="72"/>
  <c r="AJ110" i="72"/>
  <c r="AG110" i="72"/>
  <c r="AB110" i="72"/>
  <c r="Y110" i="72"/>
  <c r="U110" i="72"/>
  <c r="R110" i="72"/>
  <c r="O110" i="72"/>
  <c r="L110" i="72"/>
  <c r="I110" i="72"/>
  <c r="F110" i="72"/>
  <c r="C110" i="72"/>
  <c r="AP109" i="72"/>
  <c r="AM109" i="72"/>
  <c r="AJ109" i="72"/>
  <c r="AG109" i="72"/>
  <c r="AB109" i="72"/>
  <c r="Y109" i="72"/>
  <c r="U109" i="72"/>
  <c r="R109" i="72"/>
  <c r="O109" i="72"/>
  <c r="L109" i="72"/>
  <c r="I109" i="72"/>
  <c r="F109" i="72"/>
  <c r="C109" i="72"/>
  <c r="AP108" i="72"/>
  <c r="AM108" i="72"/>
  <c r="AJ108" i="72"/>
  <c r="AG108" i="72"/>
  <c r="AB108" i="72"/>
  <c r="Y108" i="72"/>
  <c r="U108" i="72"/>
  <c r="R108" i="72"/>
  <c r="O108" i="72"/>
  <c r="L108" i="72"/>
  <c r="I108" i="72"/>
  <c r="F108" i="72"/>
  <c r="C108" i="72"/>
  <c r="AP107" i="72"/>
  <c r="AM107" i="72"/>
  <c r="AJ107" i="72"/>
  <c r="AG107" i="72"/>
  <c r="AB107" i="72"/>
  <c r="Y107" i="72"/>
  <c r="U107" i="72"/>
  <c r="R107" i="72"/>
  <c r="O107" i="72"/>
  <c r="L107" i="72"/>
  <c r="I107" i="72"/>
  <c r="F107" i="72"/>
  <c r="C107" i="72"/>
  <c r="AP106" i="72"/>
  <c r="AM106" i="72"/>
  <c r="AJ106" i="72"/>
  <c r="AG106" i="72"/>
  <c r="AB106" i="72"/>
  <c r="Y106" i="72"/>
  <c r="U106" i="72"/>
  <c r="R106" i="72"/>
  <c r="O106" i="72"/>
  <c r="L106" i="72"/>
  <c r="I106" i="72"/>
  <c r="F106" i="72"/>
  <c r="C106" i="72"/>
  <c r="AP105" i="72"/>
  <c r="AM105" i="72"/>
  <c r="AJ105" i="72"/>
  <c r="AG105" i="72"/>
  <c r="AB105" i="72"/>
  <c r="Y105" i="72"/>
  <c r="U105" i="72"/>
  <c r="R105" i="72"/>
  <c r="O105" i="72"/>
  <c r="L105" i="72"/>
  <c r="I105" i="72"/>
  <c r="F105" i="72"/>
  <c r="C105" i="72"/>
  <c r="AP104" i="72"/>
  <c r="AM104" i="72"/>
  <c r="AJ104" i="72"/>
  <c r="AG104" i="72"/>
  <c r="AB104" i="72"/>
  <c r="Y104" i="72"/>
  <c r="U104" i="72"/>
  <c r="R104" i="72"/>
  <c r="O104" i="72"/>
  <c r="L104" i="72"/>
  <c r="I104" i="72"/>
  <c r="F104" i="72"/>
  <c r="C104" i="72"/>
  <c r="AP103" i="72"/>
  <c r="AM103" i="72"/>
  <c r="AJ103" i="72"/>
  <c r="AG103" i="72"/>
  <c r="AB103" i="72"/>
  <c r="Y103" i="72"/>
  <c r="U103" i="72"/>
  <c r="R103" i="72"/>
  <c r="O103" i="72"/>
  <c r="L103" i="72"/>
  <c r="I103" i="72"/>
  <c r="F103" i="72"/>
  <c r="C103" i="72"/>
  <c r="AP102" i="72"/>
  <c r="AM102" i="72"/>
  <c r="AJ102" i="72"/>
  <c r="AG102" i="72"/>
  <c r="AB102" i="72"/>
  <c r="Y102" i="72"/>
  <c r="U102" i="72"/>
  <c r="R102" i="72"/>
  <c r="O102" i="72"/>
  <c r="L102" i="72"/>
  <c r="I102" i="72"/>
  <c r="F102" i="72"/>
  <c r="C102" i="72"/>
  <c r="AP101" i="72"/>
  <c r="AM101" i="72"/>
  <c r="AJ101" i="72"/>
  <c r="AG101" i="72"/>
  <c r="AB101" i="72"/>
  <c r="Y101" i="72"/>
  <c r="U101" i="72"/>
  <c r="R101" i="72"/>
  <c r="O101" i="72"/>
  <c r="L101" i="72"/>
  <c r="I101" i="72"/>
  <c r="F101" i="72"/>
  <c r="C101" i="72"/>
  <c r="AP67" i="72"/>
  <c r="AM67" i="72"/>
  <c r="AJ67" i="72"/>
  <c r="AG67" i="72"/>
  <c r="AB67" i="72"/>
  <c r="Y67" i="72"/>
  <c r="U67" i="72"/>
  <c r="R67" i="72"/>
  <c r="O67" i="72"/>
  <c r="L67" i="72"/>
  <c r="I67" i="72"/>
  <c r="F67" i="72"/>
  <c r="C67" i="72"/>
  <c r="AP66" i="72"/>
  <c r="AM66" i="72"/>
  <c r="AJ66" i="72"/>
  <c r="AG66" i="72"/>
  <c r="AB66" i="72"/>
  <c r="Y66" i="72"/>
  <c r="U66" i="72"/>
  <c r="R66" i="72"/>
  <c r="O66" i="72"/>
  <c r="L66" i="72"/>
  <c r="I66" i="72"/>
  <c r="F66" i="72"/>
  <c r="C66" i="72"/>
  <c r="AP64" i="72"/>
  <c r="AM64" i="72"/>
  <c r="AJ64" i="72"/>
  <c r="AG64" i="72"/>
  <c r="AB64" i="72"/>
  <c r="Y64" i="72"/>
  <c r="U64" i="72"/>
  <c r="R64" i="72"/>
  <c r="O64" i="72"/>
  <c r="L64" i="72"/>
  <c r="I64" i="72"/>
  <c r="F64" i="72"/>
  <c r="C64" i="72"/>
  <c r="AP63" i="72"/>
  <c r="AM63" i="72"/>
  <c r="AJ63" i="72"/>
  <c r="AG63" i="72"/>
  <c r="AB63" i="72"/>
  <c r="Y63" i="72"/>
  <c r="U63" i="72"/>
  <c r="R63" i="72"/>
  <c r="O63" i="72"/>
  <c r="L63" i="72"/>
  <c r="I63" i="72"/>
  <c r="F63" i="72"/>
  <c r="C63" i="72"/>
  <c r="AP62" i="72"/>
  <c r="AM62" i="72"/>
  <c r="AJ62" i="72"/>
  <c r="AG62" i="72"/>
  <c r="AB62" i="72"/>
  <c r="Y62" i="72"/>
  <c r="U62" i="72"/>
  <c r="R62" i="72"/>
  <c r="O62" i="72"/>
  <c r="L62" i="72"/>
  <c r="I62" i="72"/>
  <c r="F62" i="72"/>
  <c r="C62" i="72"/>
  <c r="AP61" i="72"/>
  <c r="AM61" i="72"/>
  <c r="AJ61" i="72"/>
  <c r="AG61" i="72"/>
  <c r="AB61" i="72"/>
  <c r="Y61" i="72"/>
  <c r="U61" i="72"/>
  <c r="R61" i="72"/>
  <c r="O61" i="72"/>
  <c r="L61" i="72"/>
  <c r="I61" i="72"/>
  <c r="F61" i="72"/>
  <c r="C61" i="72"/>
  <c r="AP60" i="72"/>
  <c r="AM60" i="72"/>
  <c r="AJ60" i="72"/>
  <c r="AG60" i="72"/>
  <c r="AB60" i="72"/>
  <c r="Y60" i="72"/>
  <c r="U60" i="72"/>
  <c r="R60" i="72"/>
  <c r="O60" i="72"/>
  <c r="L60" i="72"/>
  <c r="I60" i="72"/>
  <c r="F60" i="72"/>
  <c r="C60" i="72"/>
  <c r="AP59" i="72"/>
  <c r="AM59" i="72"/>
  <c r="AJ59" i="72"/>
  <c r="AG59" i="72"/>
  <c r="AB59" i="72"/>
  <c r="Y59" i="72"/>
  <c r="U59" i="72"/>
  <c r="R59" i="72"/>
  <c r="O59" i="72"/>
  <c r="L59" i="72"/>
  <c r="I59" i="72"/>
  <c r="F59" i="72"/>
  <c r="C59" i="72"/>
  <c r="AP58" i="72"/>
  <c r="AM58" i="72"/>
  <c r="AJ58" i="72"/>
  <c r="AG58" i="72"/>
  <c r="AB58" i="72"/>
  <c r="Y58" i="72"/>
  <c r="U58" i="72"/>
  <c r="R58" i="72"/>
  <c r="O58" i="72"/>
  <c r="L58" i="72"/>
  <c r="I58" i="72"/>
  <c r="F58" i="72"/>
  <c r="C58" i="72"/>
  <c r="AP57" i="72"/>
  <c r="AM57" i="72"/>
  <c r="AJ57" i="72"/>
  <c r="AG57" i="72"/>
  <c r="AB57" i="72"/>
  <c r="Y57" i="72"/>
  <c r="U57" i="72"/>
  <c r="R57" i="72"/>
  <c r="O57" i="72"/>
  <c r="L57" i="72"/>
  <c r="I57" i="72"/>
  <c r="F57" i="72"/>
  <c r="C57" i="72"/>
  <c r="AP56" i="72"/>
  <c r="AM56" i="72"/>
  <c r="AJ56" i="72"/>
  <c r="AG56" i="72"/>
  <c r="AB56" i="72"/>
  <c r="Y56" i="72"/>
  <c r="U56" i="72"/>
  <c r="R56" i="72"/>
  <c r="O56" i="72"/>
  <c r="L56" i="72"/>
  <c r="I56" i="72"/>
  <c r="F56" i="72"/>
  <c r="C56" i="72"/>
  <c r="AP55" i="72"/>
  <c r="AM55" i="72"/>
  <c r="AJ55" i="72"/>
  <c r="AG55" i="72"/>
  <c r="AB55" i="72"/>
  <c r="Y55" i="72"/>
  <c r="U55" i="72"/>
  <c r="R55" i="72"/>
  <c r="O55" i="72"/>
  <c r="L55" i="72"/>
  <c r="I55" i="72"/>
  <c r="F55" i="72"/>
  <c r="C55" i="72"/>
  <c r="AP54" i="72"/>
  <c r="AM54" i="72"/>
  <c r="AJ54" i="72"/>
  <c r="AG54" i="72"/>
  <c r="AB54" i="72"/>
  <c r="Y54" i="72"/>
  <c r="U54" i="72"/>
  <c r="R54" i="72"/>
  <c r="O54" i="72"/>
  <c r="L54" i="72"/>
  <c r="I54" i="72"/>
  <c r="F54" i="72"/>
  <c r="C54" i="72"/>
  <c r="AP53" i="72"/>
  <c r="AM53" i="72"/>
  <c r="AJ53" i="72"/>
  <c r="AG53" i="72"/>
  <c r="AB53" i="72"/>
  <c r="Y53" i="72"/>
  <c r="U53" i="72"/>
  <c r="R53" i="72"/>
  <c r="O53" i="72"/>
  <c r="L53" i="72"/>
  <c r="I53" i="72"/>
  <c r="F53" i="72"/>
  <c r="C53" i="72"/>
  <c r="AP52" i="72"/>
  <c r="AM52" i="72"/>
  <c r="AJ52" i="72"/>
  <c r="AG52" i="72"/>
  <c r="AB52" i="72"/>
  <c r="Y52" i="72"/>
  <c r="U52" i="72"/>
  <c r="R52" i="72"/>
  <c r="O52" i="72"/>
  <c r="L52" i="72"/>
  <c r="I52" i="72"/>
  <c r="F52" i="72"/>
  <c r="C52" i="72"/>
  <c r="AP51" i="72"/>
  <c r="AM51" i="72"/>
  <c r="AJ51" i="72"/>
  <c r="AG51" i="72"/>
  <c r="AB51" i="72"/>
  <c r="Y51" i="72"/>
  <c r="U51" i="72"/>
  <c r="R51" i="72"/>
  <c r="O51" i="72"/>
  <c r="L51" i="72"/>
  <c r="I51" i="72"/>
  <c r="F51" i="72"/>
  <c r="C51" i="72"/>
  <c r="AP50" i="72"/>
  <c r="AM50" i="72"/>
  <c r="AJ50" i="72"/>
  <c r="AG50" i="72"/>
  <c r="AB50" i="72"/>
  <c r="Y50" i="72"/>
  <c r="U50" i="72"/>
  <c r="R50" i="72"/>
  <c r="O50" i="72"/>
  <c r="L50" i="72"/>
  <c r="I50" i="72"/>
  <c r="F50" i="72"/>
  <c r="C50" i="72"/>
  <c r="AP49" i="72"/>
  <c r="AM49" i="72"/>
  <c r="AJ49" i="72"/>
  <c r="AG49" i="72"/>
  <c r="AB49" i="72"/>
  <c r="Y49" i="72"/>
  <c r="U49" i="72"/>
  <c r="R49" i="72"/>
  <c r="O49" i="72"/>
  <c r="L49" i="72"/>
  <c r="I49" i="72"/>
  <c r="F49" i="72"/>
  <c r="C49" i="72"/>
  <c r="AP48" i="72"/>
  <c r="AM48" i="72"/>
  <c r="AJ48" i="72"/>
  <c r="AG48" i="72"/>
  <c r="AB48" i="72"/>
  <c r="Y48" i="72"/>
  <c r="U48" i="72"/>
  <c r="R48" i="72"/>
  <c r="O48" i="72"/>
  <c r="L48" i="72"/>
  <c r="I48" i="72"/>
  <c r="F48" i="72"/>
  <c r="C48" i="72"/>
  <c r="AP47" i="72"/>
  <c r="AM47" i="72"/>
  <c r="AJ47" i="72"/>
  <c r="AG47" i="72"/>
  <c r="AB47" i="72"/>
  <c r="Y47" i="72"/>
  <c r="U47" i="72"/>
  <c r="R47" i="72"/>
  <c r="O47" i="72"/>
  <c r="L47" i="72"/>
  <c r="I47" i="72"/>
  <c r="F47" i="72"/>
  <c r="C47" i="72"/>
  <c r="AP46" i="72"/>
  <c r="AM46" i="72"/>
  <c r="AJ46" i="72"/>
  <c r="AG46" i="72"/>
  <c r="AB46" i="72"/>
  <c r="Y46" i="72"/>
  <c r="U46" i="72"/>
  <c r="R46" i="72"/>
  <c r="O46" i="72"/>
  <c r="L46" i="72"/>
  <c r="I46" i="72"/>
  <c r="F46" i="72"/>
  <c r="C46" i="72"/>
  <c r="AP45" i="72"/>
  <c r="AM45" i="72"/>
  <c r="AJ45" i="72"/>
  <c r="AG45" i="72"/>
  <c r="AB45" i="72"/>
  <c r="Y45" i="72"/>
  <c r="U45" i="72"/>
  <c r="R45" i="72"/>
  <c r="O45" i="72"/>
  <c r="L45" i="72"/>
  <c r="I45" i="72"/>
  <c r="F45" i="72"/>
  <c r="C45" i="72"/>
  <c r="AP43" i="72"/>
  <c r="AM43" i="72"/>
  <c r="AJ43" i="72"/>
  <c r="AG43" i="72"/>
  <c r="AB43" i="72"/>
  <c r="Y43" i="72"/>
  <c r="U43" i="72"/>
  <c r="R43" i="72"/>
  <c r="O43" i="72"/>
  <c r="L43" i="72"/>
  <c r="I43" i="72"/>
  <c r="F43" i="72"/>
  <c r="C43" i="72"/>
  <c r="AP42" i="72"/>
  <c r="AM42" i="72"/>
  <c r="AJ42" i="72"/>
  <c r="AG42" i="72"/>
  <c r="AB42" i="72"/>
  <c r="Y42" i="72"/>
  <c r="U42" i="72"/>
  <c r="R42" i="72"/>
  <c r="O42" i="72"/>
  <c r="L42" i="72"/>
  <c r="I42" i="72"/>
  <c r="F42" i="72"/>
  <c r="C42" i="72"/>
  <c r="AP41" i="72"/>
  <c r="AM41" i="72"/>
  <c r="AJ41" i="72"/>
  <c r="AG41" i="72"/>
  <c r="AB41" i="72"/>
  <c r="Y41" i="72"/>
  <c r="U41" i="72"/>
  <c r="R41" i="72"/>
  <c r="O41" i="72"/>
  <c r="L41" i="72"/>
  <c r="I41" i="72"/>
  <c r="F41" i="72"/>
  <c r="C41" i="72"/>
  <c r="AP40" i="72"/>
  <c r="AM40" i="72"/>
  <c r="AJ40" i="72"/>
  <c r="AG40" i="72"/>
  <c r="AB40" i="72"/>
  <c r="Y40" i="72"/>
  <c r="U40" i="72"/>
  <c r="R40" i="72"/>
  <c r="O40" i="72"/>
  <c r="L40" i="72"/>
  <c r="I40" i="72"/>
  <c r="F40" i="72"/>
  <c r="C40" i="72"/>
  <c r="AP39" i="72"/>
  <c r="AM39" i="72"/>
  <c r="AJ39" i="72"/>
  <c r="AG39" i="72"/>
  <c r="AB39" i="72"/>
  <c r="Y39" i="72"/>
  <c r="U39" i="72"/>
  <c r="R39" i="72"/>
  <c r="O39" i="72"/>
  <c r="L39" i="72"/>
  <c r="I39" i="72"/>
  <c r="F39" i="72"/>
  <c r="C39" i="72"/>
  <c r="AP38" i="72"/>
  <c r="AM38" i="72"/>
  <c r="AJ38" i="72"/>
  <c r="AG38" i="72"/>
  <c r="AB38" i="72"/>
  <c r="Y38" i="72"/>
  <c r="U38" i="72"/>
  <c r="R38" i="72"/>
  <c r="O38" i="72"/>
  <c r="L38" i="72"/>
  <c r="I38" i="72"/>
  <c r="F38" i="72"/>
  <c r="C38" i="72"/>
  <c r="AP37" i="72"/>
  <c r="AM37" i="72"/>
  <c r="AJ37" i="72"/>
  <c r="AG37" i="72"/>
  <c r="AB37" i="72"/>
  <c r="Y37" i="72"/>
  <c r="U37" i="72"/>
  <c r="R37" i="72"/>
  <c r="O37" i="72"/>
  <c r="L37" i="72"/>
  <c r="I37" i="72"/>
  <c r="F37" i="72"/>
  <c r="C37" i="72"/>
  <c r="AQ35" i="72"/>
  <c r="AN35" i="72"/>
  <c r="AK35" i="72"/>
  <c r="AH35" i="72"/>
  <c r="AC35" i="72"/>
  <c r="Z35" i="72"/>
  <c r="V35" i="72"/>
  <c r="S35" i="72"/>
  <c r="P35" i="72"/>
  <c r="M35" i="72"/>
  <c r="J35" i="72"/>
  <c r="G35" i="72"/>
  <c r="D35" i="72"/>
  <c r="AQ34" i="72"/>
  <c r="AK34" i="72"/>
  <c r="AH34" i="72"/>
  <c r="AC34" i="72"/>
  <c r="V34" i="72"/>
  <c r="S34" i="72"/>
  <c r="P34" i="72"/>
  <c r="M34" i="72"/>
  <c r="J34" i="72"/>
  <c r="D34" i="72"/>
  <c r="AN32" i="72"/>
  <c r="AK32" i="72"/>
  <c r="S32" i="72"/>
  <c r="P32" i="72"/>
  <c r="G32" i="72"/>
  <c r="D32" i="72"/>
  <c r="AQ31" i="72"/>
  <c r="AN31" i="72"/>
  <c r="AH31" i="72"/>
  <c r="J31" i="72"/>
  <c r="G31" i="72"/>
  <c r="AQ30" i="72"/>
  <c r="AN30" i="72"/>
  <c r="AK30" i="72"/>
  <c r="AH30" i="72"/>
  <c r="Z30" i="72"/>
  <c r="S30" i="72"/>
  <c r="M30" i="72"/>
  <c r="G30" i="72"/>
  <c r="D30" i="72"/>
  <c r="AN29" i="72"/>
  <c r="AK29" i="72"/>
  <c r="AH29" i="72"/>
  <c r="AC29" i="72"/>
  <c r="Z29" i="72"/>
  <c r="V29" i="72"/>
  <c r="S29" i="72"/>
  <c r="G29" i="72"/>
  <c r="D29" i="72"/>
  <c r="AN28" i="72"/>
  <c r="AK28" i="72"/>
  <c r="P28" i="72"/>
  <c r="G28" i="72"/>
  <c r="AQ27" i="72"/>
  <c r="AK27" i="72"/>
  <c r="AH27" i="72"/>
  <c r="Z27" i="72"/>
  <c r="V27" i="72"/>
  <c r="S27" i="72"/>
  <c r="P27" i="72"/>
  <c r="M27" i="72"/>
  <c r="J27" i="72"/>
  <c r="G27" i="72"/>
  <c r="D27" i="72"/>
  <c r="AQ26" i="72"/>
  <c r="AN26" i="72"/>
  <c r="AK26" i="72"/>
  <c r="AH26" i="72"/>
  <c r="Z26" i="72"/>
  <c r="S26" i="72"/>
  <c r="M26" i="72"/>
  <c r="AH25" i="72"/>
  <c r="AC25" i="72"/>
  <c r="Z25" i="72"/>
  <c r="V25" i="72"/>
  <c r="AQ24" i="72"/>
  <c r="AN24" i="72"/>
  <c r="AC24" i="72"/>
  <c r="V24" i="72"/>
  <c r="S24" i="72"/>
  <c r="J24" i="72"/>
  <c r="G24" i="72"/>
  <c r="D24" i="72"/>
  <c r="AH23" i="72"/>
  <c r="Z23" i="72"/>
  <c r="V23" i="72"/>
  <c r="S23" i="72"/>
  <c r="G23" i="72"/>
  <c r="AN22" i="72"/>
  <c r="AH22" i="72"/>
  <c r="AC22" i="72"/>
  <c r="V22" i="72"/>
  <c r="AQ21" i="72"/>
  <c r="AN21" i="72"/>
  <c r="Z21" i="72"/>
  <c r="V21" i="72"/>
  <c r="P21" i="72"/>
  <c r="J21" i="72"/>
  <c r="D21" i="72"/>
  <c r="AQ20" i="72"/>
  <c r="AK20" i="72"/>
  <c r="AH20" i="72"/>
  <c r="V20" i="72"/>
  <c r="S20" i="72"/>
  <c r="M20" i="72"/>
  <c r="J20" i="72"/>
  <c r="G20" i="72"/>
  <c r="D20" i="72"/>
  <c r="AH19" i="72"/>
  <c r="AC19" i="72"/>
  <c r="V19" i="72"/>
  <c r="S19" i="72"/>
  <c r="P19" i="72"/>
  <c r="G19" i="72"/>
  <c r="AN18" i="72"/>
  <c r="AK18" i="72"/>
  <c r="AC18" i="72"/>
  <c r="Z18" i="72"/>
  <c r="V18" i="72"/>
  <c r="M18" i="72"/>
  <c r="D18" i="72"/>
  <c r="AQ17" i="72"/>
  <c r="AN17" i="72"/>
  <c r="AH17" i="72"/>
  <c r="Z17" i="72"/>
  <c r="P17" i="72"/>
  <c r="AK16" i="72"/>
  <c r="AH16" i="72"/>
  <c r="AC16" i="72"/>
  <c r="V16" i="72"/>
  <c r="P16" i="72"/>
  <c r="M16" i="72"/>
  <c r="J16" i="72"/>
  <c r="G16" i="72"/>
  <c r="AK15" i="72"/>
  <c r="P15" i="72"/>
  <c r="M15" i="72"/>
  <c r="G15" i="72"/>
  <c r="AN14" i="72"/>
  <c r="M14" i="72"/>
  <c r="J14" i="72"/>
  <c r="D14" i="72"/>
  <c r="AK13" i="72"/>
  <c r="M13" i="72"/>
  <c r="J13" i="72"/>
  <c r="A13" i="72"/>
  <c r="A45" i="72" s="1"/>
  <c r="A77" i="72" s="1"/>
  <c r="A109" i="72" s="1"/>
  <c r="A12" i="72"/>
  <c r="AK11" i="72"/>
  <c r="AH11" i="72"/>
  <c r="V11" i="72"/>
  <c r="S11" i="72"/>
  <c r="P11" i="72"/>
  <c r="M11" i="72"/>
  <c r="J11" i="72"/>
  <c r="G11" i="72"/>
  <c r="A11" i="72"/>
  <c r="A43" i="72" s="1"/>
  <c r="A75" i="72" s="1"/>
  <c r="A107" i="72" s="1"/>
  <c r="AK10" i="72"/>
  <c r="AC10" i="72"/>
  <c r="Z10" i="72"/>
  <c r="P10" i="72"/>
  <c r="M10" i="72"/>
  <c r="J10" i="72"/>
  <c r="G10" i="72"/>
  <c r="A10" i="72"/>
  <c r="A42" i="72" s="1"/>
  <c r="A74" i="72" s="1"/>
  <c r="A106" i="72" s="1"/>
  <c r="AQ9" i="72"/>
  <c r="AK9" i="72"/>
  <c r="AH9" i="72"/>
  <c r="V9" i="72"/>
  <c r="S9" i="72"/>
  <c r="P9" i="72"/>
  <c r="D9" i="72"/>
  <c r="A9" i="72"/>
  <c r="A41" i="72" s="1"/>
  <c r="A73" i="72" s="1"/>
  <c r="A105" i="72" s="1"/>
  <c r="AQ8" i="72"/>
  <c r="AC8" i="72"/>
  <c r="Z8" i="72"/>
  <c r="V8" i="72"/>
  <c r="S8" i="72"/>
  <c r="J8" i="72"/>
  <c r="G8" i="72"/>
  <c r="A8" i="72"/>
  <c r="A40" i="72" s="1"/>
  <c r="A72" i="72" s="1"/>
  <c r="A104" i="72" s="1"/>
  <c r="AQ7" i="72"/>
  <c r="AN7" i="72"/>
  <c r="AK7" i="72"/>
  <c r="AH7" i="72"/>
  <c r="V7" i="72"/>
  <c r="S7" i="72"/>
  <c r="M7" i="72"/>
  <c r="D7" i="72"/>
  <c r="A7" i="72"/>
  <c r="A39" i="72" s="1"/>
  <c r="A71" i="72" s="1"/>
  <c r="A103" i="72" s="1"/>
  <c r="AQ6" i="72"/>
  <c r="AC6" i="72"/>
  <c r="Z6" i="72"/>
  <c r="M6" i="72"/>
  <c r="J6" i="72"/>
  <c r="A6" i="72"/>
  <c r="A38" i="72" s="1"/>
  <c r="A70" i="72" s="1"/>
  <c r="A102" i="72" s="1"/>
  <c r="A5" i="72"/>
  <c r="A37" i="72" s="1"/>
  <c r="A69" i="72" s="1"/>
  <c r="A101" i="72" s="1"/>
  <c r="AP131" i="60"/>
  <c r="AM131" i="60"/>
  <c r="AJ131" i="60"/>
  <c r="AG131" i="60"/>
  <c r="AB131" i="60"/>
  <c r="Y131" i="60"/>
  <c r="U131" i="60"/>
  <c r="R131" i="60"/>
  <c r="O131" i="60"/>
  <c r="L131" i="60"/>
  <c r="I131" i="60"/>
  <c r="F131" i="60"/>
  <c r="C131" i="60"/>
  <c r="AP130" i="60"/>
  <c r="AM130" i="60"/>
  <c r="AJ130" i="60"/>
  <c r="AG130" i="60"/>
  <c r="AB130" i="60"/>
  <c r="Y130" i="60"/>
  <c r="U130" i="60"/>
  <c r="R130" i="60"/>
  <c r="O130" i="60"/>
  <c r="L130" i="60"/>
  <c r="I130" i="60"/>
  <c r="F130" i="60"/>
  <c r="C130" i="60"/>
  <c r="AP129" i="60"/>
  <c r="AQ129" i="60" s="1"/>
  <c r="AM129" i="60"/>
  <c r="AN129" i="60" s="1"/>
  <c r="AJ129" i="60"/>
  <c r="AK129" i="60" s="1"/>
  <c r="AG129" i="60"/>
  <c r="AH129" i="60" s="1"/>
  <c r="AB129" i="60"/>
  <c r="AC129" i="60" s="1"/>
  <c r="Y129" i="60"/>
  <c r="Z129" i="60" s="1"/>
  <c r="U129" i="60"/>
  <c r="V129" i="60" s="1"/>
  <c r="R129" i="60"/>
  <c r="S129" i="60" s="1"/>
  <c r="O129" i="60"/>
  <c r="P129" i="60" s="1"/>
  <c r="L129" i="60"/>
  <c r="M129" i="60" s="1"/>
  <c r="I129" i="60"/>
  <c r="J129" i="60" s="1"/>
  <c r="F129" i="60"/>
  <c r="G129" i="60" s="1"/>
  <c r="C129" i="60"/>
  <c r="D129" i="60" s="1"/>
  <c r="AP128" i="60"/>
  <c r="AM128" i="60"/>
  <c r="AJ128" i="60"/>
  <c r="AG128" i="60"/>
  <c r="AB128" i="60"/>
  <c r="Y128" i="60"/>
  <c r="U128" i="60"/>
  <c r="R128" i="60"/>
  <c r="O128" i="60"/>
  <c r="L128" i="60"/>
  <c r="I128" i="60"/>
  <c r="F128" i="60"/>
  <c r="C128" i="60"/>
  <c r="D128" i="60" s="1"/>
  <c r="AP127" i="60"/>
  <c r="AM127" i="60"/>
  <c r="AJ127" i="60"/>
  <c r="AG127" i="60"/>
  <c r="AB127" i="60"/>
  <c r="Y127" i="60"/>
  <c r="U127" i="60"/>
  <c r="R127" i="60"/>
  <c r="O127" i="60"/>
  <c r="L127" i="60"/>
  <c r="I127" i="60"/>
  <c r="F127" i="60"/>
  <c r="C127" i="60"/>
  <c r="AP126" i="60"/>
  <c r="AM126" i="60"/>
  <c r="AJ126" i="60"/>
  <c r="AG126" i="60"/>
  <c r="AB126" i="60"/>
  <c r="Y126" i="60"/>
  <c r="U126" i="60"/>
  <c r="R126" i="60"/>
  <c r="O126" i="60"/>
  <c r="L126" i="60"/>
  <c r="I126" i="60"/>
  <c r="F126" i="60"/>
  <c r="C126" i="60"/>
  <c r="AP125" i="60"/>
  <c r="AM125" i="60"/>
  <c r="AJ125" i="60"/>
  <c r="AG125" i="60"/>
  <c r="AB125" i="60"/>
  <c r="Y125" i="60"/>
  <c r="U125" i="60"/>
  <c r="R125" i="60"/>
  <c r="O125" i="60"/>
  <c r="L125" i="60"/>
  <c r="I125" i="60"/>
  <c r="F125" i="60"/>
  <c r="C125" i="60"/>
  <c r="AP124" i="60"/>
  <c r="AM124" i="60"/>
  <c r="AJ124" i="60"/>
  <c r="AG124" i="60"/>
  <c r="AB124" i="60"/>
  <c r="Y124" i="60"/>
  <c r="U124" i="60"/>
  <c r="R124" i="60"/>
  <c r="O124" i="60"/>
  <c r="L124" i="60"/>
  <c r="I124" i="60"/>
  <c r="F124" i="60"/>
  <c r="C124" i="60"/>
  <c r="AP123" i="60"/>
  <c r="AM123" i="60"/>
  <c r="AJ123" i="60"/>
  <c r="AG123" i="60"/>
  <c r="AB123" i="60"/>
  <c r="Y123" i="60"/>
  <c r="U123" i="60"/>
  <c r="R123" i="60"/>
  <c r="O123" i="60"/>
  <c r="L123" i="60"/>
  <c r="I123" i="60"/>
  <c r="F123" i="60"/>
  <c r="C123" i="60"/>
  <c r="AP122" i="60"/>
  <c r="AM122" i="60"/>
  <c r="AJ122" i="60"/>
  <c r="AG122" i="60"/>
  <c r="AB122" i="60"/>
  <c r="Y122" i="60"/>
  <c r="U122" i="60"/>
  <c r="R122" i="60"/>
  <c r="O122" i="60"/>
  <c r="L122" i="60"/>
  <c r="I122" i="60"/>
  <c r="F122" i="60"/>
  <c r="C122" i="60"/>
  <c r="AP121" i="60"/>
  <c r="AM121" i="60"/>
  <c r="AJ121" i="60"/>
  <c r="AG121" i="60"/>
  <c r="AB121" i="60"/>
  <c r="Y121" i="60"/>
  <c r="U121" i="60"/>
  <c r="R121" i="60"/>
  <c r="O121" i="60"/>
  <c r="L121" i="60"/>
  <c r="I121" i="60"/>
  <c r="F121" i="60"/>
  <c r="C121" i="60"/>
  <c r="AP120" i="60"/>
  <c r="AM120" i="60"/>
  <c r="AJ120" i="60"/>
  <c r="AG120" i="60"/>
  <c r="AB120" i="60"/>
  <c r="Y120" i="60"/>
  <c r="U120" i="60"/>
  <c r="R120" i="60"/>
  <c r="O120" i="60"/>
  <c r="L120" i="60"/>
  <c r="I120" i="60"/>
  <c r="F120" i="60"/>
  <c r="C120" i="60"/>
  <c r="AP119" i="60"/>
  <c r="AM119" i="60"/>
  <c r="AJ119" i="60"/>
  <c r="AG119" i="60"/>
  <c r="AB119" i="60"/>
  <c r="Y119" i="60"/>
  <c r="U119" i="60"/>
  <c r="R119" i="60"/>
  <c r="O119" i="60"/>
  <c r="L119" i="60"/>
  <c r="I119" i="60"/>
  <c r="F119" i="60"/>
  <c r="C119" i="60"/>
  <c r="AP118" i="60"/>
  <c r="AM118" i="60"/>
  <c r="AJ118" i="60"/>
  <c r="AG118" i="60"/>
  <c r="AB118" i="60"/>
  <c r="Y118" i="60"/>
  <c r="U118" i="60"/>
  <c r="R118" i="60"/>
  <c r="O118" i="60"/>
  <c r="L118" i="60"/>
  <c r="I118" i="60"/>
  <c r="F118" i="60"/>
  <c r="C118" i="60"/>
  <c r="AP117" i="60"/>
  <c r="AM117" i="60"/>
  <c r="AJ117" i="60"/>
  <c r="AG117" i="60"/>
  <c r="AB117" i="60"/>
  <c r="Y117" i="60"/>
  <c r="U117" i="60"/>
  <c r="R117" i="60"/>
  <c r="O117" i="60"/>
  <c r="L117" i="60"/>
  <c r="I117" i="60"/>
  <c r="F117" i="60"/>
  <c r="C117" i="60"/>
  <c r="AP116" i="60"/>
  <c r="AM116" i="60"/>
  <c r="AJ116" i="60"/>
  <c r="AG116" i="60"/>
  <c r="AB116" i="60"/>
  <c r="Y116" i="60"/>
  <c r="U116" i="60"/>
  <c r="R116" i="60"/>
  <c r="O116" i="60"/>
  <c r="L116" i="60"/>
  <c r="I116" i="60"/>
  <c r="F116" i="60"/>
  <c r="C116" i="60"/>
  <c r="AP115" i="60"/>
  <c r="AM115" i="60"/>
  <c r="AJ115" i="60"/>
  <c r="AG115" i="60"/>
  <c r="AB115" i="60"/>
  <c r="Y115" i="60"/>
  <c r="U115" i="60"/>
  <c r="R115" i="60"/>
  <c r="O115" i="60"/>
  <c r="L115" i="60"/>
  <c r="I115" i="60"/>
  <c r="F115" i="60"/>
  <c r="C115" i="60"/>
  <c r="AP114" i="60"/>
  <c r="AM114" i="60"/>
  <c r="AJ114" i="60"/>
  <c r="AG114" i="60"/>
  <c r="AB114" i="60"/>
  <c r="Y114" i="60"/>
  <c r="U114" i="60"/>
  <c r="R114" i="60"/>
  <c r="O114" i="60"/>
  <c r="L114" i="60"/>
  <c r="I114" i="60"/>
  <c r="F114" i="60"/>
  <c r="C114" i="60"/>
  <c r="AP113" i="60"/>
  <c r="AM113" i="60"/>
  <c r="AJ113" i="60"/>
  <c r="AG113" i="60"/>
  <c r="AB113" i="60"/>
  <c r="Y113" i="60"/>
  <c r="U113" i="60"/>
  <c r="R113" i="60"/>
  <c r="O113" i="60"/>
  <c r="L113" i="60"/>
  <c r="I113" i="60"/>
  <c r="F113" i="60"/>
  <c r="C113" i="60"/>
  <c r="AP112" i="60"/>
  <c r="AM112" i="60"/>
  <c r="AJ112" i="60"/>
  <c r="AG112" i="60"/>
  <c r="AB112" i="60"/>
  <c r="Y112" i="60"/>
  <c r="U112" i="60"/>
  <c r="R112" i="60"/>
  <c r="O112" i="60"/>
  <c r="L112" i="60"/>
  <c r="I112" i="60"/>
  <c r="F112" i="60"/>
  <c r="C112" i="60"/>
  <c r="AP111" i="60"/>
  <c r="AM111" i="60"/>
  <c r="AJ111" i="60"/>
  <c r="AG111" i="60"/>
  <c r="AB111" i="60"/>
  <c r="Y111" i="60"/>
  <c r="U111" i="60"/>
  <c r="R111" i="60"/>
  <c r="O111" i="60"/>
  <c r="L111" i="60"/>
  <c r="I111" i="60"/>
  <c r="F111" i="60"/>
  <c r="C111" i="60"/>
  <c r="AP110" i="60"/>
  <c r="AM110" i="60"/>
  <c r="AJ110" i="60"/>
  <c r="AG110" i="60"/>
  <c r="AB110" i="60"/>
  <c r="Y110" i="60"/>
  <c r="U110" i="60"/>
  <c r="R110" i="60"/>
  <c r="O110" i="60"/>
  <c r="L110" i="60"/>
  <c r="I110" i="60"/>
  <c r="F110" i="60"/>
  <c r="C110" i="60"/>
  <c r="AP109" i="60"/>
  <c r="AM109" i="60"/>
  <c r="AJ109" i="60"/>
  <c r="AG109" i="60"/>
  <c r="AB109" i="60"/>
  <c r="Y109" i="60"/>
  <c r="U109" i="60"/>
  <c r="R109" i="60"/>
  <c r="O109" i="60"/>
  <c r="L109" i="60"/>
  <c r="I109" i="60"/>
  <c r="F109" i="60"/>
  <c r="C109" i="60"/>
  <c r="AP108" i="60"/>
  <c r="AM108" i="60"/>
  <c r="AJ108" i="60"/>
  <c r="AG108" i="60"/>
  <c r="AB108" i="60"/>
  <c r="Y108" i="60"/>
  <c r="U108" i="60"/>
  <c r="R108" i="60"/>
  <c r="O108" i="60"/>
  <c r="L108" i="60"/>
  <c r="I108" i="60"/>
  <c r="F108" i="60"/>
  <c r="C108" i="60"/>
  <c r="AP107" i="60"/>
  <c r="AM107" i="60"/>
  <c r="AJ107" i="60"/>
  <c r="AG107" i="60"/>
  <c r="AB107" i="60"/>
  <c r="Y107" i="60"/>
  <c r="U107" i="60"/>
  <c r="R107" i="60"/>
  <c r="O107" i="60"/>
  <c r="L107" i="60"/>
  <c r="I107" i="60"/>
  <c r="F107" i="60"/>
  <c r="C107" i="60"/>
  <c r="AP106" i="60"/>
  <c r="AM106" i="60"/>
  <c r="AJ106" i="60"/>
  <c r="AG106" i="60"/>
  <c r="AB106" i="60"/>
  <c r="Y106" i="60"/>
  <c r="U106" i="60"/>
  <c r="R106" i="60"/>
  <c r="O106" i="60"/>
  <c r="L106" i="60"/>
  <c r="I106" i="60"/>
  <c r="F106" i="60"/>
  <c r="C106" i="60"/>
  <c r="AP105" i="60"/>
  <c r="AM105" i="60"/>
  <c r="AJ105" i="60"/>
  <c r="AG105" i="60"/>
  <c r="AB105" i="60"/>
  <c r="Y105" i="60"/>
  <c r="U105" i="60"/>
  <c r="R105" i="60"/>
  <c r="O105" i="60"/>
  <c r="L105" i="60"/>
  <c r="I105" i="60"/>
  <c r="F105" i="60"/>
  <c r="C105" i="60"/>
  <c r="AP104" i="60"/>
  <c r="AM104" i="60"/>
  <c r="AJ104" i="60"/>
  <c r="AG104" i="60"/>
  <c r="AB104" i="60"/>
  <c r="Y104" i="60"/>
  <c r="U104" i="60"/>
  <c r="R104" i="60"/>
  <c r="O104" i="60"/>
  <c r="L104" i="60"/>
  <c r="I104" i="60"/>
  <c r="F104" i="60"/>
  <c r="C104" i="60"/>
  <c r="AP103" i="60"/>
  <c r="AM103" i="60"/>
  <c r="AJ103" i="60"/>
  <c r="AG103" i="60"/>
  <c r="AB103" i="60"/>
  <c r="Y103" i="60"/>
  <c r="U103" i="60"/>
  <c r="R103" i="60"/>
  <c r="O103" i="60"/>
  <c r="L103" i="60"/>
  <c r="I103" i="60"/>
  <c r="F103" i="60"/>
  <c r="C103" i="60"/>
  <c r="AP102" i="60"/>
  <c r="AM102" i="60"/>
  <c r="AJ102" i="60"/>
  <c r="AG102" i="60"/>
  <c r="AB102" i="60"/>
  <c r="Y102" i="60"/>
  <c r="U102" i="60"/>
  <c r="R102" i="60"/>
  <c r="O102" i="60"/>
  <c r="L102" i="60"/>
  <c r="I102" i="60"/>
  <c r="F102" i="60"/>
  <c r="C102" i="60"/>
  <c r="AP101" i="60"/>
  <c r="AM101" i="60"/>
  <c r="AJ101" i="60"/>
  <c r="AG101" i="60"/>
  <c r="AB101" i="60"/>
  <c r="Y101" i="60"/>
  <c r="U101" i="60"/>
  <c r="R101" i="60"/>
  <c r="O101" i="60"/>
  <c r="L101" i="60"/>
  <c r="I101" i="60"/>
  <c r="F101" i="60"/>
  <c r="C101" i="60"/>
  <c r="AP67" i="60"/>
  <c r="AM67" i="60"/>
  <c r="AJ67" i="60"/>
  <c r="AG67" i="60"/>
  <c r="AB67" i="60"/>
  <c r="Y67" i="60"/>
  <c r="U67" i="60"/>
  <c r="R67" i="60"/>
  <c r="O67" i="60"/>
  <c r="L67" i="60"/>
  <c r="I67" i="60"/>
  <c r="F67" i="60"/>
  <c r="C67" i="60"/>
  <c r="AP66" i="60"/>
  <c r="AM66" i="60"/>
  <c r="AJ66" i="60"/>
  <c r="AG66" i="60"/>
  <c r="AB66" i="60"/>
  <c r="Y66" i="60"/>
  <c r="U66" i="60"/>
  <c r="R66" i="60"/>
  <c r="O66" i="60"/>
  <c r="L66" i="60"/>
  <c r="I66" i="60"/>
  <c r="F66" i="60"/>
  <c r="AP64" i="60"/>
  <c r="AM64" i="60"/>
  <c r="AJ64" i="60"/>
  <c r="AG64" i="60"/>
  <c r="AB64" i="60"/>
  <c r="Y64" i="60"/>
  <c r="U64" i="60"/>
  <c r="R64" i="60"/>
  <c r="O64" i="60"/>
  <c r="L64" i="60"/>
  <c r="I64" i="60"/>
  <c r="F64" i="60"/>
  <c r="AP63" i="60"/>
  <c r="AM63" i="60"/>
  <c r="AJ63" i="60"/>
  <c r="AG63" i="60"/>
  <c r="AB63" i="60"/>
  <c r="Y63" i="60"/>
  <c r="U63" i="60"/>
  <c r="R63" i="60"/>
  <c r="O63" i="60"/>
  <c r="L63" i="60"/>
  <c r="I63" i="60"/>
  <c r="F63" i="60"/>
  <c r="AP62" i="60"/>
  <c r="AM62" i="60"/>
  <c r="AJ62" i="60"/>
  <c r="AG62" i="60"/>
  <c r="AB62" i="60"/>
  <c r="Y62" i="60"/>
  <c r="U62" i="60"/>
  <c r="R62" i="60"/>
  <c r="O62" i="60"/>
  <c r="L62" i="60"/>
  <c r="I62" i="60"/>
  <c r="F62" i="60"/>
  <c r="AP61" i="60"/>
  <c r="AM61" i="60"/>
  <c r="AJ61" i="60"/>
  <c r="AG61" i="60"/>
  <c r="AB61" i="60"/>
  <c r="Y61" i="60"/>
  <c r="U61" i="60"/>
  <c r="R61" i="60"/>
  <c r="O61" i="60"/>
  <c r="L61" i="60"/>
  <c r="I61" i="60"/>
  <c r="F61" i="60"/>
  <c r="AP60" i="60"/>
  <c r="AM60" i="60"/>
  <c r="AJ60" i="60"/>
  <c r="AG60" i="60"/>
  <c r="AB60" i="60"/>
  <c r="Y60" i="60"/>
  <c r="U60" i="60"/>
  <c r="R60" i="60"/>
  <c r="O60" i="60"/>
  <c r="L60" i="60"/>
  <c r="I60" i="60"/>
  <c r="F60" i="60"/>
  <c r="AP59" i="60"/>
  <c r="AM59" i="60"/>
  <c r="AJ59" i="60"/>
  <c r="AG59" i="60"/>
  <c r="AB59" i="60"/>
  <c r="Y59" i="60"/>
  <c r="U59" i="60"/>
  <c r="R59" i="60"/>
  <c r="O59" i="60"/>
  <c r="L59" i="60"/>
  <c r="I59" i="60"/>
  <c r="F59" i="60"/>
  <c r="AP58" i="60"/>
  <c r="AM58" i="60"/>
  <c r="AJ58" i="60"/>
  <c r="AG58" i="60"/>
  <c r="AB58" i="60"/>
  <c r="Y58" i="60"/>
  <c r="U58" i="60"/>
  <c r="R58" i="60"/>
  <c r="O58" i="60"/>
  <c r="L58" i="60"/>
  <c r="I58" i="60"/>
  <c r="F58" i="60"/>
  <c r="AP57" i="60"/>
  <c r="AM57" i="60"/>
  <c r="AJ57" i="60"/>
  <c r="AG57" i="60"/>
  <c r="AB57" i="60"/>
  <c r="Y57" i="60"/>
  <c r="U57" i="60"/>
  <c r="R57" i="60"/>
  <c r="O57" i="60"/>
  <c r="L57" i="60"/>
  <c r="I57" i="60"/>
  <c r="F57" i="60"/>
  <c r="AP56" i="60"/>
  <c r="AM56" i="60"/>
  <c r="AJ56" i="60"/>
  <c r="AG56" i="60"/>
  <c r="AB56" i="60"/>
  <c r="Y56" i="60"/>
  <c r="U56" i="60"/>
  <c r="R56" i="60"/>
  <c r="O56" i="60"/>
  <c r="L56" i="60"/>
  <c r="I56" i="60"/>
  <c r="F56" i="60"/>
  <c r="AP55" i="60"/>
  <c r="AM55" i="60"/>
  <c r="AJ55" i="60"/>
  <c r="AG55" i="60"/>
  <c r="AB55" i="60"/>
  <c r="Y55" i="60"/>
  <c r="U55" i="60"/>
  <c r="R55" i="60"/>
  <c r="O55" i="60"/>
  <c r="L55" i="60"/>
  <c r="I55" i="60"/>
  <c r="F55" i="60"/>
  <c r="AP54" i="60"/>
  <c r="AM54" i="60"/>
  <c r="AJ54" i="60"/>
  <c r="AG54" i="60"/>
  <c r="AB54" i="60"/>
  <c r="Y54" i="60"/>
  <c r="U54" i="60"/>
  <c r="R54" i="60"/>
  <c r="O54" i="60"/>
  <c r="L54" i="60"/>
  <c r="I54" i="60"/>
  <c r="F54" i="60"/>
  <c r="AP53" i="60"/>
  <c r="AM53" i="60"/>
  <c r="AJ53" i="60"/>
  <c r="AG53" i="60"/>
  <c r="AB53" i="60"/>
  <c r="Y53" i="60"/>
  <c r="U53" i="60"/>
  <c r="R53" i="60"/>
  <c r="O53" i="60"/>
  <c r="L53" i="60"/>
  <c r="I53" i="60"/>
  <c r="F53" i="60"/>
  <c r="AP52" i="60"/>
  <c r="AM52" i="60"/>
  <c r="AJ52" i="60"/>
  <c r="AG52" i="60"/>
  <c r="AB52" i="60"/>
  <c r="Y52" i="60"/>
  <c r="U52" i="60"/>
  <c r="R52" i="60"/>
  <c r="O52" i="60"/>
  <c r="L52" i="60"/>
  <c r="I52" i="60"/>
  <c r="F52" i="60"/>
  <c r="AP51" i="60"/>
  <c r="AM51" i="60"/>
  <c r="AJ51" i="60"/>
  <c r="AG51" i="60"/>
  <c r="AB51" i="60"/>
  <c r="Y51" i="60"/>
  <c r="U51" i="60"/>
  <c r="R51" i="60"/>
  <c r="O51" i="60"/>
  <c r="L51" i="60"/>
  <c r="I51" i="60"/>
  <c r="F51" i="60"/>
  <c r="AP50" i="60"/>
  <c r="AM50" i="60"/>
  <c r="AJ50" i="60"/>
  <c r="AG50" i="60"/>
  <c r="AB50" i="60"/>
  <c r="Y50" i="60"/>
  <c r="U50" i="60"/>
  <c r="R50" i="60"/>
  <c r="O50" i="60"/>
  <c r="L50" i="60"/>
  <c r="I50" i="60"/>
  <c r="F50" i="60"/>
  <c r="AP49" i="60"/>
  <c r="AM49" i="60"/>
  <c r="AJ49" i="60"/>
  <c r="AG49" i="60"/>
  <c r="AB49" i="60"/>
  <c r="Y49" i="60"/>
  <c r="U49" i="60"/>
  <c r="R49" i="60"/>
  <c r="O49" i="60"/>
  <c r="L49" i="60"/>
  <c r="I49" i="60"/>
  <c r="F49" i="60"/>
  <c r="AP48" i="60"/>
  <c r="AM48" i="60"/>
  <c r="AJ48" i="60"/>
  <c r="AG48" i="60"/>
  <c r="AB48" i="60"/>
  <c r="Y48" i="60"/>
  <c r="U48" i="60"/>
  <c r="R48" i="60"/>
  <c r="O48" i="60"/>
  <c r="L48" i="60"/>
  <c r="I48" i="60"/>
  <c r="F48" i="60"/>
  <c r="AP47" i="60"/>
  <c r="AM47" i="60"/>
  <c r="AJ47" i="60"/>
  <c r="AG47" i="60"/>
  <c r="AB47" i="60"/>
  <c r="Y47" i="60"/>
  <c r="U47" i="60"/>
  <c r="R47" i="60"/>
  <c r="O47" i="60"/>
  <c r="L47" i="60"/>
  <c r="I47" i="60"/>
  <c r="F47" i="60"/>
  <c r="AP46" i="60"/>
  <c r="AM46" i="60"/>
  <c r="AJ46" i="60"/>
  <c r="AG46" i="60"/>
  <c r="AB46" i="60"/>
  <c r="Y46" i="60"/>
  <c r="U46" i="60"/>
  <c r="R46" i="60"/>
  <c r="O46" i="60"/>
  <c r="L46" i="60"/>
  <c r="I46" i="60"/>
  <c r="F46" i="60"/>
  <c r="AP45" i="60"/>
  <c r="AM45" i="60"/>
  <c r="AJ45" i="60"/>
  <c r="AG45" i="60"/>
  <c r="AB45" i="60"/>
  <c r="Y45" i="60"/>
  <c r="U45" i="60"/>
  <c r="R45" i="60"/>
  <c r="O45" i="60"/>
  <c r="L45" i="60"/>
  <c r="I45" i="60"/>
  <c r="F45" i="60"/>
  <c r="AP43" i="60"/>
  <c r="AM43" i="60"/>
  <c r="AJ43" i="60"/>
  <c r="AG43" i="60"/>
  <c r="AB43" i="60"/>
  <c r="Y43" i="60"/>
  <c r="U43" i="60"/>
  <c r="R43" i="60"/>
  <c r="O43" i="60"/>
  <c r="L43" i="60"/>
  <c r="I43" i="60"/>
  <c r="F43" i="60"/>
  <c r="AP42" i="60"/>
  <c r="AM42" i="60"/>
  <c r="AJ42" i="60"/>
  <c r="AG42" i="60"/>
  <c r="AB42" i="60"/>
  <c r="Y42" i="60"/>
  <c r="U42" i="60"/>
  <c r="R42" i="60"/>
  <c r="O42" i="60"/>
  <c r="L42" i="60"/>
  <c r="I42" i="60"/>
  <c r="F42" i="60"/>
  <c r="AP41" i="60"/>
  <c r="AM41" i="60"/>
  <c r="AJ41" i="60"/>
  <c r="AG41" i="60"/>
  <c r="AB41" i="60"/>
  <c r="Y41" i="60"/>
  <c r="U41" i="60"/>
  <c r="R41" i="60"/>
  <c r="O41" i="60"/>
  <c r="L41" i="60"/>
  <c r="I41" i="60"/>
  <c r="F41" i="60"/>
  <c r="AP40" i="60"/>
  <c r="AM40" i="60"/>
  <c r="AJ40" i="60"/>
  <c r="AG40" i="60"/>
  <c r="AB40" i="60"/>
  <c r="Y40" i="60"/>
  <c r="U40" i="60"/>
  <c r="R40" i="60"/>
  <c r="O40" i="60"/>
  <c r="L40" i="60"/>
  <c r="I40" i="60"/>
  <c r="F40" i="60"/>
  <c r="AP39" i="60"/>
  <c r="AM39" i="60"/>
  <c r="AJ39" i="60"/>
  <c r="AG39" i="60"/>
  <c r="AB39" i="60"/>
  <c r="Y39" i="60"/>
  <c r="U39" i="60"/>
  <c r="R39" i="60"/>
  <c r="O39" i="60"/>
  <c r="L39" i="60"/>
  <c r="I39" i="60"/>
  <c r="F39" i="60"/>
  <c r="AP38" i="60"/>
  <c r="AM38" i="60"/>
  <c r="AJ38" i="60"/>
  <c r="AG38" i="60"/>
  <c r="AB38" i="60"/>
  <c r="Y38" i="60"/>
  <c r="U38" i="60"/>
  <c r="R38" i="60"/>
  <c r="O38" i="60"/>
  <c r="L38" i="60"/>
  <c r="I38" i="60"/>
  <c r="F38" i="60"/>
  <c r="AP37" i="60"/>
  <c r="AM37" i="60"/>
  <c r="AJ37" i="60"/>
  <c r="AG37" i="60"/>
  <c r="AB37" i="60"/>
  <c r="Y37" i="60"/>
  <c r="U37" i="60"/>
  <c r="R37" i="60"/>
  <c r="O37" i="60"/>
  <c r="L37" i="60"/>
  <c r="I37" i="60"/>
  <c r="F37" i="60"/>
  <c r="C37" i="60"/>
  <c r="AQ35" i="60"/>
  <c r="AN35" i="60"/>
  <c r="AK35" i="60"/>
  <c r="AH35" i="60"/>
  <c r="AC35" i="60"/>
  <c r="V35" i="60"/>
  <c r="S35" i="60"/>
  <c r="P35" i="60"/>
  <c r="M35" i="60"/>
  <c r="J35" i="60"/>
  <c r="G35" i="60"/>
  <c r="D35" i="60"/>
  <c r="AQ34" i="60"/>
  <c r="AN34" i="60"/>
  <c r="AK34" i="60"/>
  <c r="AH34" i="60"/>
  <c r="Z34" i="60"/>
  <c r="S34" i="60"/>
  <c r="J34" i="60"/>
  <c r="D34" i="60"/>
  <c r="AK32" i="60"/>
  <c r="AH32" i="60"/>
  <c r="AC32" i="60"/>
  <c r="S32" i="60"/>
  <c r="P32" i="60"/>
  <c r="J32" i="60"/>
  <c r="AK31" i="60"/>
  <c r="AH31" i="60"/>
  <c r="AC31" i="60"/>
  <c r="Z31" i="60"/>
  <c r="V31" i="60"/>
  <c r="S31" i="60"/>
  <c r="M31" i="60"/>
  <c r="J31" i="60"/>
  <c r="AK30" i="60"/>
  <c r="V30" i="60"/>
  <c r="S30" i="60"/>
  <c r="AQ29" i="60"/>
  <c r="AN29" i="60"/>
  <c r="Z29" i="60"/>
  <c r="V29" i="60"/>
  <c r="S29" i="60"/>
  <c r="P29" i="60"/>
  <c r="M29" i="60"/>
  <c r="J29" i="60"/>
  <c r="AQ28" i="60"/>
  <c r="AN28" i="60"/>
  <c r="AH28" i="60"/>
  <c r="AC28" i="60"/>
  <c r="Z28" i="60"/>
  <c r="S28" i="60"/>
  <c r="P28" i="60"/>
  <c r="D28" i="60"/>
  <c r="AQ27" i="60"/>
  <c r="AN27" i="60"/>
  <c r="AK27" i="60"/>
  <c r="AH27" i="60"/>
  <c r="AC27" i="60"/>
  <c r="Z27" i="60"/>
  <c r="V27" i="60"/>
  <c r="M27" i="60"/>
  <c r="J27" i="60"/>
  <c r="G27" i="60"/>
  <c r="D27" i="60"/>
  <c r="AK26" i="60"/>
  <c r="AH26" i="60"/>
  <c r="V26" i="60"/>
  <c r="S26" i="60"/>
  <c r="P26" i="60"/>
  <c r="M26" i="60"/>
  <c r="J26" i="60"/>
  <c r="D26" i="60"/>
  <c r="AQ25" i="60"/>
  <c r="AK25" i="60"/>
  <c r="AH25" i="60"/>
  <c r="P25" i="60"/>
  <c r="M25" i="60"/>
  <c r="AN24" i="60"/>
  <c r="AC24" i="60"/>
  <c r="Z24" i="60"/>
  <c r="G24" i="60"/>
  <c r="AH23" i="60"/>
  <c r="AC23" i="60"/>
  <c r="Z23" i="60"/>
  <c r="V23" i="60"/>
  <c r="S23" i="60"/>
  <c r="P23" i="60"/>
  <c r="J23" i="60"/>
  <c r="G23" i="60"/>
  <c r="D23" i="60"/>
  <c r="AK22" i="60"/>
  <c r="AH22" i="60"/>
  <c r="AC22" i="60"/>
  <c r="Z22" i="60"/>
  <c r="P22" i="60"/>
  <c r="M22" i="60"/>
  <c r="V21" i="60"/>
  <c r="P21" i="60"/>
  <c r="G21" i="60"/>
  <c r="AK20" i="60"/>
  <c r="AH20" i="60"/>
  <c r="Z20" i="60"/>
  <c r="V20" i="60"/>
  <c r="M20" i="60"/>
  <c r="J20" i="60"/>
  <c r="G20" i="60"/>
  <c r="D20" i="60"/>
  <c r="AQ19" i="60"/>
  <c r="AN19" i="60"/>
  <c r="AK19" i="60"/>
  <c r="AC19" i="60"/>
  <c r="S19" i="60"/>
  <c r="P19" i="60"/>
  <c r="G19" i="60"/>
  <c r="AQ18" i="60"/>
  <c r="AK18" i="60"/>
  <c r="Z18" i="60"/>
  <c r="V18" i="60"/>
  <c r="M18" i="60"/>
  <c r="J18" i="60"/>
  <c r="AK17" i="60"/>
  <c r="AH17" i="60"/>
  <c r="M17" i="60"/>
  <c r="AQ16" i="60"/>
  <c r="AN16" i="60"/>
  <c r="AK16" i="60"/>
  <c r="AH16" i="60"/>
  <c r="AC16" i="60"/>
  <c r="Z16" i="60"/>
  <c r="S16" i="60"/>
  <c r="M16" i="60"/>
  <c r="G16" i="60"/>
  <c r="D16" i="60"/>
  <c r="AQ15" i="60"/>
  <c r="AH15" i="60"/>
  <c r="P15" i="60"/>
  <c r="D15" i="60"/>
  <c r="AN14" i="60"/>
  <c r="AK14" i="60"/>
  <c r="AH14" i="60"/>
  <c r="Z14" i="60"/>
  <c r="S14" i="60"/>
  <c r="M14" i="60"/>
  <c r="G14" i="60"/>
  <c r="D14" i="60"/>
  <c r="AN13" i="60"/>
  <c r="AK13" i="60"/>
  <c r="AH13" i="60"/>
  <c r="P13" i="60"/>
  <c r="M13" i="60"/>
  <c r="J13" i="60"/>
  <c r="A13" i="60"/>
  <c r="A45" i="60" s="1"/>
  <c r="A77" i="60" s="1"/>
  <c r="A109" i="60" s="1"/>
  <c r="A12" i="60"/>
  <c r="AQ11" i="60"/>
  <c r="AN11" i="60"/>
  <c r="AK11" i="60"/>
  <c r="AC11" i="60"/>
  <c r="Z11" i="60"/>
  <c r="M11" i="60"/>
  <c r="J11" i="60"/>
  <c r="D11" i="60"/>
  <c r="A11" i="60"/>
  <c r="A43" i="60" s="1"/>
  <c r="A75" i="60" s="1"/>
  <c r="A107" i="60" s="1"/>
  <c r="AK10" i="60"/>
  <c r="AH10" i="60"/>
  <c r="AC10" i="60"/>
  <c r="S10" i="60"/>
  <c r="M10" i="60"/>
  <c r="J10" i="60"/>
  <c r="G10" i="60"/>
  <c r="D10" i="60"/>
  <c r="A10" i="60"/>
  <c r="A42" i="60" s="1"/>
  <c r="A74" i="60" s="1"/>
  <c r="A106" i="60" s="1"/>
  <c r="AQ9" i="60"/>
  <c r="AN9" i="60"/>
  <c r="AC9" i="60"/>
  <c r="S9" i="60"/>
  <c r="M9" i="60"/>
  <c r="J9" i="60"/>
  <c r="G9" i="60"/>
  <c r="A9" i="60"/>
  <c r="A41" i="60" s="1"/>
  <c r="A73" i="60" s="1"/>
  <c r="A105" i="60" s="1"/>
  <c r="AQ8" i="60"/>
  <c r="AN8" i="60"/>
  <c r="AK8" i="60"/>
  <c r="AH8" i="60"/>
  <c r="Z8" i="60"/>
  <c r="V8" i="60"/>
  <c r="G8" i="60"/>
  <c r="D8" i="60"/>
  <c r="A8" i="60"/>
  <c r="A40" i="60" s="1"/>
  <c r="A72" i="60" s="1"/>
  <c r="A104" i="60" s="1"/>
  <c r="AQ7" i="60"/>
  <c r="AH7" i="60"/>
  <c r="AC7" i="60"/>
  <c r="Z7" i="60"/>
  <c r="S7" i="60"/>
  <c r="P7" i="60"/>
  <c r="M7" i="60"/>
  <c r="J7" i="60"/>
  <c r="A7" i="60"/>
  <c r="A39" i="60" s="1"/>
  <c r="A71" i="60" s="1"/>
  <c r="A103" i="60" s="1"/>
  <c r="AQ6" i="60"/>
  <c r="Z6" i="60"/>
  <c r="J6" i="60"/>
  <c r="D6" i="60"/>
  <c r="A6" i="60"/>
  <c r="A38" i="60" s="1"/>
  <c r="A70" i="60" s="1"/>
  <c r="A102" i="60" s="1"/>
  <c r="A37" i="60"/>
  <c r="A69" i="60" s="1"/>
  <c r="A101" i="60" s="1"/>
  <c r="AS37" i="74" l="1"/>
  <c r="AT27" i="60"/>
  <c r="AT34" i="72"/>
  <c r="H37" i="1"/>
  <c r="G15" i="3"/>
  <c r="AT26" i="75"/>
  <c r="H87" i="72"/>
  <c r="AT35" i="75"/>
  <c r="K96" i="74"/>
  <c r="AI89" i="74"/>
  <c r="T79" i="72"/>
  <c r="Q75" i="72"/>
  <c r="AF79" i="72"/>
  <c r="K82" i="72"/>
  <c r="AT19" i="75"/>
  <c r="E99" i="75"/>
  <c r="AI89" i="75"/>
  <c r="H91" i="72"/>
  <c r="Q86" i="60"/>
  <c r="AB37" i="1"/>
  <c r="K71" i="75"/>
  <c r="J37" i="1"/>
  <c r="T37" i="1"/>
  <c r="Q37" i="1"/>
  <c r="L37" i="1"/>
  <c r="O37" i="1"/>
  <c r="K37" i="1"/>
  <c r="I37" i="1"/>
  <c r="AC37" i="1"/>
  <c r="AO37" i="1"/>
  <c r="AP37" i="1"/>
  <c r="Z37" i="1"/>
  <c r="U37" i="1"/>
  <c r="V37" i="1"/>
  <c r="P37" i="1"/>
  <c r="R37" i="1"/>
  <c r="D37" i="1"/>
  <c r="M37" i="1"/>
  <c r="N37" i="1"/>
  <c r="N82" i="75"/>
  <c r="H91" i="74"/>
  <c r="AO92" i="74"/>
  <c r="Q73" i="74"/>
  <c r="E80" i="74"/>
  <c r="X95" i="74"/>
  <c r="AA89" i="74"/>
  <c r="AI101" i="72"/>
  <c r="AK101" i="72" s="1"/>
  <c r="AI73" i="72"/>
  <c r="AA74" i="72"/>
  <c r="B96" i="72"/>
  <c r="AI93" i="75"/>
  <c r="AA93" i="60"/>
  <c r="Q90" i="72"/>
  <c r="K88" i="74"/>
  <c r="T88" i="60"/>
  <c r="B84" i="60"/>
  <c r="X80" i="74"/>
  <c r="K37" i="113"/>
  <c r="T81" i="72"/>
  <c r="AO37" i="113"/>
  <c r="AP37" i="113"/>
  <c r="V37" i="113"/>
  <c r="T37" i="113"/>
  <c r="U37" i="113"/>
  <c r="P37" i="113"/>
  <c r="Q37" i="113"/>
  <c r="R37" i="113"/>
  <c r="L37" i="113"/>
  <c r="I37" i="113"/>
  <c r="O37" i="113"/>
  <c r="B37" i="113"/>
  <c r="D37" i="113"/>
  <c r="N37" i="113"/>
  <c r="J37" i="113"/>
  <c r="M37" i="113"/>
  <c r="AI75" i="75"/>
  <c r="AL75" i="75"/>
  <c r="E73" i="75"/>
  <c r="N73" i="72"/>
  <c r="E102" i="74"/>
  <c r="G102" i="74" s="1"/>
  <c r="K101" i="72"/>
  <c r="M101" i="72" s="1"/>
  <c r="T37" i="60"/>
  <c r="V37" i="60" s="1"/>
  <c r="AO74" i="75"/>
  <c r="AA79" i="75"/>
  <c r="AA88" i="75"/>
  <c r="AO81" i="72"/>
  <c r="AF101" i="75"/>
  <c r="AH101" i="75" s="1"/>
  <c r="AR72" i="75"/>
  <c r="AT10" i="75"/>
  <c r="AF85" i="75"/>
  <c r="AI96" i="75"/>
  <c r="AI75" i="74"/>
  <c r="K37" i="74"/>
  <c r="M37" i="74" s="1"/>
  <c r="H71" i="72"/>
  <c r="K90" i="72"/>
  <c r="N74" i="75"/>
  <c r="E99" i="60"/>
  <c r="H87" i="60"/>
  <c r="AI89" i="60"/>
  <c r="T87" i="60"/>
  <c r="T73" i="60"/>
  <c r="T96" i="60"/>
  <c r="E102" i="60"/>
  <c r="G102" i="60" s="1"/>
  <c r="E86" i="60"/>
  <c r="G6" i="60"/>
  <c r="AL99" i="72"/>
  <c r="AO96" i="75"/>
  <c r="B96" i="75"/>
  <c r="AO95" i="74"/>
  <c r="N95" i="74"/>
  <c r="E92" i="60"/>
  <c r="N37" i="75"/>
  <c r="P37" i="75" s="1"/>
  <c r="AR73" i="75"/>
  <c r="AL87" i="75"/>
  <c r="H101" i="75"/>
  <c r="J101" i="75" s="1"/>
  <c r="AT22" i="75"/>
  <c r="AI83" i="75"/>
  <c r="AL89" i="74"/>
  <c r="AO89" i="72"/>
  <c r="X89" i="60"/>
  <c r="T88" i="74"/>
  <c r="X87" i="72"/>
  <c r="N86" i="72"/>
  <c r="AA83" i="74"/>
  <c r="H81" i="60"/>
  <c r="AA75" i="75"/>
  <c r="X75" i="75"/>
  <c r="X74" i="75"/>
  <c r="H74" i="74"/>
  <c r="X73" i="74"/>
  <c r="AO74" i="72"/>
  <c r="AO74" i="60"/>
  <c r="AL74" i="60"/>
  <c r="AI72" i="60"/>
  <c r="K104" i="75"/>
  <c r="M104" i="75" s="1"/>
  <c r="AF71" i="72"/>
  <c r="X71" i="75"/>
  <c r="T71" i="75"/>
  <c r="Q71" i="75"/>
  <c r="AF71" i="75"/>
  <c r="B71" i="60"/>
  <c r="AA38" i="75"/>
  <c r="AC38" i="75" s="1"/>
  <c r="AF70" i="75"/>
  <c r="AA70" i="74"/>
  <c r="AF102" i="74"/>
  <c r="AH102" i="74" s="1"/>
  <c r="AF37" i="74"/>
  <c r="AH37" i="74" s="1"/>
  <c r="E37" i="72"/>
  <c r="G37" i="72" s="1"/>
  <c r="T102" i="60"/>
  <c r="V102" i="60" s="1"/>
  <c r="AH6" i="75"/>
  <c r="V7" i="75"/>
  <c r="Q81" i="75"/>
  <c r="G34" i="75"/>
  <c r="AN10" i="75"/>
  <c r="E38" i="75"/>
  <c r="G38" i="75" s="1"/>
  <c r="E89" i="75"/>
  <c r="X92" i="75"/>
  <c r="K101" i="75"/>
  <c r="M101" i="75" s="1"/>
  <c r="E74" i="75"/>
  <c r="N101" i="75"/>
  <c r="P101" i="75" s="1"/>
  <c r="T95" i="75"/>
  <c r="H37" i="75"/>
  <c r="J37" i="75" s="1"/>
  <c r="X81" i="75"/>
  <c r="Q73" i="75"/>
  <c r="K74" i="75"/>
  <c r="AF81" i="75"/>
  <c r="Q102" i="75"/>
  <c r="S102" i="75" s="1"/>
  <c r="E37" i="75"/>
  <c r="G37" i="75" s="1"/>
  <c r="N70" i="75"/>
  <c r="AL105" i="75"/>
  <c r="AN105" i="75" s="1"/>
  <c r="AO73" i="75"/>
  <c r="K86" i="75"/>
  <c r="AF89" i="75"/>
  <c r="X90" i="75"/>
  <c r="AI99" i="75"/>
  <c r="AL82" i="74"/>
  <c r="K74" i="74"/>
  <c r="B82" i="74"/>
  <c r="K87" i="74"/>
  <c r="AF94" i="74"/>
  <c r="E99" i="74"/>
  <c r="E75" i="74"/>
  <c r="X70" i="74"/>
  <c r="T74" i="74"/>
  <c r="E73" i="74"/>
  <c r="AA75" i="74"/>
  <c r="E87" i="74"/>
  <c r="Q94" i="74"/>
  <c r="H81" i="74"/>
  <c r="AO73" i="74"/>
  <c r="Q86" i="74"/>
  <c r="H94" i="74"/>
  <c r="AL95" i="74"/>
  <c r="AF96" i="74"/>
  <c r="X96" i="74"/>
  <c r="K75" i="74"/>
  <c r="E103" i="74"/>
  <c r="G103" i="74" s="1"/>
  <c r="AI70" i="74"/>
  <c r="AA71" i="74"/>
  <c r="AL70" i="74"/>
  <c r="AL75" i="74"/>
  <c r="B86" i="74"/>
  <c r="X99" i="74"/>
  <c r="H37" i="74"/>
  <c r="J37" i="74" s="1"/>
  <c r="AL37" i="74"/>
  <c r="AN37" i="74" s="1"/>
  <c r="K101" i="74"/>
  <c r="M101" i="74" s="1"/>
  <c r="AI102" i="74"/>
  <c r="AK102" i="74" s="1"/>
  <c r="AI71" i="74"/>
  <c r="B37" i="74"/>
  <c r="D37" i="74" s="1"/>
  <c r="AO101" i="74"/>
  <c r="AQ101" i="74" s="1"/>
  <c r="X72" i="74"/>
  <c r="AA78" i="74"/>
  <c r="K85" i="74"/>
  <c r="E86" i="74"/>
  <c r="AF93" i="74"/>
  <c r="AA99" i="74"/>
  <c r="T102" i="72"/>
  <c r="V102" i="72" s="1"/>
  <c r="B72" i="72"/>
  <c r="X84" i="72"/>
  <c r="AA93" i="72"/>
  <c r="X79" i="72"/>
  <c r="AL92" i="72"/>
  <c r="AA72" i="72"/>
  <c r="Q73" i="72"/>
  <c r="H101" i="72"/>
  <c r="J101" i="72" s="1"/>
  <c r="B71" i="72"/>
  <c r="H73" i="72"/>
  <c r="AA94" i="72"/>
  <c r="AI79" i="72"/>
  <c r="G5" i="72"/>
  <c r="K37" i="72"/>
  <c r="M37" i="72" s="1"/>
  <c r="E39" i="72"/>
  <c r="G39" i="72" s="1"/>
  <c r="K73" i="72"/>
  <c r="AF74" i="72"/>
  <c r="X75" i="72"/>
  <c r="T90" i="72"/>
  <c r="T80" i="72"/>
  <c r="AA101" i="72"/>
  <c r="AC101" i="72" s="1"/>
  <c r="AO73" i="72"/>
  <c r="X101" i="72"/>
  <c r="Z101" i="72" s="1"/>
  <c r="N104" i="72"/>
  <c r="P104" i="72" s="1"/>
  <c r="B74" i="72"/>
  <c r="AA75" i="72"/>
  <c r="AL85" i="72"/>
  <c r="N88" i="72"/>
  <c r="H92" i="72"/>
  <c r="AA37" i="72"/>
  <c r="AC37" i="72" s="1"/>
  <c r="AF99" i="72"/>
  <c r="D19" i="60"/>
  <c r="S21" i="60"/>
  <c r="AO75" i="60"/>
  <c r="H75" i="60"/>
  <c r="G5" i="60"/>
  <c r="AO39" i="60"/>
  <c r="AQ39" i="60" s="1"/>
  <c r="H73" i="60"/>
  <c r="X74" i="60"/>
  <c r="B85" i="60"/>
  <c r="AI85" i="60"/>
  <c r="T74" i="60"/>
  <c r="J5" i="60"/>
  <c r="AA38" i="60"/>
  <c r="AC38" i="60" s="1"/>
  <c r="Q75" i="60"/>
  <c r="AL85" i="60"/>
  <c r="AA101" i="60"/>
  <c r="AC101" i="60" s="1"/>
  <c r="V6" i="60"/>
  <c r="D37" i="60"/>
  <c r="B102" i="60"/>
  <c r="D102" i="60" s="1"/>
  <c r="X71" i="60"/>
  <c r="AO82" i="60"/>
  <c r="AO85" i="60"/>
  <c r="K87" i="60"/>
  <c r="E78" i="60"/>
  <c r="AA78" i="60"/>
  <c r="AA99" i="60"/>
  <c r="X101" i="60"/>
  <c r="Z101" i="60" s="1"/>
  <c r="AF84" i="60"/>
  <c r="B70" i="60"/>
  <c r="T80" i="60"/>
  <c r="T89" i="60"/>
  <c r="AA95" i="60"/>
  <c r="D39" i="60"/>
  <c r="E70" i="60"/>
  <c r="N78" i="74"/>
  <c r="N75" i="74"/>
  <c r="N74" i="74"/>
  <c r="N72" i="74"/>
  <c r="X96" i="60"/>
  <c r="X99" i="60"/>
  <c r="AA99" i="75"/>
  <c r="X99" i="75"/>
  <c r="AF99" i="74"/>
  <c r="Q99" i="74"/>
  <c r="E99" i="72"/>
  <c r="X99" i="72"/>
  <c r="T99" i="60"/>
  <c r="Z35" i="60"/>
  <c r="N99" i="75"/>
  <c r="Q99" i="75"/>
  <c r="J34" i="75"/>
  <c r="AO99" i="74"/>
  <c r="K99" i="74"/>
  <c r="AL99" i="74"/>
  <c r="T99" i="72"/>
  <c r="AC34" i="60"/>
  <c r="V32" i="60"/>
  <c r="AO96" i="72"/>
  <c r="H95" i="72"/>
  <c r="H96" i="60"/>
  <c r="AF95" i="60"/>
  <c r="AF94" i="75"/>
  <c r="AT29" i="75"/>
  <c r="AF93" i="75"/>
  <c r="X94" i="75"/>
  <c r="AH30" i="74"/>
  <c r="AI94" i="72"/>
  <c r="T95" i="72"/>
  <c r="Q95" i="72"/>
  <c r="AL94" i="72"/>
  <c r="AA94" i="75"/>
  <c r="X93" i="72"/>
  <c r="X94" i="72"/>
  <c r="AO93" i="74"/>
  <c r="AA92" i="74"/>
  <c r="H92" i="74"/>
  <c r="AL92" i="74"/>
  <c r="K93" i="74"/>
  <c r="N93" i="72"/>
  <c r="AA92" i="60"/>
  <c r="AF93" i="60"/>
  <c r="B93" i="60"/>
  <c r="AT28" i="75"/>
  <c r="AO93" i="75"/>
  <c r="AI92" i="75"/>
  <c r="AL92" i="75"/>
  <c r="T92" i="75"/>
  <c r="AI92" i="74"/>
  <c r="AF92" i="72"/>
  <c r="AA91" i="60"/>
  <c r="K91" i="60"/>
  <c r="AL91" i="74"/>
  <c r="AI90" i="72"/>
  <c r="Q90" i="60"/>
  <c r="T90" i="60"/>
  <c r="N91" i="60"/>
  <c r="Q91" i="60"/>
  <c r="H90" i="75"/>
  <c r="AI90" i="74"/>
  <c r="X90" i="72"/>
  <c r="AF89" i="60"/>
  <c r="V25" i="60"/>
  <c r="AA89" i="75"/>
  <c r="AO89" i="74"/>
  <c r="E89" i="74"/>
  <c r="K89" i="74"/>
  <c r="H89" i="74"/>
  <c r="T89" i="74"/>
  <c r="T89" i="72"/>
  <c r="AL89" i="72"/>
  <c r="V24" i="60"/>
  <c r="AH24" i="60"/>
  <c r="AT23" i="74"/>
  <c r="M23" i="74"/>
  <c r="AF88" i="72"/>
  <c r="E88" i="60"/>
  <c r="B88" i="60"/>
  <c r="K87" i="75"/>
  <c r="N87" i="75"/>
  <c r="Q87" i="75"/>
  <c r="X87" i="74"/>
  <c r="X86" i="74"/>
  <c r="Q87" i="74"/>
  <c r="AO87" i="72"/>
  <c r="AF87" i="72"/>
  <c r="N86" i="60"/>
  <c r="H86" i="75"/>
  <c r="E86" i="72"/>
  <c r="H86" i="72"/>
  <c r="X86" i="72"/>
  <c r="B86" i="72"/>
  <c r="D21" i="60"/>
  <c r="AN21" i="60"/>
  <c r="B86" i="60"/>
  <c r="K85" i="75"/>
  <c r="E85" i="75"/>
  <c r="Q85" i="75"/>
  <c r="H84" i="72"/>
  <c r="AA84" i="75"/>
  <c r="E84" i="75"/>
  <c r="H84" i="75"/>
  <c r="H83" i="75"/>
  <c r="AO84" i="74"/>
  <c r="AA84" i="72"/>
  <c r="AL84" i="60"/>
  <c r="Q84" i="60"/>
  <c r="N83" i="75"/>
  <c r="AL83" i="75"/>
  <c r="D18" i="74"/>
  <c r="AI83" i="74"/>
  <c r="B83" i="74"/>
  <c r="AN18" i="74"/>
  <c r="AF83" i="74"/>
  <c r="AI82" i="72"/>
  <c r="AO83" i="60"/>
  <c r="K83" i="60"/>
  <c r="H83" i="60"/>
  <c r="X82" i="74"/>
  <c r="T81" i="74"/>
  <c r="AQ17" i="60"/>
  <c r="E81" i="72"/>
  <c r="H81" i="72"/>
  <c r="B81" i="60"/>
  <c r="AL80" i="60"/>
  <c r="V16" i="60"/>
  <c r="X80" i="75"/>
  <c r="H80" i="74"/>
  <c r="T80" i="74"/>
  <c r="AF80" i="60"/>
  <c r="H80" i="60"/>
  <c r="N80" i="60"/>
  <c r="AF80" i="75"/>
  <c r="AF79" i="75"/>
  <c r="E80" i="75"/>
  <c r="AA79" i="74"/>
  <c r="E79" i="74"/>
  <c r="T78" i="60"/>
  <c r="AI79" i="60"/>
  <c r="AI78" i="60"/>
  <c r="AI79" i="75"/>
  <c r="AA78" i="75"/>
  <c r="X78" i="75"/>
  <c r="X78" i="74"/>
  <c r="Q78" i="72"/>
  <c r="AO78" i="60"/>
  <c r="V13" i="60"/>
  <c r="D13" i="60"/>
  <c r="N78" i="60"/>
  <c r="B75" i="75"/>
  <c r="N75" i="75"/>
  <c r="AA75" i="60"/>
  <c r="AI75" i="60"/>
  <c r="AL75" i="60"/>
  <c r="B75" i="60"/>
  <c r="AO75" i="75"/>
  <c r="K75" i="75"/>
  <c r="P10" i="75"/>
  <c r="H75" i="75"/>
  <c r="AC10" i="74"/>
  <c r="T75" i="74"/>
  <c r="B75" i="74"/>
  <c r="AO75" i="72"/>
  <c r="Q74" i="72"/>
  <c r="E75" i="72"/>
  <c r="N75" i="72"/>
  <c r="S10" i="72"/>
  <c r="H75" i="72"/>
  <c r="N74" i="72"/>
  <c r="K75" i="72"/>
  <c r="AQ10" i="60"/>
  <c r="K75" i="60"/>
  <c r="B74" i="60"/>
  <c r="V10" i="60"/>
  <c r="AQ9" i="75"/>
  <c r="Q74" i="75"/>
  <c r="S9" i="75"/>
  <c r="Z9" i="75"/>
  <c r="T73" i="75"/>
  <c r="X73" i="75"/>
  <c r="T74" i="75"/>
  <c r="AL74" i="75"/>
  <c r="AA73" i="74"/>
  <c r="Z9" i="74"/>
  <c r="B48" i="74"/>
  <c r="D48" i="74" s="1"/>
  <c r="D44" i="74"/>
  <c r="J9" i="74"/>
  <c r="AF73" i="74"/>
  <c r="B74" i="74"/>
  <c r="N73" i="74"/>
  <c r="E74" i="74"/>
  <c r="T73" i="72"/>
  <c r="AA74" i="60"/>
  <c r="B73" i="60"/>
  <c r="E74" i="60"/>
  <c r="K74" i="60"/>
  <c r="H74" i="60"/>
  <c r="AA72" i="75"/>
  <c r="M8" i="75"/>
  <c r="K72" i="75"/>
  <c r="H43" i="75"/>
  <c r="J43" i="75" s="1"/>
  <c r="K73" i="75"/>
  <c r="N73" i="75"/>
  <c r="AC8" i="74"/>
  <c r="AH8" i="74"/>
  <c r="H41" i="74"/>
  <c r="J41" i="74" s="1"/>
  <c r="H73" i="74"/>
  <c r="AF72" i="74"/>
  <c r="K43" i="74"/>
  <c r="M43" i="74" s="1"/>
  <c r="X40" i="74"/>
  <c r="Z40" i="74" s="1"/>
  <c r="B73" i="72"/>
  <c r="T72" i="72"/>
  <c r="N72" i="72"/>
  <c r="D8" i="72"/>
  <c r="AK8" i="72"/>
  <c r="E72" i="60"/>
  <c r="E73" i="60"/>
  <c r="X104" i="60"/>
  <c r="Z104" i="60" s="1"/>
  <c r="AI72" i="75"/>
  <c r="X72" i="75"/>
  <c r="H72" i="75"/>
  <c r="N103" i="74"/>
  <c r="P103" i="74" s="1"/>
  <c r="Q72" i="74"/>
  <c r="H72" i="74"/>
  <c r="M7" i="74"/>
  <c r="AL41" i="74"/>
  <c r="AN41" i="74" s="1"/>
  <c r="Q71" i="74"/>
  <c r="AO41" i="72"/>
  <c r="AQ41" i="72" s="1"/>
  <c r="J7" i="72"/>
  <c r="S44" i="72"/>
  <c r="Q71" i="72"/>
  <c r="Q72" i="72"/>
  <c r="AA72" i="60"/>
  <c r="P108" i="60"/>
  <c r="AK7" i="60"/>
  <c r="K71" i="60"/>
  <c r="D41" i="60"/>
  <c r="AF72" i="60"/>
  <c r="E42" i="60"/>
  <c r="G42" i="60" s="1"/>
  <c r="E71" i="60"/>
  <c r="D7" i="60"/>
  <c r="E41" i="60"/>
  <c r="G41" i="60" s="1"/>
  <c r="AA71" i="75"/>
  <c r="AL70" i="75"/>
  <c r="K39" i="75"/>
  <c r="M39" i="75" s="1"/>
  <c r="AI71" i="75"/>
  <c r="AI106" i="75"/>
  <c r="AK106" i="75" s="1"/>
  <c r="M6" i="75"/>
  <c r="AL107" i="75"/>
  <c r="AN107" i="75" s="1"/>
  <c r="B71" i="75"/>
  <c r="K70" i="75"/>
  <c r="AL71" i="75"/>
  <c r="AO103" i="74"/>
  <c r="AQ103" i="74" s="1"/>
  <c r="AO71" i="74"/>
  <c r="AO39" i="74"/>
  <c r="AQ39" i="74" s="1"/>
  <c r="AO104" i="74"/>
  <c r="AQ104" i="74" s="1"/>
  <c r="J6" i="74"/>
  <c r="AF42" i="74"/>
  <c r="AH42" i="74" s="1"/>
  <c r="K38" i="74"/>
  <c r="M38" i="74" s="1"/>
  <c r="N106" i="74"/>
  <c r="P106" i="74" s="1"/>
  <c r="AK6" i="74"/>
  <c r="AF71" i="74"/>
  <c r="AI39" i="74"/>
  <c r="AK39" i="74" s="1"/>
  <c r="N39" i="74"/>
  <c r="P39" i="74" s="1"/>
  <c r="B71" i="74"/>
  <c r="AL105" i="74"/>
  <c r="AN105" i="74" s="1"/>
  <c r="AA40" i="72"/>
  <c r="AC40" i="72" s="1"/>
  <c r="AA70" i="72"/>
  <c r="AA104" i="72"/>
  <c r="AC104" i="72" s="1"/>
  <c r="AA71" i="72"/>
  <c r="AC108" i="72"/>
  <c r="AH6" i="72"/>
  <c r="E103" i="72"/>
  <c r="G103" i="72" s="1"/>
  <c r="T41" i="72"/>
  <c r="V41" i="72" s="1"/>
  <c r="T105" i="72"/>
  <c r="V105" i="72" s="1"/>
  <c r="B70" i="72"/>
  <c r="B104" i="72"/>
  <c r="D104" i="72" s="1"/>
  <c r="X71" i="72"/>
  <c r="B105" i="72"/>
  <c r="D105" i="72" s="1"/>
  <c r="AF70" i="72"/>
  <c r="B102" i="72"/>
  <c r="D102" i="72" s="1"/>
  <c r="AC6" i="60"/>
  <c r="AA40" i="60"/>
  <c r="AC40" i="60" s="1"/>
  <c r="AA71" i="60"/>
  <c r="AA41" i="60"/>
  <c r="AC41" i="60" s="1"/>
  <c r="M6" i="60"/>
  <c r="AL106" i="60"/>
  <c r="AN106" i="60" s="1"/>
  <c r="H71" i="60"/>
  <c r="K38" i="60"/>
  <c r="M38" i="60" s="1"/>
  <c r="AA101" i="75"/>
  <c r="AC101" i="75" s="1"/>
  <c r="AA107" i="75"/>
  <c r="AC107" i="75" s="1"/>
  <c r="AA70" i="75"/>
  <c r="AA104" i="75"/>
  <c r="AC104" i="75" s="1"/>
  <c r="J5" i="75"/>
  <c r="AI103" i="75"/>
  <c r="AK103" i="75" s="1"/>
  <c r="X37" i="75"/>
  <c r="Z37" i="75" s="1"/>
  <c r="AF38" i="75"/>
  <c r="AH38" i="75" s="1"/>
  <c r="AH5" i="75"/>
  <c r="AF105" i="75"/>
  <c r="AH105" i="75" s="1"/>
  <c r="AF102" i="75"/>
  <c r="AH102" i="75" s="1"/>
  <c r="G5" i="75"/>
  <c r="AL38" i="75"/>
  <c r="AN38" i="75" s="1"/>
  <c r="T39" i="75"/>
  <c r="V39" i="75" s="1"/>
  <c r="B102" i="75"/>
  <c r="D102" i="75" s="1"/>
  <c r="AL102" i="75"/>
  <c r="AN102" i="75" s="1"/>
  <c r="B39" i="75"/>
  <c r="D39" i="75" s="1"/>
  <c r="AN44" i="75"/>
  <c r="AL103" i="75"/>
  <c r="AN103" i="75" s="1"/>
  <c r="AA38" i="74"/>
  <c r="AC38" i="74" s="1"/>
  <c r="AA101" i="74"/>
  <c r="AC101" i="74" s="1"/>
  <c r="AO102" i="74"/>
  <c r="AQ102" i="74" s="1"/>
  <c r="J5" i="74"/>
  <c r="T39" i="74"/>
  <c r="V39" i="74" s="1"/>
  <c r="T107" i="74"/>
  <c r="V107" i="74" s="1"/>
  <c r="AI43" i="74"/>
  <c r="AK43" i="74" s="1"/>
  <c r="AF106" i="74"/>
  <c r="AH106" i="74" s="1"/>
  <c r="T37" i="74"/>
  <c r="V37" i="74" s="1"/>
  <c r="T42" i="74"/>
  <c r="V42" i="74" s="1"/>
  <c r="K70" i="74"/>
  <c r="H40" i="74"/>
  <c r="J40" i="74" s="1"/>
  <c r="M5" i="74"/>
  <c r="AN5" i="74"/>
  <c r="T70" i="74"/>
  <c r="H101" i="74"/>
  <c r="J101" i="74" s="1"/>
  <c r="AI101" i="74"/>
  <c r="AK101" i="74" s="1"/>
  <c r="S5" i="74"/>
  <c r="T105" i="74"/>
  <c r="V105" i="74" s="1"/>
  <c r="T38" i="74"/>
  <c r="V38" i="74" s="1"/>
  <c r="T103" i="74"/>
  <c r="V103" i="74" s="1"/>
  <c r="E105" i="74"/>
  <c r="G105" i="74" s="1"/>
  <c r="AK5" i="74"/>
  <c r="N40" i="74"/>
  <c r="P40" i="74" s="1"/>
  <c r="AA39" i="72"/>
  <c r="AC39" i="72" s="1"/>
  <c r="H49" i="72"/>
  <c r="J49" i="72" s="1"/>
  <c r="B40" i="72"/>
  <c r="D40" i="72" s="1"/>
  <c r="E102" i="72"/>
  <c r="G102" i="72" s="1"/>
  <c r="T103" i="72"/>
  <c r="V103" i="72" s="1"/>
  <c r="AF37" i="72"/>
  <c r="AH37" i="72" s="1"/>
  <c r="AF38" i="72"/>
  <c r="AH38" i="72" s="1"/>
  <c r="J5" i="72"/>
  <c r="AK5" i="72"/>
  <c r="N37" i="72"/>
  <c r="P37" i="72" s="1"/>
  <c r="N43" i="72"/>
  <c r="P43" i="72" s="1"/>
  <c r="T70" i="72"/>
  <c r="AF101" i="72"/>
  <c r="AH101" i="72" s="1"/>
  <c r="AF106" i="72"/>
  <c r="AH106" i="72" s="1"/>
  <c r="P5" i="72"/>
  <c r="H37" i="72"/>
  <c r="J37" i="72" s="1"/>
  <c r="H39" i="72"/>
  <c r="J39" i="72" s="1"/>
  <c r="AF102" i="72"/>
  <c r="AH102" i="72" s="1"/>
  <c r="E38" i="72"/>
  <c r="G38" i="72" s="1"/>
  <c r="B41" i="72"/>
  <c r="D41" i="72" s="1"/>
  <c r="B103" i="72"/>
  <c r="D103" i="72" s="1"/>
  <c r="AC5" i="60"/>
  <c r="H104" i="60"/>
  <c r="J104" i="60" s="1"/>
  <c r="Q42" i="60"/>
  <c r="S42" i="60" s="1"/>
  <c r="K70" i="60"/>
  <c r="S5" i="60"/>
  <c r="AF37" i="60"/>
  <c r="AH37" i="60" s="1"/>
  <c r="E101" i="60"/>
  <c r="G101" i="60" s="1"/>
  <c r="AF101" i="60"/>
  <c r="AH101" i="60" s="1"/>
  <c r="V5" i="60"/>
  <c r="AI37" i="60"/>
  <c r="AK37" i="60" s="1"/>
  <c r="AH5" i="60"/>
  <c r="AF43" i="60"/>
  <c r="AH43" i="60" s="1"/>
  <c r="N37" i="60"/>
  <c r="P37" i="60" s="1"/>
  <c r="D40" i="60"/>
  <c r="K101" i="60"/>
  <c r="M101" i="60" s="1"/>
  <c r="D5" i="60"/>
  <c r="X41" i="60"/>
  <c r="Z41" i="60" s="1"/>
  <c r="H42" i="60"/>
  <c r="J42" i="60" s="1"/>
  <c r="K103" i="60"/>
  <c r="M103" i="60" s="1"/>
  <c r="Q37" i="60"/>
  <c r="S37" i="60" s="1"/>
  <c r="T39" i="60"/>
  <c r="V39" i="60" s="1"/>
  <c r="X102" i="60"/>
  <c r="Z102" i="60" s="1"/>
  <c r="E104" i="60"/>
  <c r="G104" i="60" s="1"/>
  <c r="AI101" i="60"/>
  <c r="AK101" i="60" s="1"/>
  <c r="T107" i="60"/>
  <c r="V107" i="60" s="1"/>
  <c r="AI105" i="60"/>
  <c r="AK105" i="60" s="1"/>
  <c r="Q105" i="75"/>
  <c r="S105" i="75" s="1"/>
  <c r="AO42" i="75"/>
  <c r="AQ42" i="75" s="1"/>
  <c r="AO39" i="75"/>
  <c r="AQ39" i="75" s="1"/>
  <c r="AQ6" i="75"/>
  <c r="AO105" i="75"/>
  <c r="AQ105" i="75" s="1"/>
  <c r="AO102" i="75"/>
  <c r="AQ102" i="75" s="1"/>
  <c r="AO70" i="75"/>
  <c r="T96" i="75"/>
  <c r="H74" i="75"/>
  <c r="K83" i="75"/>
  <c r="M19" i="75"/>
  <c r="Q42" i="75"/>
  <c r="S42" i="75" s="1"/>
  <c r="Q39" i="75"/>
  <c r="S39" i="75" s="1"/>
  <c r="Q41" i="75"/>
  <c r="S41" i="75" s="1"/>
  <c r="Q38" i="75"/>
  <c r="S38" i="75" s="1"/>
  <c r="Q106" i="75"/>
  <c r="S106" i="75" s="1"/>
  <c r="Q103" i="75"/>
  <c r="S103" i="75" s="1"/>
  <c r="S5" i="75"/>
  <c r="Q101" i="75"/>
  <c r="S101" i="75" s="1"/>
  <c r="Q107" i="75"/>
  <c r="S107" i="75" s="1"/>
  <c r="Q104" i="75"/>
  <c r="S104" i="75" s="1"/>
  <c r="Q43" i="75"/>
  <c r="S43" i="75" s="1"/>
  <c r="Q40" i="75"/>
  <c r="S40" i="75" s="1"/>
  <c r="S44" i="75"/>
  <c r="Q37" i="75"/>
  <c r="S37" i="75" s="1"/>
  <c r="B45" i="75"/>
  <c r="D45" i="75" s="1"/>
  <c r="T72" i="75"/>
  <c r="T42" i="75"/>
  <c r="V42" i="75" s="1"/>
  <c r="V8" i="75"/>
  <c r="AH10" i="75"/>
  <c r="AF74" i="75"/>
  <c r="Z6" i="75"/>
  <c r="X70" i="75"/>
  <c r="Z108" i="75"/>
  <c r="X43" i="75"/>
  <c r="Z43" i="75" s="1"/>
  <c r="X39" i="75"/>
  <c r="Z39" i="75" s="1"/>
  <c r="AI78" i="75"/>
  <c r="B87" i="75"/>
  <c r="B86" i="75"/>
  <c r="AT8" i="75"/>
  <c r="J9" i="75"/>
  <c r="H73" i="75"/>
  <c r="H41" i="75"/>
  <c r="J41" i="75" s="1"/>
  <c r="D8" i="75"/>
  <c r="B105" i="75"/>
  <c r="D105" i="75" s="1"/>
  <c r="B42" i="75"/>
  <c r="D42" i="75" s="1"/>
  <c r="B72" i="75"/>
  <c r="G6" i="75"/>
  <c r="E40" i="75"/>
  <c r="G40" i="75" s="1"/>
  <c r="E71" i="75"/>
  <c r="E70" i="75"/>
  <c r="G11" i="75"/>
  <c r="E75" i="75"/>
  <c r="V34" i="75"/>
  <c r="T99" i="75"/>
  <c r="AK5" i="75"/>
  <c r="V44" i="75"/>
  <c r="K111" i="75"/>
  <c r="M111" i="75" s="1"/>
  <c r="AH17" i="75"/>
  <c r="D5" i="75"/>
  <c r="V5" i="75"/>
  <c r="J6" i="75"/>
  <c r="AC6" i="75"/>
  <c r="S7" i="75"/>
  <c r="G8" i="75"/>
  <c r="M9" i="75"/>
  <c r="AK10" i="75"/>
  <c r="J11" i="75"/>
  <c r="X86" i="75"/>
  <c r="V30" i="75"/>
  <c r="AL96" i="75"/>
  <c r="AL37" i="75"/>
  <c r="AN37" i="75" s="1"/>
  <c r="E39" i="75"/>
  <c r="G39" i="75" s="1"/>
  <c r="AL40" i="75"/>
  <c r="AN40" i="75" s="1"/>
  <c r="AF41" i="75"/>
  <c r="AH41" i="75" s="1"/>
  <c r="E42" i="75"/>
  <c r="G42" i="75" s="1"/>
  <c r="X42" i="75"/>
  <c r="Z42" i="75" s="1"/>
  <c r="AI45" i="75"/>
  <c r="AK45" i="75" s="1"/>
  <c r="K48" i="75"/>
  <c r="M48" i="75" s="1"/>
  <c r="AO71" i="75"/>
  <c r="AL72" i="75"/>
  <c r="AF73" i="75"/>
  <c r="T75" i="75"/>
  <c r="AF78" i="75"/>
  <c r="B88" i="75"/>
  <c r="B95" i="75"/>
  <c r="T103" i="75"/>
  <c r="V103" i="75" s="1"/>
  <c r="AF104" i="75"/>
  <c r="AH104" i="75" s="1"/>
  <c r="E105" i="75"/>
  <c r="G105" i="75" s="1"/>
  <c r="T106" i="75"/>
  <c r="V106" i="75" s="1"/>
  <c r="AF107" i="75"/>
  <c r="AH107" i="75" s="1"/>
  <c r="AH7" i="75"/>
  <c r="AN8" i="75"/>
  <c r="AC9" i="75"/>
  <c r="S10" i="75"/>
  <c r="Z11" i="75"/>
  <c r="AQ11" i="75"/>
  <c r="AC23" i="75"/>
  <c r="AN5" i="75"/>
  <c r="Z8" i="75"/>
  <c r="AQ8" i="75"/>
  <c r="D10" i="75"/>
  <c r="AC11" i="75"/>
  <c r="AF83" i="75"/>
  <c r="G20" i="75"/>
  <c r="AA85" i="75"/>
  <c r="E87" i="75"/>
  <c r="K38" i="75"/>
  <c r="M38" i="75" s="1"/>
  <c r="AA39" i="75"/>
  <c r="AC39" i="75" s="1"/>
  <c r="T40" i="75"/>
  <c r="V40" i="75" s="1"/>
  <c r="K41" i="75"/>
  <c r="M41" i="75" s="1"/>
  <c r="B43" i="75"/>
  <c r="D43" i="75" s="1"/>
  <c r="T43" i="75"/>
  <c r="V43" i="75" s="1"/>
  <c r="AL43" i="75"/>
  <c r="AN43" i="75" s="1"/>
  <c r="B70" i="75"/>
  <c r="AO72" i="75"/>
  <c r="AI73" i="75"/>
  <c r="AA74" i="75"/>
  <c r="E88" i="75"/>
  <c r="E95" i="75"/>
  <c r="E102" i="75"/>
  <c r="G102" i="75" s="1"/>
  <c r="X102" i="75"/>
  <c r="Z102" i="75" s="1"/>
  <c r="B103" i="75"/>
  <c r="D103" i="75" s="1"/>
  <c r="AO103" i="75"/>
  <c r="AQ103" i="75" s="1"/>
  <c r="X105" i="75"/>
  <c r="Z105" i="75" s="1"/>
  <c r="B106" i="75"/>
  <c r="D106" i="75" s="1"/>
  <c r="H38" i="75"/>
  <c r="J38" i="75" s="1"/>
  <c r="AA73" i="75"/>
  <c r="Q75" i="75"/>
  <c r="T102" i="75"/>
  <c r="V102" i="75" s="1"/>
  <c r="T105" i="75"/>
  <c r="V105" i="75" s="1"/>
  <c r="AL106" i="75"/>
  <c r="AN106" i="75" s="1"/>
  <c r="K107" i="75"/>
  <c r="M107" i="75" s="1"/>
  <c r="AT24" i="75"/>
  <c r="AA109" i="75"/>
  <c r="AC109" i="75" s="1"/>
  <c r="T80" i="75"/>
  <c r="AA48" i="75"/>
  <c r="AC48" i="75" s="1"/>
  <c r="X84" i="75"/>
  <c r="H91" i="75"/>
  <c r="Q93" i="75"/>
  <c r="B37" i="75"/>
  <c r="D37" i="75" s="1"/>
  <c r="AO37" i="75"/>
  <c r="AQ37" i="75" s="1"/>
  <c r="AI38" i="75"/>
  <c r="AK38" i="75" s="1"/>
  <c r="H39" i="75"/>
  <c r="J39" i="75" s="1"/>
  <c r="B40" i="75"/>
  <c r="D40" i="75" s="1"/>
  <c r="AO40" i="75"/>
  <c r="AQ40" i="75" s="1"/>
  <c r="AI41" i="75"/>
  <c r="AK41" i="75" s="1"/>
  <c r="H42" i="75"/>
  <c r="J42" i="75" s="1"/>
  <c r="AA42" i="75"/>
  <c r="AC42" i="75" s="1"/>
  <c r="E72" i="75"/>
  <c r="AL73" i="75"/>
  <c r="T79" i="75"/>
  <c r="H95" i="75"/>
  <c r="X103" i="75"/>
  <c r="Z103" i="75" s="1"/>
  <c r="AI104" i="75"/>
  <c r="AK104" i="75" s="1"/>
  <c r="H105" i="75"/>
  <c r="J105" i="75" s="1"/>
  <c r="X106" i="75"/>
  <c r="Z106" i="75" s="1"/>
  <c r="AO106" i="75"/>
  <c r="AQ106" i="75" s="1"/>
  <c r="AI107" i="75"/>
  <c r="AK107" i="75" s="1"/>
  <c r="T37" i="75"/>
  <c r="V37" i="75" s="1"/>
  <c r="Z5" i="75"/>
  <c r="AQ5" i="75"/>
  <c r="G10" i="75"/>
  <c r="E78" i="75"/>
  <c r="V15" i="75"/>
  <c r="G16" i="75"/>
  <c r="Z19" i="75"/>
  <c r="T86" i="75"/>
  <c r="K91" i="75"/>
  <c r="T94" i="75"/>
  <c r="AF96" i="75"/>
  <c r="AH34" i="75"/>
  <c r="X40" i="75"/>
  <c r="Z40" i="75" s="1"/>
  <c r="E43" i="75"/>
  <c r="G43" i="75" s="1"/>
  <c r="AO43" i="75"/>
  <c r="AQ43" i="75" s="1"/>
  <c r="Z44" i="75"/>
  <c r="H70" i="75"/>
  <c r="H71" i="75"/>
  <c r="B73" i="75"/>
  <c r="AI74" i="75"/>
  <c r="AF75" i="75"/>
  <c r="AO84" i="75"/>
  <c r="AO88" i="75"/>
  <c r="AF95" i="75"/>
  <c r="AI101" i="75"/>
  <c r="AK101" i="75" s="1"/>
  <c r="H102" i="75"/>
  <c r="J102" i="75" s="1"/>
  <c r="AA102" i="75"/>
  <c r="AC102" i="75" s="1"/>
  <c r="E103" i="75"/>
  <c r="G103" i="75" s="1"/>
  <c r="AA105" i="75"/>
  <c r="AC105" i="75" s="1"/>
  <c r="E106" i="75"/>
  <c r="G106" i="75" s="1"/>
  <c r="K109" i="75"/>
  <c r="M109" i="75" s="1"/>
  <c r="AO110" i="75"/>
  <c r="AQ110" i="75" s="1"/>
  <c r="AI40" i="75"/>
  <c r="AK40" i="75" s="1"/>
  <c r="AA96" i="75"/>
  <c r="AF39" i="75"/>
  <c r="AH39" i="75" s="1"/>
  <c r="AL41" i="75"/>
  <c r="AN41" i="75" s="1"/>
  <c r="AF42" i="75"/>
  <c r="AH42" i="75" s="1"/>
  <c r="K89" i="75"/>
  <c r="AO95" i="75"/>
  <c r="B101" i="75"/>
  <c r="D101" i="75" s="1"/>
  <c r="AA103" i="75"/>
  <c r="AC103" i="75" s="1"/>
  <c r="B104" i="75"/>
  <c r="D104" i="75" s="1"/>
  <c r="T104" i="75"/>
  <c r="V104" i="75" s="1"/>
  <c r="AL104" i="75"/>
  <c r="AN104" i="75" s="1"/>
  <c r="B107" i="75"/>
  <c r="D107" i="75" s="1"/>
  <c r="T107" i="75"/>
  <c r="V107" i="75" s="1"/>
  <c r="AI37" i="75"/>
  <c r="AK37" i="75" s="1"/>
  <c r="AI70" i="75"/>
  <c r="AF72" i="75"/>
  <c r="J10" i="75"/>
  <c r="H94" i="75"/>
  <c r="AA40" i="75"/>
  <c r="AC40" i="75" s="1"/>
  <c r="K42" i="75"/>
  <c r="M42" i="75" s="1"/>
  <c r="Q70" i="75"/>
  <c r="N72" i="75"/>
  <c r="B74" i="75"/>
  <c r="AL79" i="75"/>
  <c r="H96" i="75"/>
  <c r="AL101" i="75"/>
  <c r="AN101" i="75" s="1"/>
  <c r="K102" i="75"/>
  <c r="M102" i="75" s="1"/>
  <c r="H103" i="75"/>
  <c r="J103" i="75" s="1"/>
  <c r="K105" i="75"/>
  <c r="M105" i="75" s="1"/>
  <c r="H106" i="75"/>
  <c r="J106" i="75" s="1"/>
  <c r="AA106" i="75"/>
  <c r="AC106" i="75" s="1"/>
  <c r="K110" i="75"/>
  <c r="M110" i="75" s="1"/>
  <c r="M5" i="75"/>
  <c r="AL86" i="75"/>
  <c r="AA87" i="75"/>
  <c r="AO92" i="75"/>
  <c r="J30" i="75"/>
  <c r="AA37" i="75"/>
  <c r="AC37" i="75" s="1"/>
  <c r="B38" i="75"/>
  <c r="D38" i="75" s="1"/>
  <c r="T38" i="75"/>
  <c r="V38" i="75" s="1"/>
  <c r="AO38" i="75"/>
  <c r="AQ38" i="75" s="1"/>
  <c r="AI39" i="75"/>
  <c r="AK39" i="75" s="1"/>
  <c r="H40" i="75"/>
  <c r="J40" i="75" s="1"/>
  <c r="B41" i="75"/>
  <c r="D41" i="75" s="1"/>
  <c r="T41" i="75"/>
  <c r="V41" i="75" s="1"/>
  <c r="AI42" i="75"/>
  <c r="AK42" i="75" s="1"/>
  <c r="AA43" i="75"/>
  <c r="AC43" i="75" s="1"/>
  <c r="D44" i="75"/>
  <c r="T70" i="75"/>
  <c r="Q72" i="75"/>
  <c r="H80" i="75"/>
  <c r="B91" i="75"/>
  <c r="E101" i="75"/>
  <c r="G101" i="75" s="1"/>
  <c r="T101" i="75"/>
  <c r="V101" i="75" s="1"/>
  <c r="E104" i="75"/>
  <c r="G104" i="75" s="1"/>
  <c r="E107" i="75"/>
  <c r="G107" i="75" s="1"/>
  <c r="AC108" i="75"/>
  <c r="AC5" i="75"/>
  <c r="Z7" i="75"/>
  <c r="X87" i="75"/>
  <c r="Z29" i="75"/>
  <c r="AC7" i="75"/>
  <c r="M10" i="75"/>
  <c r="B79" i="75"/>
  <c r="N81" i="75"/>
  <c r="T85" i="75"/>
  <c r="AO85" i="75"/>
  <c r="AI91" i="75"/>
  <c r="K93" i="75"/>
  <c r="K94" i="75"/>
  <c r="AO41" i="75"/>
  <c r="AQ41" i="75" s="1"/>
  <c r="AK44" i="75"/>
  <c r="E86" i="75"/>
  <c r="B92" i="75"/>
  <c r="AO101" i="75"/>
  <c r="AQ101" i="75" s="1"/>
  <c r="AI102" i="75"/>
  <c r="AK102" i="75" s="1"/>
  <c r="K103" i="75"/>
  <c r="M103" i="75" s="1"/>
  <c r="AF103" i="75"/>
  <c r="AH103" i="75" s="1"/>
  <c r="AO104" i="75"/>
  <c r="AQ104" i="75" s="1"/>
  <c r="AI105" i="75"/>
  <c r="AK105" i="75" s="1"/>
  <c r="K106" i="75"/>
  <c r="M106" i="75" s="1"/>
  <c r="AF106" i="75"/>
  <c r="AH106" i="75" s="1"/>
  <c r="X107" i="75"/>
  <c r="Z107" i="75" s="1"/>
  <c r="AO107" i="75"/>
  <c r="AQ107" i="75" s="1"/>
  <c r="AA41" i="75"/>
  <c r="AC41" i="75" s="1"/>
  <c r="AI43" i="75"/>
  <c r="AK43" i="75" s="1"/>
  <c r="AL80" i="75"/>
  <c r="H81" i="75"/>
  <c r="T81" i="75"/>
  <c r="B85" i="75"/>
  <c r="X104" i="75"/>
  <c r="Z104" i="75" s="1"/>
  <c r="P5" i="75"/>
  <c r="AI87" i="75"/>
  <c r="T88" i="75"/>
  <c r="Q89" i="75"/>
  <c r="E90" i="75"/>
  <c r="AL90" i="75"/>
  <c r="B93" i="75"/>
  <c r="K37" i="75"/>
  <c r="M37" i="75" s="1"/>
  <c r="AF37" i="75"/>
  <c r="AH37" i="75" s="1"/>
  <c r="X38" i="75"/>
  <c r="Z38" i="75" s="1"/>
  <c r="AL39" i="75"/>
  <c r="AN39" i="75" s="1"/>
  <c r="K40" i="75"/>
  <c r="M40" i="75" s="1"/>
  <c r="AF40" i="75"/>
  <c r="AH40" i="75" s="1"/>
  <c r="E41" i="75"/>
  <c r="G41" i="75" s="1"/>
  <c r="X41" i="75"/>
  <c r="Z41" i="75" s="1"/>
  <c r="AL42" i="75"/>
  <c r="AN42" i="75" s="1"/>
  <c r="K43" i="75"/>
  <c r="M43" i="75" s="1"/>
  <c r="AF43" i="75"/>
  <c r="AH43" i="75" s="1"/>
  <c r="X45" i="75"/>
  <c r="Z45" i="75" s="1"/>
  <c r="AA80" i="75"/>
  <c r="AO86" i="75"/>
  <c r="N92" i="75"/>
  <c r="X101" i="75"/>
  <c r="Z101" i="75" s="1"/>
  <c r="H104" i="75"/>
  <c r="J104" i="75" s="1"/>
  <c r="H107" i="75"/>
  <c r="J107" i="75" s="1"/>
  <c r="AO110" i="74"/>
  <c r="AQ110" i="74" s="1"/>
  <c r="G5" i="74"/>
  <c r="E71" i="74"/>
  <c r="G6" i="74"/>
  <c r="AK8" i="74"/>
  <c r="H111" i="74"/>
  <c r="J111" i="74" s="1"/>
  <c r="S9" i="74"/>
  <c r="AK34" i="74"/>
  <c r="B39" i="74"/>
  <c r="D39" i="74" s="1"/>
  <c r="Q41" i="74"/>
  <c r="S41" i="74" s="1"/>
  <c r="B42" i="74"/>
  <c r="D42" i="74" s="1"/>
  <c r="AF104" i="74"/>
  <c r="AH104" i="74" s="1"/>
  <c r="AO105" i="74"/>
  <c r="AQ105" i="74" s="1"/>
  <c r="T106" i="74"/>
  <c r="V106" i="74" s="1"/>
  <c r="E107" i="74"/>
  <c r="G107" i="74" s="1"/>
  <c r="J29" i="74"/>
  <c r="H93" i="74"/>
  <c r="AI99" i="74"/>
  <c r="X39" i="74"/>
  <c r="Z39" i="74" s="1"/>
  <c r="AF70" i="74"/>
  <c r="T73" i="74"/>
  <c r="AH11" i="74"/>
  <c r="AF75" i="74"/>
  <c r="B80" i="74"/>
  <c r="AK24" i="74"/>
  <c r="D34" i="74"/>
  <c r="B99" i="74"/>
  <c r="AN35" i="74"/>
  <c r="AI40" i="74"/>
  <c r="AK40" i="74" s="1"/>
  <c r="S44" i="74"/>
  <c r="B70" i="74"/>
  <c r="X74" i="74"/>
  <c r="N102" i="74"/>
  <c r="P102" i="74" s="1"/>
  <c r="E104" i="74"/>
  <c r="G104" i="74" s="1"/>
  <c r="AL107" i="74"/>
  <c r="AN107" i="74" s="1"/>
  <c r="M8" i="74"/>
  <c r="K72" i="74"/>
  <c r="AF43" i="74"/>
  <c r="AH43" i="74" s="1"/>
  <c r="AL71" i="74"/>
  <c r="AF40" i="74"/>
  <c r="AH40" i="74" s="1"/>
  <c r="AF110" i="74"/>
  <c r="AH110" i="74" s="1"/>
  <c r="AF107" i="74"/>
  <c r="AH107" i="74" s="1"/>
  <c r="AF103" i="74"/>
  <c r="AH103" i="74" s="1"/>
  <c r="AF101" i="74"/>
  <c r="AH101" i="74" s="1"/>
  <c r="AF39" i="74"/>
  <c r="AH39" i="74" s="1"/>
  <c r="AF41" i="74"/>
  <c r="AH41" i="74" s="1"/>
  <c r="AH5" i="74"/>
  <c r="K103" i="74"/>
  <c r="M103" i="74" s="1"/>
  <c r="K71" i="74"/>
  <c r="K41" i="74"/>
  <c r="M41" i="74" s="1"/>
  <c r="AA86" i="74"/>
  <c r="E39" i="74"/>
  <c r="G39" i="74" s="1"/>
  <c r="E42" i="74"/>
  <c r="G42" i="74" s="1"/>
  <c r="AL43" i="74"/>
  <c r="AN43" i="74" s="1"/>
  <c r="AL46" i="74"/>
  <c r="AN46" i="74" s="1"/>
  <c r="E70" i="74"/>
  <c r="AA74" i="74"/>
  <c r="Q96" i="74"/>
  <c r="AC108" i="74"/>
  <c r="AF80" i="74"/>
  <c r="AH15" i="74"/>
  <c r="AC7" i="74"/>
  <c r="T72" i="74"/>
  <c r="V8" i="74"/>
  <c r="J10" i="74"/>
  <c r="H75" i="74"/>
  <c r="AN11" i="74"/>
  <c r="E106" i="74"/>
  <c r="G106" i="74" s="1"/>
  <c r="P5" i="74"/>
  <c r="AN6" i="74"/>
  <c r="P11" i="74"/>
  <c r="AO75" i="74"/>
  <c r="AQ11" i="74"/>
  <c r="AA85" i="74"/>
  <c r="B89" i="74"/>
  <c r="AK28" i="74"/>
  <c r="AA96" i="74"/>
  <c r="AF38" i="74"/>
  <c r="AH38" i="74" s="1"/>
  <c r="Q40" i="74"/>
  <c r="S40" i="74" s="1"/>
  <c r="K42" i="74"/>
  <c r="M42" i="74" s="1"/>
  <c r="AL42" i="74"/>
  <c r="AN42" i="74" s="1"/>
  <c r="AC44" i="74"/>
  <c r="AL72" i="74"/>
  <c r="N104" i="74"/>
  <c r="P104" i="74" s="1"/>
  <c r="Q74" i="74"/>
  <c r="S10" i="74"/>
  <c r="AQ14" i="74"/>
  <c r="AO78" i="74"/>
  <c r="G44" i="74"/>
  <c r="V27" i="74"/>
  <c r="T91" i="74"/>
  <c r="AA43" i="74"/>
  <c r="AC43" i="74" s="1"/>
  <c r="E41" i="74"/>
  <c r="G41" i="74" s="1"/>
  <c r="E40" i="74"/>
  <c r="G40" i="74" s="1"/>
  <c r="D6" i="74"/>
  <c r="AQ9" i="74"/>
  <c r="AA112" i="74"/>
  <c r="AC112" i="74" s="1"/>
  <c r="AQ25" i="74"/>
  <c r="E94" i="74"/>
  <c r="E93" i="74"/>
  <c r="AI73" i="74"/>
  <c r="E101" i="74"/>
  <c r="G101" i="74" s="1"/>
  <c r="AO107" i="74"/>
  <c r="AQ107" i="74" s="1"/>
  <c r="P6" i="74"/>
  <c r="N70" i="74"/>
  <c r="T71" i="74"/>
  <c r="AA72" i="74"/>
  <c r="Q75" i="74"/>
  <c r="S16" i="74"/>
  <c r="Q80" i="74"/>
  <c r="N88" i="74"/>
  <c r="D25" i="74"/>
  <c r="D28" i="74"/>
  <c r="B92" i="74"/>
  <c r="T43" i="74"/>
  <c r="V43" i="74" s="1"/>
  <c r="K73" i="74"/>
  <c r="X75" i="74"/>
  <c r="M14" i="74"/>
  <c r="K78" i="74"/>
  <c r="AC18" i="74"/>
  <c r="M35" i="74"/>
  <c r="X41" i="74"/>
  <c r="Z41" i="74" s="1"/>
  <c r="X43" i="74"/>
  <c r="Z43" i="74" s="1"/>
  <c r="X106" i="74"/>
  <c r="Z106" i="74" s="1"/>
  <c r="X38" i="74"/>
  <c r="Z38" i="74" s="1"/>
  <c r="Z5" i="74"/>
  <c r="X104" i="74"/>
  <c r="Z104" i="74" s="1"/>
  <c r="X102" i="74"/>
  <c r="Z102" i="74" s="1"/>
  <c r="X42" i="74"/>
  <c r="Z42" i="74" s="1"/>
  <c r="X37" i="74"/>
  <c r="Z37" i="74" s="1"/>
  <c r="X107" i="74"/>
  <c r="Z107" i="74" s="1"/>
  <c r="X105" i="74"/>
  <c r="Z105" i="74" s="1"/>
  <c r="AQ20" i="74"/>
  <c r="AA95" i="74"/>
  <c r="AC30" i="74"/>
  <c r="E43" i="74"/>
  <c r="G43" i="74" s="1"/>
  <c r="Q79" i="74"/>
  <c r="V29" i="74"/>
  <c r="T94" i="74"/>
  <c r="AF74" i="74"/>
  <c r="X103" i="74"/>
  <c r="Z103" i="74" s="1"/>
  <c r="N42" i="74"/>
  <c r="P42" i="74" s="1"/>
  <c r="N37" i="74"/>
  <c r="P37" i="74" s="1"/>
  <c r="N107" i="74"/>
  <c r="P107" i="74" s="1"/>
  <c r="N105" i="74"/>
  <c r="P105" i="74" s="1"/>
  <c r="N101" i="74"/>
  <c r="P101" i="74" s="1"/>
  <c r="N41" i="74"/>
  <c r="P41" i="74" s="1"/>
  <c r="N43" i="74"/>
  <c r="P43" i="74" s="1"/>
  <c r="N38" i="74"/>
  <c r="P38" i="74" s="1"/>
  <c r="AL113" i="74"/>
  <c r="AN113" i="74" s="1"/>
  <c r="AL104" i="74"/>
  <c r="AN104" i="74" s="1"/>
  <c r="AL102" i="74"/>
  <c r="AN102" i="74" s="1"/>
  <c r="AL40" i="74"/>
  <c r="AN40" i="74" s="1"/>
  <c r="AL111" i="74"/>
  <c r="AN111" i="74" s="1"/>
  <c r="N71" i="74"/>
  <c r="AH10" i="74"/>
  <c r="X94" i="74"/>
  <c r="E38" i="74"/>
  <c r="G38" i="74" s="1"/>
  <c r="AA41" i="74"/>
  <c r="AC41" i="74" s="1"/>
  <c r="AI72" i="74"/>
  <c r="AR101" i="74"/>
  <c r="AO43" i="74"/>
  <c r="AQ43" i="74" s="1"/>
  <c r="AO41" i="74"/>
  <c r="AQ41" i="74" s="1"/>
  <c r="AO38" i="74"/>
  <c r="AQ38" i="74" s="1"/>
  <c r="AQ5" i="74"/>
  <c r="AO106" i="74"/>
  <c r="AQ106" i="74" s="1"/>
  <c r="AQ44" i="74"/>
  <c r="AO40" i="74"/>
  <c r="AQ40" i="74" s="1"/>
  <c r="AO46" i="74"/>
  <c r="AQ46" i="74" s="1"/>
  <c r="AO42" i="74"/>
  <c r="AQ42" i="74" s="1"/>
  <c r="AO37" i="74"/>
  <c r="AQ37" i="74" s="1"/>
  <c r="B73" i="74"/>
  <c r="B72" i="74"/>
  <c r="D8" i="74"/>
  <c r="AO74" i="74"/>
  <c r="AO83" i="74"/>
  <c r="AQ22" i="74"/>
  <c r="AO86" i="74"/>
  <c r="AA87" i="74"/>
  <c r="G28" i="74"/>
  <c r="E92" i="74"/>
  <c r="E37" i="74"/>
  <c r="G37" i="74" s="1"/>
  <c r="AH44" i="74"/>
  <c r="AO70" i="74"/>
  <c r="B90" i="74"/>
  <c r="X101" i="74"/>
  <c r="Z101" i="74" s="1"/>
  <c r="AF105" i="74"/>
  <c r="AH105" i="74" s="1"/>
  <c r="K106" i="74"/>
  <c r="M106" i="74" s="1"/>
  <c r="B40" i="74"/>
  <c r="D40" i="74" s="1"/>
  <c r="H70" i="74"/>
  <c r="AO72" i="74"/>
  <c r="AL73" i="74"/>
  <c r="AI74" i="74"/>
  <c r="AF84" i="74"/>
  <c r="AL90" i="74"/>
  <c r="Q102" i="74"/>
  <c r="S102" i="74" s="1"/>
  <c r="H103" i="74"/>
  <c r="J103" i="74" s="1"/>
  <c r="AI104" i="74"/>
  <c r="AK104" i="74" s="1"/>
  <c r="H105" i="74"/>
  <c r="J105" i="74" s="1"/>
  <c r="P7" i="74"/>
  <c r="AK10" i="74"/>
  <c r="V16" i="74"/>
  <c r="AO82" i="74"/>
  <c r="S22" i="74"/>
  <c r="G23" i="74"/>
  <c r="M29" i="74"/>
  <c r="AI38" i="74"/>
  <c r="AK38" i="74" s="1"/>
  <c r="H39" i="74"/>
  <c r="J39" i="74" s="1"/>
  <c r="AA39" i="74"/>
  <c r="AC39" i="74" s="1"/>
  <c r="H42" i="74"/>
  <c r="J42" i="74" s="1"/>
  <c r="H71" i="74"/>
  <c r="E72" i="74"/>
  <c r="AL74" i="74"/>
  <c r="AF85" i="74"/>
  <c r="AA103" i="74"/>
  <c r="AC103" i="74" s="1"/>
  <c r="B104" i="74"/>
  <c r="D104" i="74" s="1"/>
  <c r="Q104" i="74"/>
  <c r="S104" i="74" s="1"/>
  <c r="Q106" i="74"/>
  <c r="S106" i="74" s="1"/>
  <c r="AI106" i="74"/>
  <c r="AK106" i="74" s="1"/>
  <c r="H107" i="74"/>
  <c r="J107" i="74" s="1"/>
  <c r="AH7" i="74"/>
  <c r="G8" i="74"/>
  <c r="D10" i="74"/>
  <c r="V10" i="74"/>
  <c r="N90" i="74"/>
  <c r="Q38" i="74"/>
  <c r="S38" i="74" s="1"/>
  <c r="T40" i="74"/>
  <c r="V40" i="74" s="1"/>
  <c r="AI41" i="74"/>
  <c r="AK41" i="74" s="1"/>
  <c r="Q43" i="74"/>
  <c r="S43" i="74" s="1"/>
  <c r="B102" i="74"/>
  <c r="D102" i="74" s="1"/>
  <c r="T102" i="74"/>
  <c r="V102" i="74" s="1"/>
  <c r="AA105" i="74"/>
  <c r="AC105" i="74" s="1"/>
  <c r="B106" i="74"/>
  <c r="D106" i="74" s="1"/>
  <c r="AA107" i="74"/>
  <c r="AC107" i="74" s="1"/>
  <c r="D5" i="74"/>
  <c r="V5" i="74"/>
  <c r="AC6" i="74"/>
  <c r="Z8" i="74"/>
  <c r="M11" i="74"/>
  <c r="K79" i="74"/>
  <c r="P25" i="74"/>
  <c r="AN25" i="74"/>
  <c r="N91" i="74"/>
  <c r="AF92" i="74"/>
  <c r="AK35" i="74"/>
  <c r="AA37" i="74"/>
  <c r="AC37" i="74" s="1"/>
  <c r="B38" i="74"/>
  <c r="D38" i="74" s="1"/>
  <c r="AL38" i="74"/>
  <c r="AN38" i="74" s="1"/>
  <c r="K39" i="74"/>
  <c r="M39" i="74" s="1"/>
  <c r="AA42" i="74"/>
  <c r="AC42" i="74" s="1"/>
  <c r="B43" i="74"/>
  <c r="D43" i="74" s="1"/>
  <c r="AA45" i="74"/>
  <c r="AC45" i="74" s="1"/>
  <c r="Q70" i="74"/>
  <c r="T86" i="74"/>
  <c r="Q95" i="74"/>
  <c r="T104" i="74"/>
  <c r="V104" i="74" s="1"/>
  <c r="K105" i="74"/>
  <c r="M105" i="74" s="1"/>
  <c r="AL106" i="74"/>
  <c r="AN106" i="74" s="1"/>
  <c r="K107" i="74"/>
  <c r="M107" i="74" s="1"/>
  <c r="E78" i="74"/>
  <c r="AF78" i="74"/>
  <c r="T82" i="74"/>
  <c r="AF82" i="74"/>
  <c r="Q85" i="74"/>
  <c r="AI96" i="74"/>
  <c r="AA40" i="74"/>
  <c r="AC40" i="74" s="1"/>
  <c r="B41" i="74"/>
  <c r="D41" i="74" s="1"/>
  <c r="T41" i="74"/>
  <c r="V41" i="74" s="1"/>
  <c r="V44" i="74"/>
  <c r="X71" i="74"/>
  <c r="B101" i="74"/>
  <c r="D101" i="74" s="1"/>
  <c r="Q101" i="74"/>
  <c r="S101" i="74" s="1"/>
  <c r="H102" i="74"/>
  <c r="J102" i="74" s="1"/>
  <c r="Q103" i="74"/>
  <c r="S103" i="74" s="1"/>
  <c r="AI103" i="74"/>
  <c r="AK103" i="74" s="1"/>
  <c r="H104" i="74"/>
  <c r="J104" i="74" s="1"/>
  <c r="AI105" i="74"/>
  <c r="AK105" i="74" s="1"/>
  <c r="AH6" i="74"/>
  <c r="V9" i="74"/>
  <c r="S11" i="74"/>
  <c r="G14" i="74"/>
  <c r="Q84" i="74"/>
  <c r="H38" i="74"/>
  <c r="J38" i="74" s="1"/>
  <c r="Q39" i="74"/>
  <c r="S39" i="74" s="1"/>
  <c r="AL39" i="74"/>
  <c r="AN39" i="74" s="1"/>
  <c r="K40" i="74"/>
  <c r="M40" i="74" s="1"/>
  <c r="AI42" i="74"/>
  <c r="AK42" i="74" s="1"/>
  <c r="AL45" i="74"/>
  <c r="AN45" i="74" s="1"/>
  <c r="AL101" i="74"/>
  <c r="AN101" i="74" s="1"/>
  <c r="AA102" i="74"/>
  <c r="AC102" i="74" s="1"/>
  <c r="B103" i="74"/>
  <c r="D103" i="74" s="1"/>
  <c r="AA104" i="74"/>
  <c r="AC104" i="74" s="1"/>
  <c r="Q105" i="74"/>
  <c r="S105" i="74" s="1"/>
  <c r="H106" i="74"/>
  <c r="J106" i="74" s="1"/>
  <c r="AI107" i="74"/>
  <c r="AK107" i="74" s="1"/>
  <c r="AC5" i="74"/>
  <c r="H78" i="74"/>
  <c r="AI81" i="74"/>
  <c r="AI82" i="74"/>
  <c r="X85" i="74"/>
  <c r="E91" i="74"/>
  <c r="X91" i="74"/>
  <c r="Q37" i="74"/>
  <c r="S37" i="74" s="1"/>
  <c r="AI37" i="74"/>
  <c r="AK37" i="74" s="1"/>
  <c r="Q42" i="74"/>
  <c r="S42" i="74" s="1"/>
  <c r="H43" i="74"/>
  <c r="J43" i="74" s="1"/>
  <c r="H45" i="74"/>
  <c r="J45" i="74" s="1"/>
  <c r="T101" i="74"/>
  <c r="V101" i="74" s="1"/>
  <c r="K102" i="74"/>
  <c r="M102" i="74" s="1"/>
  <c r="AL103" i="74"/>
  <c r="AN103" i="74" s="1"/>
  <c r="K104" i="74"/>
  <c r="M104" i="74" s="1"/>
  <c r="B105" i="74"/>
  <c r="D105" i="74" s="1"/>
  <c r="AA106" i="74"/>
  <c r="AC106" i="74" s="1"/>
  <c r="B107" i="74"/>
  <c r="D107" i="74" s="1"/>
  <c r="Q107" i="74"/>
  <c r="S107" i="74" s="1"/>
  <c r="E43" i="72"/>
  <c r="G43" i="72" s="1"/>
  <c r="X74" i="72"/>
  <c r="X73" i="72"/>
  <c r="X107" i="72"/>
  <c r="Z107" i="72" s="1"/>
  <c r="Z9" i="72"/>
  <c r="AQ15" i="72"/>
  <c r="AO79" i="72"/>
  <c r="H89" i="72"/>
  <c r="J25" i="72"/>
  <c r="AI106" i="72"/>
  <c r="AK106" i="72" s="1"/>
  <c r="AI43" i="72"/>
  <c r="AK43" i="72" s="1"/>
  <c r="AI42" i="72"/>
  <c r="AK42" i="72" s="1"/>
  <c r="AI105" i="72"/>
  <c r="AK105" i="72" s="1"/>
  <c r="AI41" i="72"/>
  <c r="AK41" i="72" s="1"/>
  <c r="AI38" i="72"/>
  <c r="AK38" i="72" s="1"/>
  <c r="AI104" i="72"/>
  <c r="AK104" i="72" s="1"/>
  <c r="AI102" i="72"/>
  <c r="AK102" i="72" s="1"/>
  <c r="AI40" i="72"/>
  <c r="AK40" i="72" s="1"/>
  <c r="AI70" i="72"/>
  <c r="AK6" i="72"/>
  <c r="AO112" i="72"/>
  <c r="AQ112" i="72" s="1"/>
  <c r="AO101" i="72"/>
  <c r="AQ101" i="72" s="1"/>
  <c r="AO42" i="72"/>
  <c r="AQ42" i="72" s="1"/>
  <c r="AQ108" i="72"/>
  <c r="AO104" i="72"/>
  <c r="AQ104" i="72" s="1"/>
  <c r="AO40" i="72"/>
  <c r="AQ40" i="72" s="1"/>
  <c r="AO102" i="72"/>
  <c r="AQ102" i="72" s="1"/>
  <c r="AO106" i="72"/>
  <c r="AQ106" i="72" s="1"/>
  <c r="AO110" i="72"/>
  <c r="AQ110" i="72" s="1"/>
  <c r="AO43" i="72"/>
  <c r="AQ43" i="72" s="1"/>
  <c r="AQ5" i="72"/>
  <c r="AO107" i="72"/>
  <c r="AQ107" i="72" s="1"/>
  <c r="AO39" i="72"/>
  <c r="AQ39" i="72" s="1"/>
  <c r="AO38" i="72"/>
  <c r="AQ38" i="72" s="1"/>
  <c r="AO37" i="72"/>
  <c r="AQ37" i="72" s="1"/>
  <c r="AO109" i="72"/>
  <c r="AQ109" i="72" s="1"/>
  <c r="AL75" i="72"/>
  <c r="AN11" i="72"/>
  <c r="AC26" i="72"/>
  <c r="AA90" i="72"/>
  <c r="E73" i="72"/>
  <c r="E107" i="72"/>
  <c r="G107" i="72" s="1"/>
  <c r="E41" i="72"/>
  <c r="G41" i="72" s="1"/>
  <c r="G9" i="72"/>
  <c r="E105" i="72"/>
  <c r="G105" i="72" s="1"/>
  <c r="AL74" i="72"/>
  <c r="AN10" i="72"/>
  <c r="H99" i="72"/>
  <c r="AN15" i="72"/>
  <c r="AL79" i="72"/>
  <c r="N70" i="72"/>
  <c r="N40" i="72"/>
  <c r="P40" i="72" s="1"/>
  <c r="N102" i="72"/>
  <c r="P102" i="72" s="1"/>
  <c r="N38" i="72"/>
  <c r="P38" i="72" s="1"/>
  <c r="Q41" i="72"/>
  <c r="S41" i="72" s="1"/>
  <c r="AO103" i="72"/>
  <c r="AQ103" i="72" s="1"/>
  <c r="P6" i="72"/>
  <c r="AA86" i="72"/>
  <c r="AA85" i="72"/>
  <c r="AI71" i="72"/>
  <c r="AO105" i="72"/>
  <c r="AQ105" i="72" s="1"/>
  <c r="Q103" i="72"/>
  <c r="S103" i="72" s="1"/>
  <c r="Q39" i="72"/>
  <c r="S39" i="72" s="1"/>
  <c r="Q37" i="72"/>
  <c r="S37" i="72" s="1"/>
  <c r="Q106" i="72"/>
  <c r="S106" i="72" s="1"/>
  <c r="Q42" i="72"/>
  <c r="S42" i="72" s="1"/>
  <c r="S5" i="72"/>
  <c r="Q101" i="72"/>
  <c r="S101" i="72" s="1"/>
  <c r="Q105" i="72"/>
  <c r="S105" i="72" s="1"/>
  <c r="Q104" i="72"/>
  <c r="S104" i="72" s="1"/>
  <c r="Q102" i="72"/>
  <c r="S102" i="72" s="1"/>
  <c r="Q38" i="72"/>
  <c r="S38" i="72" s="1"/>
  <c r="Q43" i="72"/>
  <c r="S43" i="72" s="1"/>
  <c r="Q107" i="72"/>
  <c r="S107" i="72" s="1"/>
  <c r="Q40" i="72"/>
  <c r="S40" i="72" s="1"/>
  <c r="S108" i="72"/>
  <c r="Q109" i="72"/>
  <c r="S109" i="72" s="1"/>
  <c r="M28" i="72"/>
  <c r="K92" i="72"/>
  <c r="G25" i="72"/>
  <c r="E89" i="72"/>
  <c r="V10" i="72"/>
  <c r="T74" i="72"/>
  <c r="V44" i="72"/>
  <c r="J18" i="72"/>
  <c r="H82" i="72"/>
  <c r="K71" i="72"/>
  <c r="K106" i="72"/>
  <c r="M106" i="72" s="1"/>
  <c r="K104" i="72"/>
  <c r="M104" i="72" s="1"/>
  <c r="K40" i="72"/>
  <c r="M40" i="72" s="1"/>
  <c r="K39" i="72"/>
  <c r="M39" i="72" s="1"/>
  <c r="T107" i="72"/>
  <c r="V107" i="72" s="1"/>
  <c r="X104" i="72"/>
  <c r="Z104" i="72" s="1"/>
  <c r="X40" i="72"/>
  <c r="Z40" i="72" s="1"/>
  <c r="X38" i="72"/>
  <c r="Z38" i="72" s="1"/>
  <c r="X102" i="72"/>
  <c r="Z102" i="72" s="1"/>
  <c r="AL42" i="72"/>
  <c r="AN42" i="72" s="1"/>
  <c r="AL104" i="72"/>
  <c r="AN104" i="72" s="1"/>
  <c r="H93" i="72"/>
  <c r="AL71" i="72"/>
  <c r="X103" i="72"/>
  <c r="Z103" i="72" s="1"/>
  <c r="Z5" i="72"/>
  <c r="AN6" i="72"/>
  <c r="X105" i="72"/>
  <c r="Z105" i="72" s="1"/>
  <c r="AC9" i="72"/>
  <c r="AQ11" i="72"/>
  <c r="AF40" i="72"/>
  <c r="AH40" i="72" s="1"/>
  <c r="X42" i="72"/>
  <c r="Z42" i="72" s="1"/>
  <c r="AC5" i="72"/>
  <c r="V6" i="72"/>
  <c r="AH8" i="72"/>
  <c r="P29" i="72"/>
  <c r="B43" i="72"/>
  <c r="D43" i="72" s="1"/>
  <c r="H74" i="72"/>
  <c r="T75" i="72"/>
  <c r="E95" i="72"/>
  <c r="AA103" i="72"/>
  <c r="AC103" i="72" s="1"/>
  <c r="AF104" i="72"/>
  <c r="AH104" i="72" s="1"/>
  <c r="H106" i="72"/>
  <c r="J106" i="72" s="1"/>
  <c r="AA106" i="72"/>
  <c r="AC106" i="72" s="1"/>
  <c r="H104" i="72"/>
  <c r="J104" i="72" s="1"/>
  <c r="H40" i="72"/>
  <c r="J40" i="72" s="1"/>
  <c r="H38" i="72"/>
  <c r="J38" i="72" s="1"/>
  <c r="H107" i="72"/>
  <c r="J107" i="72" s="1"/>
  <c r="H102" i="72"/>
  <c r="J102" i="72" s="1"/>
  <c r="D6" i="72"/>
  <c r="AO71" i="72"/>
  <c r="P8" i="72"/>
  <c r="M9" i="72"/>
  <c r="Z11" i="72"/>
  <c r="M21" i="72"/>
  <c r="K85" i="72"/>
  <c r="AH24" i="72"/>
  <c r="AL38" i="72"/>
  <c r="AN38" i="72" s="1"/>
  <c r="AL39" i="72"/>
  <c r="AN39" i="72" s="1"/>
  <c r="AA41" i="72"/>
  <c r="AC41" i="72" s="1"/>
  <c r="AA42" i="72"/>
  <c r="AC42" i="72" s="1"/>
  <c r="AL70" i="72"/>
  <c r="X72" i="72"/>
  <c r="K74" i="72"/>
  <c r="H103" i="72"/>
  <c r="J103" i="72" s="1"/>
  <c r="H105" i="72"/>
  <c r="J105" i="72" s="1"/>
  <c r="AL107" i="72"/>
  <c r="AN107" i="72" s="1"/>
  <c r="B75" i="72"/>
  <c r="K38" i="72"/>
  <c r="M38" i="72" s="1"/>
  <c r="K43" i="72"/>
  <c r="M43" i="72" s="1"/>
  <c r="K107" i="72"/>
  <c r="M107" i="72" s="1"/>
  <c r="K102" i="72"/>
  <c r="M102" i="72" s="1"/>
  <c r="K70" i="72"/>
  <c r="K41" i="72"/>
  <c r="M41" i="72" s="1"/>
  <c r="K105" i="72"/>
  <c r="M105" i="72" s="1"/>
  <c r="AF105" i="72"/>
  <c r="AH105" i="72" s="1"/>
  <c r="AF43" i="72"/>
  <c r="AH43" i="72" s="1"/>
  <c r="AH44" i="72"/>
  <c r="AF41" i="72"/>
  <c r="AH41" i="72" s="1"/>
  <c r="AF107" i="72"/>
  <c r="AH107" i="72" s="1"/>
  <c r="AF103" i="72"/>
  <c r="AH103" i="72" s="1"/>
  <c r="AF39" i="72"/>
  <c r="AH39" i="72" s="1"/>
  <c r="G6" i="72"/>
  <c r="E72" i="72"/>
  <c r="E71" i="72"/>
  <c r="Z7" i="72"/>
  <c r="AN8" i="72"/>
  <c r="AL72" i="72"/>
  <c r="AC11" i="72"/>
  <c r="K84" i="72"/>
  <c r="AF72" i="72"/>
  <c r="K103" i="72"/>
  <c r="M103" i="72" s="1"/>
  <c r="N71" i="72"/>
  <c r="P7" i="72"/>
  <c r="X106" i="72"/>
  <c r="Z106" i="72" s="1"/>
  <c r="K72" i="72"/>
  <c r="D10" i="72"/>
  <c r="Z14" i="72"/>
  <c r="K93" i="72"/>
  <c r="AA102" i="72"/>
  <c r="AC102" i="72" s="1"/>
  <c r="AA38" i="72"/>
  <c r="AC38" i="72" s="1"/>
  <c r="AA109" i="72"/>
  <c r="AC109" i="72" s="1"/>
  <c r="AA43" i="72"/>
  <c r="AC43" i="72" s="1"/>
  <c r="AA105" i="72"/>
  <c r="AC105" i="72" s="1"/>
  <c r="AC44" i="72"/>
  <c r="AA107" i="72"/>
  <c r="AC107" i="72" s="1"/>
  <c r="M8" i="72"/>
  <c r="J9" i="72"/>
  <c r="D11" i="72"/>
  <c r="AC14" i="72"/>
  <c r="AA78" i="72"/>
  <c r="X41" i="72"/>
  <c r="Z41" i="72" s="1"/>
  <c r="AF73" i="72"/>
  <c r="Z28" i="72"/>
  <c r="X92" i="72"/>
  <c r="AL78" i="72"/>
  <c r="H41" i="72"/>
  <c r="J41" i="72" s="1"/>
  <c r="AA45" i="72"/>
  <c r="AC45" i="72" s="1"/>
  <c r="AT23" i="72"/>
  <c r="M5" i="72"/>
  <c r="AH5" i="72"/>
  <c r="H70" i="72"/>
  <c r="G7" i="72"/>
  <c r="AL73" i="72"/>
  <c r="AH10" i="72"/>
  <c r="N79" i="72"/>
  <c r="AO78" i="72"/>
  <c r="AO86" i="72"/>
  <c r="AA87" i="72"/>
  <c r="AC23" i="72"/>
  <c r="N94" i="72"/>
  <c r="B38" i="72"/>
  <c r="D38" i="72" s="1"/>
  <c r="T38" i="72"/>
  <c r="V38" i="72" s="1"/>
  <c r="T39" i="72"/>
  <c r="V39" i="72" s="1"/>
  <c r="AL40" i="72"/>
  <c r="AN40" i="72" s="1"/>
  <c r="K42" i="72"/>
  <c r="M42" i="72" s="1"/>
  <c r="AF42" i="72"/>
  <c r="AH42" i="72" s="1"/>
  <c r="H43" i="72"/>
  <c r="J43" i="72" s="1"/>
  <c r="AF45" i="72"/>
  <c r="AH45" i="72" s="1"/>
  <c r="T71" i="72"/>
  <c r="AI72" i="72"/>
  <c r="T85" i="72"/>
  <c r="K91" i="72"/>
  <c r="K99" i="72"/>
  <c r="N101" i="72"/>
  <c r="P101" i="72" s="1"/>
  <c r="AL103" i="72"/>
  <c r="AN103" i="72" s="1"/>
  <c r="AL105" i="72"/>
  <c r="AN105" i="72" s="1"/>
  <c r="N107" i="72"/>
  <c r="P107" i="72" s="1"/>
  <c r="N105" i="72"/>
  <c r="P105" i="72" s="1"/>
  <c r="N41" i="72"/>
  <c r="P41" i="72" s="1"/>
  <c r="N103" i="72"/>
  <c r="P103" i="72" s="1"/>
  <c r="N39" i="72"/>
  <c r="P39" i="72" s="1"/>
  <c r="AC7" i="72"/>
  <c r="AN9" i="72"/>
  <c r="AI75" i="72"/>
  <c r="AI74" i="72"/>
  <c r="P14" i="72"/>
  <c r="AF53" i="72"/>
  <c r="AH53" i="72" s="1"/>
  <c r="AH18" i="72"/>
  <c r="AF82" i="72"/>
  <c r="J22" i="72"/>
  <c r="B93" i="72"/>
  <c r="AO92" i="72"/>
  <c r="X37" i="72"/>
  <c r="Z37" i="72" s="1"/>
  <c r="AI91" i="72"/>
  <c r="N99" i="72"/>
  <c r="AL102" i="72"/>
  <c r="AN102" i="72" s="1"/>
  <c r="N106" i="72"/>
  <c r="P106" i="72" s="1"/>
  <c r="Q70" i="72"/>
  <c r="AL43" i="72"/>
  <c r="AN43" i="72" s="1"/>
  <c r="X70" i="72"/>
  <c r="B107" i="72"/>
  <c r="D107" i="72" s="1"/>
  <c r="S6" i="72"/>
  <c r="AA73" i="72"/>
  <c r="E74" i="72"/>
  <c r="Z31" i="72"/>
  <c r="X95" i="72"/>
  <c r="T43" i="72"/>
  <c r="V43" i="72" s="1"/>
  <c r="E46" i="72"/>
  <c r="G46" i="72" s="1"/>
  <c r="E70" i="72"/>
  <c r="G108" i="72"/>
  <c r="H42" i="72"/>
  <c r="J42" i="72" s="1"/>
  <c r="X43" i="72"/>
  <c r="Z43" i="72" s="1"/>
  <c r="AO70" i="72"/>
  <c r="AF90" i="72"/>
  <c r="B79" i="72"/>
  <c r="K86" i="72"/>
  <c r="T88" i="72"/>
  <c r="B89" i="72"/>
  <c r="X91" i="72"/>
  <c r="X39" i="72"/>
  <c r="Z39" i="72" s="1"/>
  <c r="T40" i="72"/>
  <c r="V40" i="72" s="1"/>
  <c r="AL41" i="72"/>
  <c r="AN41" i="72" s="1"/>
  <c r="N42" i="72"/>
  <c r="P42" i="72" s="1"/>
  <c r="AA46" i="72"/>
  <c r="AC46" i="72" s="1"/>
  <c r="AO85" i="72"/>
  <c r="Q99" i="72"/>
  <c r="B80" i="72"/>
  <c r="AO82" i="72"/>
  <c r="N84" i="72"/>
  <c r="B85" i="72"/>
  <c r="AF86" i="72"/>
  <c r="Q87" i="72"/>
  <c r="K89" i="72"/>
  <c r="AO95" i="72"/>
  <c r="AI37" i="72"/>
  <c r="AK37" i="72" s="1"/>
  <c r="E40" i="72"/>
  <c r="G40" i="72" s="1"/>
  <c r="B42" i="72"/>
  <c r="D42" i="72" s="1"/>
  <c r="AO72" i="72"/>
  <c r="AF75" i="72"/>
  <c r="H78" i="72"/>
  <c r="X96" i="72"/>
  <c r="B101" i="72"/>
  <c r="D101" i="72" s="1"/>
  <c r="E104" i="72"/>
  <c r="G104" i="72" s="1"/>
  <c r="T104" i="72"/>
  <c r="V104" i="72" s="1"/>
  <c r="N89" i="72"/>
  <c r="H90" i="72"/>
  <c r="AA91" i="72"/>
  <c r="T94" i="72"/>
  <c r="K78" i="72"/>
  <c r="T84" i="72"/>
  <c r="AL101" i="72"/>
  <c r="AN101" i="72" s="1"/>
  <c r="B106" i="72"/>
  <c r="D106" i="72" s="1"/>
  <c r="AL106" i="72"/>
  <c r="AN106" i="72" s="1"/>
  <c r="D5" i="72"/>
  <c r="V5" i="72"/>
  <c r="AQ10" i="72"/>
  <c r="AI78" i="72"/>
  <c r="AA81" i="72"/>
  <c r="E85" i="72"/>
  <c r="H88" i="72"/>
  <c r="P24" i="72"/>
  <c r="B37" i="72"/>
  <c r="D37" i="72" s="1"/>
  <c r="AI39" i="72"/>
  <c r="AK39" i="72" s="1"/>
  <c r="T42" i="72"/>
  <c r="V42" i="72" s="1"/>
  <c r="G44" i="72"/>
  <c r="H72" i="72"/>
  <c r="H85" i="72"/>
  <c r="E101" i="72"/>
  <c r="G101" i="72" s="1"/>
  <c r="T101" i="72"/>
  <c r="V101" i="72" s="1"/>
  <c r="AI103" i="72"/>
  <c r="AK103" i="72" s="1"/>
  <c r="T106" i="72"/>
  <c r="V106" i="72" s="1"/>
  <c r="AN5" i="72"/>
  <c r="N45" i="72"/>
  <c r="P45" i="72" s="1"/>
  <c r="Z13" i="72"/>
  <c r="AA79" i="72"/>
  <c r="AC17" i="72"/>
  <c r="Q83" i="72"/>
  <c r="AI83" i="72"/>
  <c r="X85" i="72"/>
  <c r="J23" i="72"/>
  <c r="T37" i="72"/>
  <c r="V37" i="72" s="1"/>
  <c r="AL37" i="72"/>
  <c r="AN37" i="72" s="1"/>
  <c r="B39" i="72"/>
  <c r="D39" i="72" s="1"/>
  <c r="E42" i="72"/>
  <c r="G42" i="72" s="1"/>
  <c r="E106" i="72"/>
  <c r="G106" i="72" s="1"/>
  <c r="AI107" i="72"/>
  <c r="AK107" i="72" s="1"/>
  <c r="T110" i="72"/>
  <c r="V110" i="72" s="1"/>
  <c r="AO96" i="60"/>
  <c r="AO95" i="60"/>
  <c r="P8" i="60"/>
  <c r="N72" i="60"/>
  <c r="AK28" i="60"/>
  <c r="AI92" i="60"/>
  <c r="AL72" i="60"/>
  <c r="AL71" i="60"/>
  <c r="N75" i="60"/>
  <c r="P11" i="60"/>
  <c r="AF106" i="60"/>
  <c r="AH106" i="60" s="1"/>
  <c r="AF70" i="60"/>
  <c r="AF41" i="60"/>
  <c r="AH41" i="60" s="1"/>
  <c r="AF103" i="60"/>
  <c r="AH103" i="60" s="1"/>
  <c r="AF105" i="60"/>
  <c r="AH105" i="60" s="1"/>
  <c r="AF107" i="60"/>
  <c r="AH107" i="60" s="1"/>
  <c r="AF38" i="60"/>
  <c r="AH38" i="60" s="1"/>
  <c r="AF40" i="60"/>
  <c r="AH40" i="60" s="1"/>
  <c r="AN7" i="60"/>
  <c r="AF74" i="60"/>
  <c r="AF73" i="60"/>
  <c r="K72" i="60"/>
  <c r="K107" i="60"/>
  <c r="M107" i="60" s="1"/>
  <c r="K43" i="60"/>
  <c r="M43" i="60" s="1"/>
  <c r="K40" i="60"/>
  <c r="M40" i="60" s="1"/>
  <c r="K73" i="60"/>
  <c r="M8" i="60"/>
  <c r="S18" i="60"/>
  <c r="Q83" i="60"/>
  <c r="G34" i="60"/>
  <c r="AH6" i="60"/>
  <c r="AH9" i="60"/>
  <c r="N74" i="60"/>
  <c r="P10" i="60"/>
  <c r="AI70" i="60"/>
  <c r="AI38" i="60"/>
  <c r="AK38" i="60" s="1"/>
  <c r="AK6" i="60"/>
  <c r="AI107" i="60"/>
  <c r="AK107" i="60" s="1"/>
  <c r="AI39" i="60"/>
  <c r="AK39" i="60" s="1"/>
  <c r="AI103" i="60"/>
  <c r="AK103" i="60" s="1"/>
  <c r="AI74" i="60"/>
  <c r="AK9" i="60"/>
  <c r="S24" i="60"/>
  <c r="Q88" i="60"/>
  <c r="AL104" i="60"/>
  <c r="AN104" i="60" s="1"/>
  <c r="AL101" i="60"/>
  <c r="AN101" i="60" s="1"/>
  <c r="AL41" i="60"/>
  <c r="AN41" i="60" s="1"/>
  <c r="AL38" i="60"/>
  <c r="AN38" i="60" s="1"/>
  <c r="AL109" i="60"/>
  <c r="AN109" i="60" s="1"/>
  <c r="AL107" i="60"/>
  <c r="AN107" i="60" s="1"/>
  <c r="AL103" i="60"/>
  <c r="AN103" i="60" s="1"/>
  <c r="AN44" i="60"/>
  <c r="AL40" i="60"/>
  <c r="AN40" i="60" s="1"/>
  <c r="AL39" i="60"/>
  <c r="AL43" i="60"/>
  <c r="AN43" i="60" s="1"/>
  <c r="AL42" i="60"/>
  <c r="AN42" i="60" s="1"/>
  <c r="AL105" i="60"/>
  <c r="AN105" i="60" s="1"/>
  <c r="AL37" i="60"/>
  <c r="AN37" i="60" s="1"/>
  <c r="AL102" i="60"/>
  <c r="AN102" i="60" s="1"/>
  <c r="N43" i="60"/>
  <c r="P43" i="60" s="1"/>
  <c r="N105" i="60"/>
  <c r="P105" i="60" s="1"/>
  <c r="N71" i="60"/>
  <c r="N70" i="60"/>
  <c r="P44" i="60"/>
  <c r="AN20" i="60"/>
  <c r="AN39" i="60"/>
  <c r="N107" i="60"/>
  <c r="P107" i="60" s="1"/>
  <c r="AN5" i="60"/>
  <c r="P6" i="60"/>
  <c r="AO101" i="60"/>
  <c r="AQ101" i="60" s="1"/>
  <c r="AO41" i="60"/>
  <c r="AQ41" i="60" s="1"/>
  <c r="AO38" i="60"/>
  <c r="AQ38" i="60" s="1"/>
  <c r="AO43" i="60"/>
  <c r="AQ43" i="60" s="1"/>
  <c r="AO107" i="60"/>
  <c r="AQ107" i="60" s="1"/>
  <c r="AO105" i="60"/>
  <c r="AQ105" i="60" s="1"/>
  <c r="AO103" i="60"/>
  <c r="AQ103" i="60" s="1"/>
  <c r="AO40" i="60"/>
  <c r="AQ40" i="60" s="1"/>
  <c r="AO70" i="60"/>
  <c r="AO37" i="60"/>
  <c r="AQ37" i="60" s="1"/>
  <c r="AO106" i="60"/>
  <c r="AQ106" i="60" s="1"/>
  <c r="AQ5" i="60"/>
  <c r="AO102" i="60"/>
  <c r="AQ102" i="60" s="1"/>
  <c r="AO42" i="60"/>
  <c r="AQ42" i="60" s="1"/>
  <c r="AO104" i="60"/>
  <c r="AQ104" i="60" s="1"/>
  <c r="N84" i="60"/>
  <c r="P20" i="60"/>
  <c r="M44" i="60"/>
  <c r="K105" i="60"/>
  <c r="M105" i="60" s="1"/>
  <c r="AF75" i="60"/>
  <c r="AH11" i="60"/>
  <c r="E43" i="60"/>
  <c r="G43" i="60" s="1"/>
  <c r="E40" i="60"/>
  <c r="G40" i="60" s="1"/>
  <c r="E107" i="60"/>
  <c r="G107" i="60" s="1"/>
  <c r="E103" i="60"/>
  <c r="G103" i="60" s="1"/>
  <c r="E37" i="60"/>
  <c r="G37" i="60" s="1"/>
  <c r="Z5" i="60"/>
  <c r="T105" i="60"/>
  <c r="V105" i="60" s="1"/>
  <c r="X72" i="60"/>
  <c r="Q73" i="60"/>
  <c r="AN10" i="60"/>
  <c r="S11" i="60"/>
  <c r="AO81" i="60"/>
  <c r="AA83" i="60"/>
  <c r="X38" i="60"/>
  <c r="Z38" i="60" s="1"/>
  <c r="E39" i="60"/>
  <c r="G39" i="60" s="1"/>
  <c r="H41" i="60"/>
  <c r="J41" i="60" s="1"/>
  <c r="N42" i="60"/>
  <c r="P42" i="60" s="1"/>
  <c r="H45" i="60"/>
  <c r="J45" i="60" s="1"/>
  <c r="H70" i="60"/>
  <c r="T91" i="60"/>
  <c r="N103" i="60"/>
  <c r="P103" i="60" s="1"/>
  <c r="Q105" i="60"/>
  <c r="S105" i="60" s="1"/>
  <c r="T106" i="60"/>
  <c r="V106" i="60" s="1"/>
  <c r="G108" i="60"/>
  <c r="AA107" i="60"/>
  <c r="AC107" i="60" s="1"/>
  <c r="AA105" i="60"/>
  <c r="AC105" i="60" s="1"/>
  <c r="AA103" i="60"/>
  <c r="AC103" i="60" s="1"/>
  <c r="AA37" i="60"/>
  <c r="AC37" i="60" s="1"/>
  <c r="AA42" i="60"/>
  <c r="AC42" i="60" s="1"/>
  <c r="AA104" i="60"/>
  <c r="AC104" i="60" s="1"/>
  <c r="AA102" i="60"/>
  <c r="AC102" i="60" s="1"/>
  <c r="T75" i="60"/>
  <c r="V11" i="60"/>
  <c r="AA39" i="60"/>
  <c r="AC39" i="60" s="1"/>
  <c r="Q43" i="60"/>
  <c r="S43" i="60" s="1"/>
  <c r="Z44" i="60"/>
  <c r="AO71" i="60"/>
  <c r="AF91" i="60"/>
  <c r="H101" i="60"/>
  <c r="J101" i="60" s="1"/>
  <c r="B107" i="60"/>
  <c r="D107" i="60" s="1"/>
  <c r="AA70" i="60"/>
  <c r="AC8" i="60"/>
  <c r="V9" i="60"/>
  <c r="Z10" i="60"/>
  <c r="P14" i="60"/>
  <c r="M21" i="60"/>
  <c r="K85" i="60"/>
  <c r="H89" i="60"/>
  <c r="H88" i="60"/>
  <c r="Z25" i="60"/>
  <c r="E38" i="60"/>
  <c r="G38" i="60" s="1"/>
  <c r="AC44" i="60"/>
  <c r="N45" i="60"/>
  <c r="P45" i="60" s="1"/>
  <c r="Q70" i="60"/>
  <c r="B72" i="60"/>
  <c r="Q102" i="60"/>
  <c r="S102" i="60" s="1"/>
  <c r="Q103" i="60"/>
  <c r="S103" i="60" s="1"/>
  <c r="B105" i="60"/>
  <c r="D105" i="60" s="1"/>
  <c r="E106" i="60"/>
  <c r="G106" i="60" s="1"/>
  <c r="Z30" i="60"/>
  <c r="X94" i="60"/>
  <c r="Q99" i="60"/>
  <c r="H40" i="60"/>
  <c r="J40" i="60" s="1"/>
  <c r="H109" i="60"/>
  <c r="J109" i="60" s="1"/>
  <c r="H107" i="60"/>
  <c r="J107" i="60" s="1"/>
  <c r="H103" i="60"/>
  <c r="J103" i="60" s="1"/>
  <c r="H105" i="60"/>
  <c r="J105" i="60" s="1"/>
  <c r="H37" i="60"/>
  <c r="J37" i="60" s="1"/>
  <c r="H102" i="60"/>
  <c r="J102" i="60" s="1"/>
  <c r="H39" i="60"/>
  <c r="J39" i="60" s="1"/>
  <c r="AN15" i="60"/>
  <c r="AL79" i="60"/>
  <c r="AO94" i="60"/>
  <c r="AQ30" i="60"/>
  <c r="X37" i="60"/>
  <c r="Z37" i="60" s="1"/>
  <c r="AA73" i="60"/>
  <c r="T104" i="60"/>
  <c r="V104" i="60" s="1"/>
  <c r="X106" i="60"/>
  <c r="Z106" i="60" s="1"/>
  <c r="J108" i="60"/>
  <c r="K37" i="60"/>
  <c r="M37" i="60" s="1"/>
  <c r="K109" i="60"/>
  <c r="M109" i="60" s="1"/>
  <c r="K42" i="60"/>
  <c r="M42" i="60" s="1"/>
  <c r="K102" i="60"/>
  <c r="M102" i="60" s="1"/>
  <c r="K39" i="60"/>
  <c r="M39" i="60" s="1"/>
  <c r="K106" i="60"/>
  <c r="M106" i="60" s="1"/>
  <c r="K104" i="60"/>
  <c r="M104" i="60" s="1"/>
  <c r="K41" i="60"/>
  <c r="M41" i="60" s="1"/>
  <c r="M5" i="60"/>
  <c r="G7" i="60"/>
  <c r="D9" i="60"/>
  <c r="X73" i="60"/>
  <c r="Z9" i="60"/>
  <c r="E83" i="60"/>
  <c r="N85" i="60"/>
  <c r="J24" i="60"/>
  <c r="T42" i="60"/>
  <c r="V42" i="60" s="1"/>
  <c r="X43" i="60"/>
  <c r="Z43" i="60" s="1"/>
  <c r="X70" i="60"/>
  <c r="AL73" i="60"/>
  <c r="X75" i="60"/>
  <c r="AF86" i="60"/>
  <c r="AA106" i="60"/>
  <c r="AC106" i="60" s="1"/>
  <c r="H38" i="60"/>
  <c r="J38" i="60" s="1"/>
  <c r="N40" i="60"/>
  <c r="P40" i="60" s="1"/>
  <c r="T41" i="60"/>
  <c r="V41" i="60" s="1"/>
  <c r="D42" i="60"/>
  <c r="J44" i="60"/>
  <c r="H72" i="60"/>
  <c r="AO73" i="60"/>
  <c r="N79" i="60"/>
  <c r="AI86" i="60"/>
  <c r="N101" i="60"/>
  <c r="P101" i="60" s="1"/>
  <c r="B103" i="60"/>
  <c r="D103" i="60" s="1"/>
  <c r="T103" i="60"/>
  <c r="V103" i="60" s="1"/>
  <c r="B104" i="60"/>
  <c r="D104" i="60" s="1"/>
  <c r="E105" i="60"/>
  <c r="G105" i="60" s="1"/>
  <c r="S108" i="60"/>
  <c r="Q71" i="60"/>
  <c r="Q40" i="60"/>
  <c r="S40" i="60" s="1"/>
  <c r="AL70" i="60"/>
  <c r="AN6" i="60"/>
  <c r="Q72" i="60"/>
  <c r="S8" i="60"/>
  <c r="N73" i="60"/>
  <c r="AI93" i="60"/>
  <c r="AA94" i="60"/>
  <c r="AO72" i="60"/>
  <c r="Q107" i="60"/>
  <c r="S107" i="60" s="1"/>
  <c r="X40" i="60"/>
  <c r="Z40" i="60" s="1"/>
  <c r="X107" i="60"/>
  <c r="Z107" i="60" s="1"/>
  <c r="X105" i="60"/>
  <c r="Z105" i="60" s="1"/>
  <c r="X103" i="60"/>
  <c r="Z103" i="60" s="1"/>
  <c r="X45" i="60"/>
  <c r="Z45" i="60" s="1"/>
  <c r="X42" i="60"/>
  <c r="Z42" i="60" s="1"/>
  <c r="S6" i="60"/>
  <c r="V7" i="60"/>
  <c r="P9" i="60"/>
  <c r="Q89" i="60"/>
  <c r="M28" i="60"/>
  <c r="K92" i="60"/>
  <c r="X39" i="60"/>
  <c r="Z39" i="60" s="1"/>
  <c r="T71" i="60"/>
  <c r="N102" i="60"/>
  <c r="P102" i="60" s="1"/>
  <c r="N39" i="60"/>
  <c r="P39" i="60" s="1"/>
  <c r="N104" i="60"/>
  <c r="P104" i="60" s="1"/>
  <c r="N106" i="60"/>
  <c r="P106" i="60" s="1"/>
  <c r="N41" i="60"/>
  <c r="P41" i="60" s="1"/>
  <c r="P5" i="60"/>
  <c r="N38" i="60"/>
  <c r="P38" i="60" s="1"/>
  <c r="G11" i="60"/>
  <c r="E75" i="60"/>
  <c r="AI71" i="60"/>
  <c r="J8" i="60"/>
  <c r="X83" i="60"/>
  <c r="Q39" i="60"/>
  <c r="S39" i="60" s="1"/>
  <c r="H43" i="60"/>
  <c r="J43" i="60" s="1"/>
  <c r="AA43" i="60"/>
  <c r="AC43" i="60" s="1"/>
  <c r="AA87" i="60"/>
  <c r="Q96" i="60"/>
  <c r="H106" i="60"/>
  <c r="J106" i="60" s="1"/>
  <c r="B79" i="60"/>
  <c r="K84" i="60"/>
  <c r="E93" i="60"/>
  <c r="T45" i="60"/>
  <c r="V45" i="60" s="1"/>
  <c r="T70" i="60"/>
  <c r="AI43" i="60"/>
  <c r="AK43" i="60" s="1"/>
  <c r="E79" i="60"/>
  <c r="X84" i="60"/>
  <c r="AF90" i="60"/>
  <c r="K96" i="60"/>
  <c r="N99" i="60"/>
  <c r="Q38" i="60"/>
  <c r="S38" i="60" s="1"/>
  <c r="T40" i="60"/>
  <c r="V40" i="60" s="1"/>
  <c r="D43" i="60"/>
  <c r="AF92" i="60"/>
  <c r="AF102" i="60"/>
  <c r="AH102" i="60" s="1"/>
  <c r="AF104" i="60"/>
  <c r="AH104" i="60" s="1"/>
  <c r="AI110" i="60"/>
  <c r="AK110" i="60" s="1"/>
  <c r="T81" i="60"/>
  <c r="AL83" i="60"/>
  <c r="AI87" i="60"/>
  <c r="H90" i="60"/>
  <c r="H95" i="60"/>
  <c r="AF39" i="60"/>
  <c r="AH39" i="60" s="1"/>
  <c r="T43" i="60"/>
  <c r="V43" i="60" s="1"/>
  <c r="T72" i="60"/>
  <c r="Q74" i="60"/>
  <c r="Q101" i="60"/>
  <c r="S101" i="60" s="1"/>
  <c r="H79" i="60"/>
  <c r="J16" i="60"/>
  <c r="AI80" i="60"/>
  <c r="X82" i="60"/>
  <c r="AA84" i="60"/>
  <c r="J25" i="60"/>
  <c r="K95" i="60"/>
  <c r="D38" i="60"/>
  <c r="T38" i="60"/>
  <c r="V38" i="60" s="1"/>
  <c r="Q41" i="60"/>
  <c r="S41" i="60" s="1"/>
  <c r="V44" i="60"/>
  <c r="AF71" i="60"/>
  <c r="B80" i="60"/>
  <c r="N93" i="60"/>
  <c r="AL99" i="60"/>
  <c r="AI102" i="60"/>
  <c r="AK102" i="60" s="1"/>
  <c r="Q106" i="60"/>
  <c r="S106" i="60" s="1"/>
  <c r="AI106" i="60"/>
  <c r="AK106" i="60" s="1"/>
  <c r="AK5" i="60"/>
  <c r="K78" i="60"/>
  <c r="X80" i="60"/>
  <c r="K80" i="60"/>
  <c r="AA81" i="60"/>
  <c r="N83" i="60"/>
  <c r="T84" i="60"/>
  <c r="AF85" i="60"/>
  <c r="N94" i="60"/>
  <c r="AF42" i="60"/>
  <c r="AH42" i="60" s="1"/>
  <c r="B101" i="60"/>
  <c r="D101" i="60" s="1"/>
  <c r="T101" i="60"/>
  <c r="V101" i="60" s="1"/>
  <c r="Q104" i="60"/>
  <c r="S104" i="60" s="1"/>
  <c r="B106" i="60"/>
  <c r="D106" i="60" s="1"/>
  <c r="AO99" i="75"/>
  <c r="AC34" i="75"/>
  <c r="Z34" i="75"/>
  <c r="D34" i="75"/>
  <c r="AN34" i="75"/>
  <c r="AF99" i="75"/>
  <c r="K99" i="75"/>
  <c r="AK34" i="75"/>
  <c r="AC34" i="74"/>
  <c r="H99" i="74"/>
  <c r="V34" i="74"/>
  <c r="AH34" i="74"/>
  <c r="N99" i="74"/>
  <c r="G34" i="74"/>
  <c r="S34" i="74"/>
  <c r="Z34" i="74"/>
  <c r="AA99" i="72"/>
  <c r="AO99" i="72"/>
  <c r="AN34" i="72"/>
  <c r="AI99" i="72"/>
  <c r="G34" i="72"/>
  <c r="B99" i="72"/>
  <c r="Z34" i="72"/>
  <c r="AO99" i="60"/>
  <c r="H99" i="60"/>
  <c r="V34" i="60"/>
  <c r="AF99" i="60"/>
  <c r="M34" i="60"/>
  <c r="P34" i="60"/>
  <c r="K99" i="60"/>
  <c r="AI99" i="60"/>
  <c r="B99" i="60"/>
  <c r="Q96" i="75"/>
  <c r="G32" i="75"/>
  <c r="S32" i="75"/>
  <c r="AH32" i="75"/>
  <c r="J32" i="75"/>
  <c r="V32" i="75"/>
  <c r="M32" i="75"/>
  <c r="AO96" i="74"/>
  <c r="AQ32" i="74"/>
  <c r="AC32" i="74"/>
  <c r="B96" i="74"/>
  <c r="AN32" i="74"/>
  <c r="AL96" i="74"/>
  <c r="G32" i="74"/>
  <c r="T96" i="74"/>
  <c r="N96" i="74"/>
  <c r="J32" i="74"/>
  <c r="P32" i="74"/>
  <c r="H96" i="74"/>
  <c r="AQ32" i="72"/>
  <c r="AC32" i="72"/>
  <c r="AA96" i="72"/>
  <c r="V32" i="72"/>
  <c r="M32" i="72"/>
  <c r="AF96" i="72"/>
  <c r="Z32" i="72"/>
  <c r="AH32" i="72"/>
  <c r="H96" i="72"/>
  <c r="N96" i="72"/>
  <c r="J32" i="72"/>
  <c r="K96" i="72"/>
  <c r="AI96" i="72"/>
  <c r="AQ32" i="60"/>
  <c r="M32" i="60"/>
  <c r="D32" i="60"/>
  <c r="AN32" i="60"/>
  <c r="B96" i="60"/>
  <c r="G32" i="60"/>
  <c r="AI96" i="60"/>
  <c r="Z32" i="60"/>
  <c r="N96" i="60"/>
  <c r="E96" i="60"/>
  <c r="AL96" i="60"/>
  <c r="AQ31" i="75"/>
  <c r="AA95" i="75"/>
  <c r="K96" i="75"/>
  <c r="X95" i="75"/>
  <c r="N96" i="75"/>
  <c r="X96" i="75"/>
  <c r="AK31" i="75"/>
  <c r="N95" i="75"/>
  <c r="D31" i="75"/>
  <c r="AN31" i="75"/>
  <c r="AI95" i="75"/>
  <c r="E96" i="75"/>
  <c r="AL95" i="75"/>
  <c r="S31" i="75"/>
  <c r="K95" i="74"/>
  <c r="M31" i="74"/>
  <c r="AK31" i="74"/>
  <c r="E96" i="74"/>
  <c r="AH31" i="74"/>
  <c r="AF95" i="74"/>
  <c r="P31" i="74"/>
  <c r="H95" i="74"/>
  <c r="J31" i="74"/>
  <c r="V31" i="74"/>
  <c r="T95" i="74"/>
  <c r="AI95" i="74"/>
  <c r="AA95" i="72"/>
  <c r="AC31" i="72"/>
  <c r="AL95" i="72"/>
  <c r="V31" i="72"/>
  <c r="Q96" i="72"/>
  <c r="T96" i="72"/>
  <c r="AA96" i="60"/>
  <c r="AQ31" i="60"/>
  <c r="D31" i="60"/>
  <c r="P31" i="60"/>
  <c r="AN31" i="60"/>
  <c r="AL95" i="60"/>
  <c r="G31" i="60"/>
  <c r="B95" i="60"/>
  <c r="AF96" i="60"/>
  <c r="E95" i="60"/>
  <c r="M30" i="75"/>
  <c r="AK30" i="75"/>
  <c r="Z30" i="75"/>
  <c r="Q95" i="75"/>
  <c r="N94" i="75"/>
  <c r="K95" i="75"/>
  <c r="AL94" i="75"/>
  <c r="AI94" i="75"/>
  <c r="AQ30" i="74"/>
  <c r="AA94" i="74"/>
  <c r="Z30" i="74"/>
  <c r="AN30" i="74"/>
  <c r="N94" i="74"/>
  <c r="AI94" i="74"/>
  <c r="B95" i="74"/>
  <c r="E95" i="74"/>
  <c r="K94" i="74"/>
  <c r="M30" i="74"/>
  <c r="AK30" i="74"/>
  <c r="B94" i="74"/>
  <c r="AL94" i="74"/>
  <c r="AO94" i="72"/>
  <c r="AC30" i="72"/>
  <c r="AF95" i="72"/>
  <c r="AI95" i="72"/>
  <c r="J30" i="72"/>
  <c r="V30" i="72"/>
  <c r="M31" i="72"/>
  <c r="AK31" i="72"/>
  <c r="H94" i="72"/>
  <c r="B95" i="72"/>
  <c r="AL96" i="72"/>
  <c r="K94" i="72"/>
  <c r="D31" i="72"/>
  <c r="P31" i="72"/>
  <c r="K95" i="72"/>
  <c r="E96" i="72"/>
  <c r="B94" i="72"/>
  <c r="N95" i="72"/>
  <c r="P30" i="72"/>
  <c r="S31" i="72"/>
  <c r="AC30" i="60"/>
  <c r="P30" i="60"/>
  <c r="N95" i="60"/>
  <c r="AO94" i="75"/>
  <c r="AQ29" i="75"/>
  <c r="AA93" i="75"/>
  <c r="V29" i="75"/>
  <c r="Q94" i="75"/>
  <c r="E93" i="75"/>
  <c r="AL93" i="75"/>
  <c r="D29" i="75"/>
  <c r="P29" i="75"/>
  <c r="AN29" i="75"/>
  <c r="B94" i="75"/>
  <c r="E94" i="75"/>
  <c r="S29" i="75"/>
  <c r="H93" i="75"/>
  <c r="AC29" i="74"/>
  <c r="AA93" i="74"/>
  <c r="AO94" i="74"/>
  <c r="AQ29" i="74"/>
  <c r="Z29" i="74"/>
  <c r="P29" i="74"/>
  <c r="G29" i="74"/>
  <c r="AI93" i="74"/>
  <c r="D29" i="74"/>
  <c r="AN29" i="74"/>
  <c r="X93" i="74"/>
  <c r="Q93" i="74"/>
  <c r="AO93" i="72"/>
  <c r="AQ29" i="72"/>
  <c r="Q94" i="72"/>
  <c r="Q93" i="72"/>
  <c r="T93" i="72"/>
  <c r="AF94" i="72"/>
  <c r="J29" i="72"/>
  <c r="M29" i="72"/>
  <c r="E94" i="72"/>
  <c r="AC29" i="60"/>
  <c r="Q93" i="60"/>
  <c r="AH29" i="60"/>
  <c r="AA91" i="75"/>
  <c r="AA92" i="75"/>
  <c r="AQ28" i="75"/>
  <c r="AH28" i="75"/>
  <c r="K92" i="75"/>
  <c r="J27" i="75"/>
  <c r="M28" i="75"/>
  <c r="AK28" i="75"/>
  <c r="N93" i="75"/>
  <c r="M27" i="75"/>
  <c r="AN28" i="75"/>
  <c r="T93" i="75"/>
  <c r="Q92" i="75"/>
  <c r="N91" i="75"/>
  <c r="AF92" i="75"/>
  <c r="X93" i="75"/>
  <c r="J28" i="75"/>
  <c r="AF91" i="75"/>
  <c r="AL91" i="75"/>
  <c r="E92" i="75"/>
  <c r="V28" i="75"/>
  <c r="H92" i="75"/>
  <c r="Z28" i="75"/>
  <c r="AA91" i="74"/>
  <c r="AO91" i="74"/>
  <c r="AQ27" i="74"/>
  <c r="AC27" i="74"/>
  <c r="K91" i="74"/>
  <c r="B91" i="74"/>
  <c r="Q92" i="74"/>
  <c r="AF91" i="74"/>
  <c r="P27" i="74"/>
  <c r="AN27" i="74"/>
  <c r="S28" i="74"/>
  <c r="T92" i="74"/>
  <c r="N93" i="74"/>
  <c r="Z28" i="74"/>
  <c r="AL93" i="74"/>
  <c r="B93" i="74"/>
  <c r="K92" i="74"/>
  <c r="N92" i="74"/>
  <c r="X92" i="74"/>
  <c r="T93" i="74"/>
  <c r="AH28" i="74"/>
  <c r="Z27" i="74"/>
  <c r="AR92" i="72"/>
  <c r="AC27" i="72"/>
  <c r="AA92" i="72"/>
  <c r="AQ28" i="72"/>
  <c r="AC28" i="72"/>
  <c r="S28" i="72"/>
  <c r="J28" i="72"/>
  <c r="AH28" i="72"/>
  <c r="AF91" i="72"/>
  <c r="B92" i="72"/>
  <c r="AI93" i="72"/>
  <c r="E93" i="72"/>
  <c r="N91" i="72"/>
  <c r="Q92" i="72"/>
  <c r="T92" i="72"/>
  <c r="E91" i="72"/>
  <c r="AI92" i="72"/>
  <c r="AF93" i="72"/>
  <c r="E92" i="72"/>
  <c r="AL93" i="72"/>
  <c r="N92" i="72"/>
  <c r="AN27" i="72"/>
  <c r="B91" i="72"/>
  <c r="V28" i="72"/>
  <c r="D28" i="72"/>
  <c r="X93" i="60"/>
  <c r="T93" i="60"/>
  <c r="H94" i="60"/>
  <c r="T95" i="60"/>
  <c r="H93" i="60"/>
  <c r="K94" i="60"/>
  <c r="X95" i="60"/>
  <c r="AK29" i="60"/>
  <c r="D30" i="60"/>
  <c r="Q94" i="60"/>
  <c r="AN30" i="60"/>
  <c r="T94" i="60"/>
  <c r="G29" i="60"/>
  <c r="AL93" i="60"/>
  <c r="AI94" i="60"/>
  <c r="AF94" i="60"/>
  <c r="J30" i="60"/>
  <c r="AH30" i="60"/>
  <c r="AL94" i="60"/>
  <c r="B94" i="60"/>
  <c r="AI95" i="60"/>
  <c r="D29" i="60"/>
  <c r="Q95" i="60"/>
  <c r="E94" i="60"/>
  <c r="G30" i="60"/>
  <c r="M30" i="60"/>
  <c r="AO92" i="60"/>
  <c r="AO93" i="60"/>
  <c r="AO91" i="60"/>
  <c r="AL91" i="60"/>
  <c r="H91" i="60"/>
  <c r="Q92" i="60"/>
  <c r="K93" i="60"/>
  <c r="T92" i="60"/>
  <c r="AL92" i="60"/>
  <c r="B92" i="60"/>
  <c r="P27" i="60"/>
  <c r="G28" i="60"/>
  <c r="H92" i="60"/>
  <c r="S27" i="60"/>
  <c r="J28" i="60"/>
  <c r="V28" i="60"/>
  <c r="N92" i="60"/>
  <c r="E91" i="60"/>
  <c r="X92" i="60"/>
  <c r="X91" i="60"/>
  <c r="AO90" i="75"/>
  <c r="AA90" i="75"/>
  <c r="AC26" i="75"/>
  <c r="AO91" i="75"/>
  <c r="G26" i="75"/>
  <c r="T91" i="75"/>
  <c r="K90" i="75"/>
  <c r="X91" i="75"/>
  <c r="E91" i="75"/>
  <c r="AK26" i="75"/>
  <c r="AI90" i="75"/>
  <c r="J26" i="75"/>
  <c r="AH26" i="75"/>
  <c r="Q91" i="75"/>
  <c r="AF90" i="75"/>
  <c r="AQ26" i="74"/>
  <c r="AA90" i="74"/>
  <c r="Q91" i="74"/>
  <c r="G26" i="74"/>
  <c r="T90" i="74"/>
  <c r="J26" i="74"/>
  <c r="AH26" i="74"/>
  <c r="H66" i="74"/>
  <c r="J66" i="74" s="1"/>
  <c r="AI91" i="74"/>
  <c r="M26" i="74"/>
  <c r="AF90" i="74"/>
  <c r="Q90" i="74"/>
  <c r="AO91" i="72"/>
  <c r="P26" i="72"/>
  <c r="AL91" i="72"/>
  <c r="J26" i="72"/>
  <c r="V26" i="72"/>
  <c r="Q91" i="72"/>
  <c r="N90" i="72"/>
  <c r="D26" i="72"/>
  <c r="G26" i="72"/>
  <c r="AL90" i="72"/>
  <c r="T91" i="72"/>
  <c r="AQ26" i="60"/>
  <c r="AC26" i="60"/>
  <c r="AA90" i="60"/>
  <c r="Z26" i="60"/>
  <c r="K90" i="60"/>
  <c r="B90" i="60"/>
  <c r="X90" i="60"/>
  <c r="AI91" i="60"/>
  <c r="B91" i="60"/>
  <c r="AN26" i="60"/>
  <c r="E90" i="60"/>
  <c r="G26" i="60"/>
  <c r="AL90" i="60"/>
  <c r="AR74" i="74"/>
  <c r="AT30" i="75"/>
  <c r="AT11" i="75"/>
  <c r="AR75" i="74"/>
  <c r="AR91" i="74"/>
  <c r="AT9" i="74"/>
  <c r="AT27" i="74"/>
  <c r="AT5" i="74"/>
  <c r="AR37" i="74"/>
  <c r="AT37" i="74" s="1"/>
  <c r="AT7" i="72"/>
  <c r="AR99" i="72"/>
  <c r="AT28" i="72"/>
  <c r="AO89" i="75"/>
  <c r="AC25" i="75"/>
  <c r="Z25" i="75"/>
  <c r="B90" i="75"/>
  <c r="N90" i="75"/>
  <c r="G25" i="75"/>
  <c r="S25" i="75"/>
  <c r="Q90" i="75"/>
  <c r="AL89" i="75"/>
  <c r="T90" i="75"/>
  <c r="N89" i="75"/>
  <c r="B89" i="75"/>
  <c r="X89" i="75"/>
  <c r="AH25" i="75"/>
  <c r="AO90" i="74"/>
  <c r="G25" i="74"/>
  <c r="S25" i="74"/>
  <c r="E90" i="74"/>
  <c r="H90" i="74"/>
  <c r="K90" i="74"/>
  <c r="V25" i="74"/>
  <c r="AH25" i="74"/>
  <c r="M25" i="74"/>
  <c r="X90" i="74"/>
  <c r="AF89" i="74"/>
  <c r="AQ25" i="72"/>
  <c r="AO90" i="72"/>
  <c r="AA89" i="72"/>
  <c r="D25" i="72"/>
  <c r="P25" i="72"/>
  <c r="AN25" i="72"/>
  <c r="B90" i="72"/>
  <c r="M25" i="72"/>
  <c r="AK25" i="72"/>
  <c r="AI89" i="72"/>
  <c r="E90" i="72"/>
  <c r="S25" i="72"/>
  <c r="X89" i="72"/>
  <c r="AC25" i="60"/>
  <c r="AO90" i="60"/>
  <c r="AO89" i="60"/>
  <c r="S25" i="60"/>
  <c r="G25" i="60"/>
  <c r="AI90" i="60"/>
  <c r="N89" i="60"/>
  <c r="N90" i="60"/>
  <c r="D25" i="60"/>
  <c r="AN25" i="60"/>
  <c r="B89" i="60"/>
  <c r="K89" i="60"/>
  <c r="H89" i="75"/>
  <c r="AH24" i="75"/>
  <c r="X88" i="75"/>
  <c r="Z24" i="75"/>
  <c r="AI88" i="75"/>
  <c r="H88" i="75"/>
  <c r="T89" i="75"/>
  <c r="Q88" i="75"/>
  <c r="AN24" i="75"/>
  <c r="AL88" i="75"/>
  <c r="AK24" i="75"/>
  <c r="AC24" i="74"/>
  <c r="AA88" i="74"/>
  <c r="P24" i="74"/>
  <c r="E88" i="74"/>
  <c r="X89" i="74"/>
  <c r="Q88" i="74"/>
  <c r="N89" i="74"/>
  <c r="AL88" i="74"/>
  <c r="V24" i="74"/>
  <c r="AH24" i="74"/>
  <c r="B88" i="74"/>
  <c r="Q89" i="74"/>
  <c r="H88" i="74"/>
  <c r="AI88" i="74"/>
  <c r="AA88" i="72"/>
  <c r="AO88" i="72"/>
  <c r="K88" i="72"/>
  <c r="M24" i="72"/>
  <c r="AK24" i="72"/>
  <c r="Z24" i="72"/>
  <c r="Q89" i="72"/>
  <c r="AI88" i="72"/>
  <c r="B88" i="72"/>
  <c r="Q88" i="72"/>
  <c r="AF89" i="72"/>
  <c r="AL88" i="72"/>
  <c r="AQ24" i="60"/>
  <c r="AA89" i="60"/>
  <c r="AO88" i="60"/>
  <c r="AA88" i="60"/>
  <c r="M24" i="60"/>
  <c r="AK24" i="60"/>
  <c r="AL89" i="60"/>
  <c r="D24" i="60"/>
  <c r="P24" i="60"/>
  <c r="E89" i="60"/>
  <c r="AL88" i="60"/>
  <c r="AO87" i="75"/>
  <c r="K88" i="75"/>
  <c r="AF88" i="75"/>
  <c r="J23" i="75"/>
  <c r="V23" i="75"/>
  <c r="N88" i="75"/>
  <c r="AF87" i="75"/>
  <c r="AC23" i="74"/>
  <c r="AO88" i="74"/>
  <c r="Z23" i="74"/>
  <c r="N87" i="74"/>
  <c r="X88" i="74"/>
  <c r="AF87" i="74"/>
  <c r="D23" i="74"/>
  <c r="AN23" i="74"/>
  <c r="AF88" i="74"/>
  <c r="AL87" i="74"/>
  <c r="B87" i="74"/>
  <c r="J23" i="74"/>
  <c r="AQ23" i="72"/>
  <c r="X88" i="72"/>
  <c r="M23" i="72"/>
  <c r="AK23" i="72"/>
  <c r="AL87" i="72"/>
  <c r="N87" i="72"/>
  <c r="D23" i="72"/>
  <c r="P23" i="72"/>
  <c r="AN23" i="72"/>
  <c r="AI87" i="72"/>
  <c r="E88" i="72"/>
  <c r="T87" i="72"/>
  <c r="AQ23" i="60"/>
  <c r="AO87" i="60"/>
  <c r="X88" i="60"/>
  <c r="Q87" i="60"/>
  <c r="AL87" i="60"/>
  <c r="AF87" i="60"/>
  <c r="AF88" i="60"/>
  <c r="AI88" i="60"/>
  <c r="M23" i="60"/>
  <c r="AK23" i="60"/>
  <c r="K88" i="60"/>
  <c r="N88" i="60"/>
  <c r="AN23" i="60"/>
  <c r="E87" i="60"/>
  <c r="AC22" i="75"/>
  <c r="AA86" i="75"/>
  <c r="H87" i="75"/>
  <c r="J22" i="75"/>
  <c r="V22" i="75"/>
  <c r="AH22" i="75"/>
  <c r="M22" i="75"/>
  <c r="AK22" i="75"/>
  <c r="T87" i="75"/>
  <c r="Z22" i="75"/>
  <c r="N86" i="75"/>
  <c r="D22" i="75"/>
  <c r="AN22" i="75"/>
  <c r="AI86" i="75"/>
  <c r="Q86" i="75"/>
  <c r="AO87" i="74"/>
  <c r="AC22" i="74"/>
  <c r="N86" i="74"/>
  <c r="D22" i="74"/>
  <c r="H87" i="74"/>
  <c r="T87" i="74"/>
  <c r="AH22" i="74"/>
  <c r="AF86" i="74"/>
  <c r="AI86" i="74"/>
  <c r="K86" i="74"/>
  <c r="AI87" i="74"/>
  <c r="M22" i="74"/>
  <c r="AQ22" i="72"/>
  <c r="E87" i="72"/>
  <c r="D22" i="72"/>
  <c r="P22" i="72"/>
  <c r="M22" i="72"/>
  <c r="AK22" i="72"/>
  <c r="Z22" i="72"/>
  <c r="B87" i="72"/>
  <c r="K87" i="72"/>
  <c r="AL86" i="72"/>
  <c r="G22" i="72"/>
  <c r="S22" i="72"/>
  <c r="AI86" i="72"/>
  <c r="Q86" i="72"/>
  <c r="AQ22" i="60"/>
  <c r="AO120" i="60"/>
  <c r="AQ120" i="60" s="1"/>
  <c r="AA86" i="60"/>
  <c r="B87" i="60"/>
  <c r="G22" i="60"/>
  <c r="S22" i="60"/>
  <c r="D22" i="60"/>
  <c r="AN22" i="60"/>
  <c r="AL86" i="60"/>
  <c r="X86" i="60"/>
  <c r="J22" i="60"/>
  <c r="V22" i="60"/>
  <c r="N87" i="60"/>
  <c r="X87" i="60"/>
  <c r="H86" i="60"/>
  <c r="AA121" i="75"/>
  <c r="AC121" i="75" s="1"/>
  <c r="AC20" i="75"/>
  <c r="AQ21" i="75"/>
  <c r="AC21" i="75"/>
  <c r="H85" i="75"/>
  <c r="J20" i="75"/>
  <c r="V20" i="75"/>
  <c r="AH20" i="75"/>
  <c r="Z21" i="75"/>
  <c r="N85" i="75"/>
  <c r="D21" i="75"/>
  <c r="P21" i="75"/>
  <c r="AN21" i="75"/>
  <c r="X85" i="75"/>
  <c r="G21" i="75"/>
  <c r="S21" i="75"/>
  <c r="AI84" i="75"/>
  <c r="AI85" i="75"/>
  <c r="X128" i="75"/>
  <c r="Z128" i="75" s="1"/>
  <c r="AL85" i="75"/>
  <c r="AF86" i="75"/>
  <c r="K84" i="75"/>
  <c r="AF84" i="75"/>
  <c r="Q84" i="75"/>
  <c r="B84" i="75"/>
  <c r="AC20" i="74"/>
  <c r="AA84" i="74"/>
  <c r="AA128" i="74"/>
  <c r="AC128" i="74" s="1"/>
  <c r="AA118" i="74"/>
  <c r="AC118" i="74" s="1"/>
  <c r="AA124" i="74"/>
  <c r="AC124" i="74" s="1"/>
  <c r="AO85" i="74"/>
  <c r="B85" i="74"/>
  <c r="E85" i="74"/>
  <c r="G21" i="74"/>
  <c r="S21" i="74"/>
  <c r="H85" i="74"/>
  <c r="AL86" i="74"/>
  <c r="M20" i="74"/>
  <c r="AI85" i="74"/>
  <c r="D21" i="74"/>
  <c r="AL85" i="74"/>
  <c r="H86" i="74"/>
  <c r="AF122" i="74"/>
  <c r="AH122" i="74" s="1"/>
  <c r="T85" i="74"/>
  <c r="AI84" i="74"/>
  <c r="K84" i="74"/>
  <c r="P21" i="74"/>
  <c r="N85" i="74"/>
  <c r="T54" i="74"/>
  <c r="V54" i="74" s="1"/>
  <c r="X84" i="74"/>
  <c r="AC20" i="72"/>
  <c r="AC21" i="72"/>
  <c r="AO84" i="72"/>
  <c r="Z20" i="72"/>
  <c r="N85" i="72"/>
  <c r="Q85" i="72"/>
  <c r="P20" i="72"/>
  <c r="AN20" i="72"/>
  <c r="G21" i="72"/>
  <c r="S21" i="72"/>
  <c r="Q84" i="72"/>
  <c r="T86" i="72"/>
  <c r="B84" i="72"/>
  <c r="AH21" i="72"/>
  <c r="AF85" i="72"/>
  <c r="AL84" i="72"/>
  <c r="AI85" i="72"/>
  <c r="E84" i="72"/>
  <c r="AK21" i="72"/>
  <c r="AC20" i="60"/>
  <c r="AQ20" i="60"/>
  <c r="AO86" i="60"/>
  <c r="AA85" i="60"/>
  <c r="AC21" i="60"/>
  <c r="AQ21" i="60"/>
  <c r="E85" i="60"/>
  <c r="E84" i="60"/>
  <c r="H85" i="60"/>
  <c r="H84" i="60"/>
  <c r="Q85" i="60"/>
  <c r="K86" i="60"/>
  <c r="S20" i="60"/>
  <c r="J21" i="60"/>
  <c r="AH21" i="60"/>
  <c r="AK21" i="60"/>
  <c r="T85" i="60"/>
  <c r="Z21" i="60"/>
  <c r="X85" i="60"/>
  <c r="T86" i="60"/>
  <c r="N38" i="75"/>
  <c r="P38" i="75" s="1"/>
  <c r="N71" i="75"/>
  <c r="N107" i="75"/>
  <c r="P107" i="75" s="1"/>
  <c r="P6" i="75"/>
  <c r="N105" i="75"/>
  <c r="P105" i="75" s="1"/>
  <c r="N43" i="75"/>
  <c r="P43" i="75" s="1"/>
  <c r="N106" i="75"/>
  <c r="P106" i="75" s="1"/>
  <c r="N39" i="75"/>
  <c r="P39" i="75" s="1"/>
  <c r="N40" i="75"/>
  <c r="P40" i="75" s="1"/>
  <c r="N103" i="75"/>
  <c r="P103" i="75" s="1"/>
  <c r="N102" i="75"/>
  <c r="P102" i="75" s="1"/>
  <c r="N104" i="75"/>
  <c r="P104" i="75" s="1"/>
  <c r="N42" i="75"/>
  <c r="P42" i="75" s="1"/>
  <c r="N41" i="75"/>
  <c r="P41" i="75" s="1"/>
  <c r="AI45" i="60"/>
  <c r="AK45" i="60" s="1"/>
  <c r="AI104" i="60"/>
  <c r="AK104" i="60" s="1"/>
  <c r="AI40" i="60"/>
  <c r="AK40" i="60" s="1"/>
  <c r="AI42" i="60"/>
  <c r="AK42" i="60" s="1"/>
  <c r="AI73" i="60"/>
  <c r="AI41" i="60"/>
  <c r="AK41" i="60" s="1"/>
  <c r="AO83" i="75"/>
  <c r="AL84" i="75"/>
  <c r="D19" i="75"/>
  <c r="S19" i="75"/>
  <c r="N84" i="75"/>
  <c r="T84" i="75"/>
  <c r="T83" i="75"/>
  <c r="AH19" i="75"/>
  <c r="P19" i="75"/>
  <c r="E83" i="75"/>
  <c r="AQ19" i="74"/>
  <c r="M19" i="74"/>
  <c r="E83" i="74"/>
  <c r="Z19" i="74"/>
  <c r="H83" i="74"/>
  <c r="K83" i="74"/>
  <c r="E62" i="74"/>
  <c r="G62" i="74" s="1"/>
  <c r="AL83" i="74"/>
  <c r="AQ19" i="72"/>
  <c r="M19" i="72"/>
  <c r="AK19" i="72"/>
  <c r="Z19" i="72"/>
  <c r="K83" i="72"/>
  <c r="N83" i="72"/>
  <c r="D19" i="72"/>
  <c r="AN19" i="72"/>
  <c r="T83" i="72"/>
  <c r="AF83" i="72"/>
  <c r="AF84" i="72"/>
  <c r="AI84" i="72"/>
  <c r="E83" i="72"/>
  <c r="J19" i="72"/>
  <c r="AO84" i="60"/>
  <c r="AF83" i="60"/>
  <c r="Z19" i="60"/>
  <c r="AI84" i="60"/>
  <c r="J19" i="60"/>
  <c r="V19" i="60"/>
  <c r="AH19" i="60"/>
  <c r="M19" i="60"/>
  <c r="AI83" i="60"/>
  <c r="J65" i="60"/>
  <c r="H55" i="60"/>
  <c r="J55" i="60" s="1"/>
  <c r="B83" i="60"/>
  <c r="B82" i="75"/>
  <c r="B83" i="75"/>
  <c r="V65" i="74"/>
  <c r="M18" i="74"/>
  <c r="AL126" i="74"/>
  <c r="AN126" i="74" s="1"/>
  <c r="Z18" i="74"/>
  <c r="N83" i="74"/>
  <c r="H84" i="74"/>
  <c r="J65" i="74"/>
  <c r="AK18" i="74"/>
  <c r="E84" i="74"/>
  <c r="AL130" i="74"/>
  <c r="AN130" i="74" s="1"/>
  <c r="K82" i="74"/>
  <c r="S19" i="74"/>
  <c r="Q83" i="74"/>
  <c r="AL51" i="74"/>
  <c r="AN51" i="74" s="1"/>
  <c r="D19" i="74"/>
  <c r="B84" i="74"/>
  <c r="H59" i="74"/>
  <c r="J59" i="74" s="1"/>
  <c r="N84" i="74"/>
  <c r="V19" i="74"/>
  <c r="AH19" i="74"/>
  <c r="T84" i="74"/>
  <c r="AL84" i="74"/>
  <c r="T83" i="74"/>
  <c r="X83" i="74"/>
  <c r="Q82" i="74"/>
  <c r="X82" i="75"/>
  <c r="AH37" i="113"/>
  <c r="H53" i="75"/>
  <c r="J53" i="75" s="1"/>
  <c r="T52" i="75"/>
  <c r="V52" i="75" s="1"/>
  <c r="AA60" i="75"/>
  <c r="AC60" i="75" s="1"/>
  <c r="AA118" i="75"/>
  <c r="AC118" i="75" s="1"/>
  <c r="AA83" i="75"/>
  <c r="AA67" i="75"/>
  <c r="AC67" i="75" s="1"/>
  <c r="AQ18" i="75"/>
  <c r="AC18" i="75"/>
  <c r="AA82" i="75"/>
  <c r="AO82" i="75"/>
  <c r="AA53" i="75"/>
  <c r="AC53" i="75" s="1"/>
  <c r="AH18" i="75"/>
  <c r="E82" i="75"/>
  <c r="H54" i="75"/>
  <c r="J54" i="75" s="1"/>
  <c r="AK18" i="75"/>
  <c r="X83" i="75"/>
  <c r="J18" i="75"/>
  <c r="Q83" i="75"/>
  <c r="K82" i="75"/>
  <c r="H82" i="75"/>
  <c r="X58" i="75"/>
  <c r="Z58" i="75" s="1"/>
  <c r="Z18" i="75"/>
  <c r="AF82" i="75"/>
  <c r="H66" i="75"/>
  <c r="J66" i="75" s="1"/>
  <c r="AF52" i="75"/>
  <c r="AH52" i="75" s="1"/>
  <c r="V18" i="75"/>
  <c r="AL82" i="75"/>
  <c r="Q114" i="75"/>
  <c r="Q124" i="75"/>
  <c r="S124" i="75" s="1"/>
  <c r="G18" i="75"/>
  <c r="AQ18" i="72"/>
  <c r="AO83" i="72"/>
  <c r="AO59" i="72"/>
  <c r="AQ59" i="72" s="1"/>
  <c r="AA82" i="72"/>
  <c r="AO60" i="72"/>
  <c r="AQ60" i="72" s="1"/>
  <c r="AA83" i="72"/>
  <c r="AO131" i="72"/>
  <c r="AQ131" i="72" s="1"/>
  <c r="AO126" i="72"/>
  <c r="AQ126" i="72" s="1"/>
  <c r="AL83" i="72"/>
  <c r="T63" i="72"/>
  <c r="V63" i="72" s="1"/>
  <c r="Q82" i="72"/>
  <c r="B83" i="72"/>
  <c r="G18" i="72"/>
  <c r="B82" i="72"/>
  <c r="T82" i="72"/>
  <c r="H83" i="72"/>
  <c r="X83" i="72"/>
  <c r="P18" i="72"/>
  <c r="X82" i="72"/>
  <c r="S18" i="72"/>
  <c r="AA82" i="60"/>
  <c r="AC18" i="60"/>
  <c r="D18" i="60"/>
  <c r="P18" i="60"/>
  <c r="AN18" i="60"/>
  <c r="N82" i="60"/>
  <c r="T83" i="60"/>
  <c r="Q82" i="60"/>
  <c r="AL50" i="60"/>
  <c r="AN50" i="60" s="1"/>
  <c r="G18" i="60"/>
  <c r="AH18" i="60"/>
  <c r="H130" i="60"/>
  <c r="J130" i="60" s="1"/>
  <c r="E82" i="60"/>
  <c r="AF82" i="60"/>
  <c r="AO123" i="75"/>
  <c r="AQ123" i="75" s="1"/>
  <c r="AO62" i="75"/>
  <c r="AQ62" i="75" s="1"/>
  <c r="AO81" i="75"/>
  <c r="AO120" i="75"/>
  <c r="AQ120" i="75" s="1"/>
  <c r="X116" i="75"/>
  <c r="Z116" i="75" s="1"/>
  <c r="M17" i="75"/>
  <c r="B81" i="75"/>
  <c r="P17" i="75"/>
  <c r="AI113" i="75"/>
  <c r="AK113" i="75" s="1"/>
  <c r="Q82" i="75"/>
  <c r="Q122" i="75"/>
  <c r="S122" i="75" s="1"/>
  <c r="S17" i="75"/>
  <c r="T82" i="75"/>
  <c r="AI82" i="75"/>
  <c r="K115" i="75"/>
  <c r="M115" i="75" s="1"/>
  <c r="Z17" i="75"/>
  <c r="AA82" i="74"/>
  <c r="AQ17" i="74"/>
  <c r="AC17" i="74"/>
  <c r="AO81" i="74"/>
  <c r="Q81" i="74"/>
  <c r="E126" i="74"/>
  <c r="G126" i="74" s="1"/>
  <c r="G17" i="74"/>
  <c r="AF81" i="74"/>
  <c r="H131" i="74"/>
  <c r="J131" i="74" s="1"/>
  <c r="J17" i="74"/>
  <c r="V17" i="74"/>
  <c r="AH17" i="74"/>
  <c r="E82" i="74"/>
  <c r="K81" i="74"/>
  <c r="H82" i="74"/>
  <c r="E116" i="74"/>
  <c r="G116" i="74" s="1"/>
  <c r="H126" i="74"/>
  <c r="J126" i="74" s="1"/>
  <c r="T128" i="74"/>
  <c r="V128" i="74" s="1"/>
  <c r="M17" i="74"/>
  <c r="S17" i="74"/>
  <c r="AF130" i="74"/>
  <c r="AH130" i="74" s="1"/>
  <c r="N81" i="74"/>
  <c r="T53" i="74"/>
  <c r="V53" i="74" s="1"/>
  <c r="N82" i="74"/>
  <c r="AF126" i="74"/>
  <c r="AH126" i="74" s="1"/>
  <c r="T50" i="74"/>
  <c r="V50" i="74" s="1"/>
  <c r="AF125" i="74"/>
  <c r="AH125" i="74" s="1"/>
  <c r="B62" i="74"/>
  <c r="D62" i="74" s="1"/>
  <c r="Q128" i="74"/>
  <c r="S128" i="74" s="1"/>
  <c r="AT17" i="72"/>
  <c r="J17" i="72"/>
  <c r="V17" i="72"/>
  <c r="AL81" i="72"/>
  <c r="B81" i="72"/>
  <c r="N82" i="72"/>
  <c r="K81" i="72"/>
  <c r="M17" i="72"/>
  <c r="AK17" i="72"/>
  <c r="K62" i="72"/>
  <c r="M62" i="72" s="1"/>
  <c r="AL82" i="72"/>
  <c r="D17" i="72"/>
  <c r="AI81" i="72"/>
  <c r="E82" i="72"/>
  <c r="Q81" i="72"/>
  <c r="D65" i="72"/>
  <c r="G17" i="72"/>
  <c r="S17" i="72"/>
  <c r="AA128" i="60"/>
  <c r="AC128" i="60" s="1"/>
  <c r="AC17" i="60"/>
  <c r="AF81" i="60"/>
  <c r="E125" i="60"/>
  <c r="G125" i="60" s="1"/>
  <c r="AF56" i="60"/>
  <c r="AH56" i="60" s="1"/>
  <c r="T119" i="60"/>
  <c r="V119" i="60" s="1"/>
  <c r="H59" i="60"/>
  <c r="J59" i="60" s="1"/>
  <c r="AI82" i="60"/>
  <c r="Q81" i="60"/>
  <c r="V17" i="60"/>
  <c r="V65" i="60"/>
  <c r="T55" i="60"/>
  <c r="V55" i="60" s="1"/>
  <c r="K82" i="60"/>
  <c r="E81" i="60"/>
  <c r="T67" i="60"/>
  <c r="V67" i="60" s="1"/>
  <c r="H53" i="60"/>
  <c r="J53" i="60" s="1"/>
  <c r="J17" i="60"/>
  <c r="Z17" i="60"/>
  <c r="AI81" i="60"/>
  <c r="T82" i="60"/>
  <c r="AL126" i="60"/>
  <c r="AN126" i="60" s="1"/>
  <c r="D17" i="60"/>
  <c r="P17" i="60"/>
  <c r="AN17" i="60"/>
  <c r="N62" i="60"/>
  <c r="P62" i="60" s="1"/>
  <c r="AL82" i="60"/>
  <c r="AL53" i="60"/>
  <c r="AN53" i="60" s="1"/>
  <c r="B82" i="60"/>
  <c r="G17" i="60"/>
  <c r="S17" i="60"/>
  <c r="H82" i="60"/>
  <c r="B117" i="60"/>
  <c r="D117" i="60" s="1"/>
  <c r="N131" i="60"/>
  <c r="P131" i="60" s="1"/>
  <c r="N81" i="60"/>
  <c r="X81" i="60"/>
  <c r="H54" i="60"/>
  <c r="J54" i="60" s="1"/>
  <c r="AQ16" i="75"/>
  <c r="AO80" i="75"/>
  <c r="AC16" i="75"/>
  <c r="AA54" i="75"/>
  <c r="AC54" i="75" s="1"/>
  <c r="AA130" i="75"/>
  <c r="AC130" i="75" s="1"/>
  <c r="AO66" i="75"/>
  <c r="AQ66" i="75" s="1"/>
  <c r="AO57" i="75"/>
  <c r="AQ57" i="75" s="1"/>
  <c r="AA58" i="75"/>
  <c r="AC58" i="75" s="1"/>
  <c r="AA81" i="75"/>
  <c r="AO56" i="75"/>
  <c r="AQ56" i="75" s="1"/>
  <c r="AA51" i="75"/>
  <c r="AC51" i="75" s="1"/>
  <c r="AI124" i="75"/>
  <c r="AK124" i="75" s="1"/>
  <c r="M16" i="75"/>
  <c r="AK16" i="75"/>
  <c r="X61" i="75"/>
  <c r="Z61" i="75" s="1"/>
  <c r="Z16" i="75"/>
  <c r="AI81" i="75"/>
  <c r="N80" i="75"/>
  <c r="AL81" i="75"/>
  <c r="AT16" i="75"/>
  <c r="N131" i="75"/>
  <c r="P131" i="75" s="1"/>
  <c r="AL118" i="75"/>
  <c r="AN118" i="75" s="1"/>
  <c r="D16" i="75"/>
  <c r="P16" i="75"/>
  <c r="E81" i="75"/>
  <c r="E116" i="75"/>
  <c r="G116" i="75" s="1"/>
  <c r="AI57" i="75"/>
  <c r="AK57" i="75" s="1"/>
  <c r="Q63" i="75"/>
  <c r="S63" i="75" s="1"/>
  <c r="K54" i="75"/>
  <c r="M54" i="75" s="1"/>
  <c r="K81" i="75"/>
  <c r="AA81" i="74"/>
  <c r="AA115" i="74"/>
  <c r="AC115" i="74" s="1"/>
  <c r="AQ16" i="74"/>
  <c r="AO125" i="74"/>
  <c r="AQ125" i="74" s="1"/>
  <c r="B81" i="74"/>
  <c r="E130" i="74"/>
  <c r="G130" i="74" s="1"/>
  <c r="X81" i="74"/>
  <c r="AI66" i="74"/>
  <c r="AK66" i="74" s="1"/>
  <c r="M16" i="74"/>
  <c r="AK16" i="74"/>
  <c r="AL59" i="74"/>
  <c r="AN59" i="74" s="1"/>
  <c r="AL63" i="74"/>
  <c r="AN63" i="74" s="1"/>
  <c r="N119" i="74"/>
  <c r="P119" i="74" s="1"/>
  <c r="AL80" i="74"/>
  <c r="N123" i="74"/>
  <c r="P123" i="74" s="1"/>
  <c r="D16" i="74"/>
  <c r="P16" i="74"/>
  <c r="AN16" i="74"/>
  <c r="AL81" i="74"/>
  <c r="B114" i="74"/>
  <c r="AI80" i="74"/>
  <c r="E81" i="74"/>
  <c r="E112" i="74"/>
  <c r="G112" i="74" s="1"/>
  <c r="AL118" i="74"/>
  <c r="AN118" i="74" s="1"/>
  <c r="AO113" i="72"/>
  <c r="AQ113" i="72" s="1"/>
  <c r="AQ16" i="72"/>
  <c r="AO118" i="72"/>
  <c r="AQ118" i="72" s="1"/>
  <c r="AO51" i="72"/>
  <c r="AQ51" i="72" s="1"/>
  <c r="X61" i="72"/>
  <c r="Z61" i="72" s="1"/>
  <c r="AN16" i="72"/>
  <c r="N81" i="72"/>
  <c r="X81" i="72"/>
  <c r="X80" i="72"/>
  <c r="S16" i="72"/>
  <c r="AL118" i="72"/>
  <c r="AN118" i="72" s="1"/>
  <c r="X119" i="72"/>
  <c r="Z119" i="72" s="1"/>
  <c r="AI80" i="72"/>
  <c r="AF81" i="72"/>
  <c r="T124" i="72"/>
  <c r="V124" i="72" s="1"/>
  <c r="AF116" i="72"/>
  <c r="AH116" i="72" s="1"/>
  <c r="AL80" i="72"/>
  <c r="Z16" i="72"/>
  <c r="AL122" i="72"/>
  <c r="AN122" i="72" s="1"/>
  <c r="D16" i="72"/>
  <c r="Q80" i="72"/>
  <c r="N124" i="72"/>
  <c r="P124" i="72" s="1"/>
  <c r="AO80" i="60"/>
  <c r="AA49" i="60"/>
  <c r="AC49" i="60" s="1"/>
  <c r="K51" i="60"/>
  <c r="M51" i="60" s="1"/>
  <c r="T60" i="60"/>
  <c r="V60" i="60" s="1"/>
  <c r="AL81" i="60"/>
  <c r="K123" i="60"/>
  <c r="M123" i="60" s="1"/>
  <c r="K120" i="60"/>
  <c r="M120" i="60" s="1"/>
  <c r="P16" i="60"/>
  <c r="N120" i="60"/>
  <c r="P120" i="60" s="1"/>
  <c r="K117" i="60"/>
  <c r="M117" i="60" s="1"/>
  <c r="AI54" i="60"/>
  <c r="AK54" i="60" s="1"/>
  <c r="K81" i="60"/>
  <c r="N124" i="60"/>
  <c r="P124" i="60" s="1"/>
  <c r="Q66" i="60"/>
  <c r="S66" i="60" s="1"/>
  <c r="E51" i="60"/>
  <c r="G51" i="60" s="1"/>
  <c r="AQ15" i="75"/>
  <c r="AO79" i="75"/>
  <c r="AO115" i="75"/>
  <c r="AQ115" i="75" s="1"/>
  <c r="AA126" i="75"/>
  <c r="AC126" i="75" s="1"/>
  <c r="AO128" i="75"/>
  <c r="AQ128" i="75" s="1"/>
  <c r="AC15" i="75"/>
  <c r="AA63" i="75"/>
  <c r="AC63" i="75" s="1"/>
  <c r="AA117" i="75"/>
  <c r="AC117" i="75" s="1"/>
  <c r="AO50" i="75"/>
  <c r="AQ50" i="75" s="1"/>
  <c r="AI47" i="75"/>
  <c r="AK47" i="75" s="1"/>
  <c r="K57" i="75"/>
  <c r="M57" i="75" s="1"/>
  <c r="AI80" i="75"/>
  <c r="X120" i="75"/>
  <c r="Z120" i="75" s="1"/>
  <c r="K79" i="75"/>
  <c r="M15" i="75"/>
  <c r="AK15" i="75"/>
  <c r="AI122" i="75"/>
  <c r="AK122" i="75" s="1"/>
  <c r="X50" i="75"/>
  <c r="Z50" i="75" s="1"/>
  <c r="Z15" i="75"/>
  <c r="B80" i="75"/>
  <c r="AI64" i="75"/>
  <c r="AK64" i="75" s="1"/>
  <c r="N79" i="75"/>
  <c r="X54" i="75"/>
  <c r="Z54" i="75" s="1"/>
  <c r="AI58" i="75"/>
  <c r="AK58" i="75" s="1"/>
  <c r="K66" i="75"/>
  <c r="M66" i="75" s="1"/>
  <c r="AI117" i="75"/>
  <c r="AK117" i="75" s="1"/>
  <c r="D15" i="75"/>
  <c r="P15" i="75"/>
  <c r="X59" i="75"/>
  <c r="Z59" i="75" s="1"/>
  <c r="X118" i="75"/>
  <c r="Z118" i="75" s="1"/>
  <c r="AI63" i="75"/>
  <c r="AK63" i="75" s="1"/>
  <c r="K50" i="75"/>
  <c r="M50" i="75" s="1"/>
  <c r="K80" i="75"/>
  <c r="K120" i="75"/>
  <c r="M120" i="75" s="1"/>
  <c r="Q79" i="75"/>
  <c r="AI115" i="75"/>
  <c r="AK115" i="75" s="1"/>
  <c r="S15" i="75"/>
  <c r="K56" i="75"/>
  <c r="M56" i="75" s="1"/>
  <c r="K64" i="75"/>
  <c r="M64" i="75" s="1"/>
  <c r="Q80" i="75"/>
  <c r="X130" i="75"/>
  <c r="Z130" i="75" s="1"/>
  <c r="X113" i="75"/>
  <c r="Z113" i="75" s="1"/>
  <c r="N111" i="75"/>
  <c r="P111" i="75" s="1"/>
  <c r="X47" i="75"/>
  <c r="Z47" i="75" s="1"/>
  <c r="X66" i="75"/>
  <c r="Z66" i="75" s="1"/>
  <c r="X79" i="75"/>
  <c r="AO123" i="74"/>
  <c r="AQ123" i="74" s="1"/>
  <c r="AO62" i="74"/>
  <c r="AQ62" i="74" s="1"/>
  <c r="AA130" i="74"/>
  <c r="AC130" i="74" s="1"/>
  <c r="AA80" i="74"/>
  <c r="AO119" i="74"/>
  <c r="AQ119" i="74" s="1"/>
  <c r="AC65" i="74"/>
  <c r="AO58" i="74"/>
  <c r="AQ58" i="74" s="1"/>
  <c r="AO127" i="74"/>
  <c r="AQ127" i="74" s="1"/>
  <c r="AA59" i="74"/>
  <c r="AC59" i="74" s="1"/>
  <c r="AO67" i="74"/>
  <c r="AQ67" i="74" s="1"/>
  <c r="AO80" i="74"/>
  <c r="AO79" i="74"/>
  <c r="AO56" i="74"/>
  <c r="AQ56" i="74" s="1"/>
  <c r="AQ15" i="74"/>
  <c r="AA54" i="74"/>
  <c r="AC54" i="74" s="1"/>
  <c r="AA63" i="74"/>
  <c r="AC63" i="74" s="1"/>
  <c r="AO121" i="74"/>
  <c r="AQ121" i="74" s="1"/>
  <c r="AA122" i="74"/>
  <c r="AC122" i="74" s="1"/>
  <c r="AO131" i="74"/>
  <c r="AQ131" i="74" s="1"/>
  <c r="AC15" i="74"/>
  <c r="AA52" i="74"/>
  <c r="AC52" i="74" s="1"/>
  <c r="AA61" i="74"/>
  <c r="AC61" i="74" s="1"/>
  <c r="AO48" i="74"/>
  <c r="AQ48" i="74" s="1"/>
  <c r="AO113" i="74"/>
  <c r="AQ113" i="74" s="1"/>
  <c r="AA111" i="74"/>
  <c r="AC111" i="74" s="1"/>
  <c r="AA117" i="74"/>
  <c r="AC117" i="74" s="1"/>
  <c r="AA120" i="74"/>
  <c r="AC120" i="74" s="1"/>
  <c r="AI62" i="74"/>
  <c r="AK62" i="74" s="1"/>
  <c r="AL52" i="74"/>
  <c r="AN52" i="74" s="1"/>
  <c r="B79" i="74"/>
  <c r="B122" i="74"/>
  <c r="D122" i="74" s="1"/>
  <c r="AL58" i="74"/>
  <c r="AN58" i="74" s="1"/>
  <c r="G15" i="74"/>
  <c r="S15" i="74"/>
  <c r="AL66" i="74"/>
  <c r="AN66" i="74" s="1"/>
  <c r="AL112" i="74"/>
  <c r="AN112" i="74" s="1"/>
  <c r="AI111" i="74"/>
  <c r="AK111" i="74" s="1"/>
  <c r="AI119" i="74"/>
  <c r="AK119" i="74" s="1"/>
  <c r="M15" i="74"/>
  <c r="AK15" i="74"/>
  <c r="K80" i="74"/>
  <c r="Z15" i="74"/>
  <c r="AN65" i="74"/>
  <c r="N80" i="74"/>
  <c r="D15" i="74"/>
  <c r="P15" i="74"/>
  <c r="AN15" i="74"/>
  <c r="B55" i="74"/>
  <c r="D55" i="74" s="1"/>
  <c r="N57" i="74"/>
  <c r="P57" i="74" s="1"/>
  <c r="Q67" i="74"/>
  <c r="S67" i="74" s="1"/>
  <c r="N79" i="74"/>
  <c r="AI79" i="74"/>
  <c r="AI56" i="74"/>
  <c r="AK56" i="74" s="1"/>
  <c r="AI61" i="74"/>
  <c r="AK61" i="74" s="1"/>
  <c r="AL125" i="74"/>
  <c r="AN125" i="74" s="1"/>
  <c r="AL79" i="74"/>
  <c r="AL61" i="74"/>
  <c r="AN61" i="74" s="1"/>
  <c r="AA52" i="72"/>
  <c r="AC52" i="72" s="1"/>
  <c r="AC15" i="72"/>
  <c r="AA121" i="72"/>
  <c r="AC121" i="72" s="1"/>
  <c r="AA124" i="72"/>
  <c r="AC124" i="72" s="1"/>
  <c r="AA127" i="72"/>
  <c r="AC127" i="72" s="1"/>
  <c r="AA57" i="72"/>
  <c r="AC57" i="72" s="1"/>
  <c r="AA80" i="72"/>
  <c r="AA54" i="72"/>
  <c r="AC54" i="72" s="1"/>
  <c r="AA128" i="72"/>
  <c r="AC128" i="72" s="1"/>
  <c r="AC65" i="72"/>
  <c r="AA123" i="72"/>
  <c r="AC123" i="72" s="1"/>
  <c r="AA53" i="72"/>
  <c r="AC53" i="72" s="1"/>
  <c r="AA66" i="72"/>
  <c r="AC66" i="72" s="1"/>
  <c r="AA118" i="72"/>
  <c r="AC118" i="72" s="1"/>
  <c r="AA47" i="72"/>
  <c r="AC47" i="72" s="1"/>
  <c r="AA64" i="72"/>
  <c r="AC64" i="72" s="1"/>
  <c r="AA125" i="72"/>
  <c r="AC125" i="72" s="1"/>
  <c r="AA55" i="72"/>
  <c r="AC55" i="72" s="1"/>
  <c r="AO80" i="72"/>
  <c r="E60" i="72"/>
  <c r="G60" i="72" s="1"/>
  <c r="S15" i="72"/>
  <c r="Z15" i="72"/>
  <c r="K80" i="72"/>
  <c r="AF113" i="72"/>
  <c r="AH113" i="72" s="1"/>
  <c r="AF66" i="72"/>
  <c r="AH66" i="72" s="1"/>
  <c r="E80" i="72"/>
  <c r="K114" i="72"/>
  <c r="AF125" i="72"/>
  <c r="AH125" i="72" s="1"/>
  <c r="N80" i="72"/>
  <c r="E67" i="72"/>
  <c r="G67" i="72" s="1"/>
  <c r="Q50" i="72"/>
  <c r="S50" i="72" s="1"/>
  <c r="AF80" i="72"/>
  <c r="T122" i="72"/>
  <c r="V122" i="72" s="1"/>
  <c r="J15" i="72"/>
  <c r="V15" i="72"/>
  <c r="AH15" i="72"/>
  <c r="AF58" i="72"/>
  <c r="AH58" i="72" s="1"/>
  <c r="Q119" i="72"/>
  <c r="S119" i="72" s="1"/>
  <c r="E123" i="72"/>
  <c r="G123" i="72" s="1"/>
  <c r="H51" i="72"/>
  <c r="J51" i="72" s="1"/>
  <c r="T59" i="72"/>
  <c r="V59" i="72" s="1"/>
  <c r="K48" i="72"/>
  <c r="M48" i="72" s="1"/>
  <c r="V65" i="72"/>
  <c r="T119" i="72"/>
  <c r="V119" i="72" s="1"/>
  <c r="AI119" i="72"/>
  <c r="AK119" i="72" s="1"/>
  <c r="H80" i="72"/>
  <c r="D15" i="72"/>
  <c r="T48" i="72"/>
  <c r="V48" i="72" s="1"/>
  <c r="AT15" i="60"/>
  <c r="AA80" i="60"/>
  <c r="AC15" i="60"/>
  <c r="AO54" i="60"/>
  <c r="AQ54" i="60" s="1"/>
  <c r="AO79" i="60"/>
  <c r="Q56" i="60"/>
  <c r="S56" i="60" s="1"/>
  <c r="E52" i="60"/>
  <c r="G52" i="60" s="1"/>
  <c r="H60" i="60"/>
  <c r="J60" i="60" s="1"/>
  <c r="N114" i="60"/>
  <c r="G15" i="60"/>
  <c r="Q59" i="60"/>
  <c r="S59" i="60" s="1"/>
  <c r="X112" i="60"/>
  <c r="Z112" i="60" s="1"/>
  <c r="H63" i="60"/>
  <c r="J63" i="60" s="1"/>
  <c r="S15" i="60"/>
  <c r="K122" i="60"/>
  <c r="M122" i="60" s="1"/>
  <c r="J15" i="60"/>
  <c r="V15" i="60"/>
  <c r="E80" i="60"/>
  <c r="K121" i="60"/>
  <c r="M121" i="60" s="1"/>
  <c r="T123" i="60"/>
  <c r="V123" i="60" s="1"/>
  <c r="E113" i="60"/>
  <c r="G113" i="60" s="1"/>
  <c r="M15" i="60"/>
  <c r="Q63" i="60"/>
  <c r="S63" i="60" s="1"/>
  <c r="Z15" i="60"/>
  <c r="T47" i="60"/>
  <c r="V47" i="60" s="1"/>
  <c r="T50" i="60"/>
  <c r="V50" i="60" s="1"/>
  <c r="Q80" i="60"/>
  <c r="K116" i="60"/>
  <c r="M116" i="60" s="1"/>
  <c r="H122" i="60"/>
  <c r="J122" i="60" s="1"/>
  <c r="K113" i="60"/>
  <c r="M113" i="60" s="1"/>
  <c r="AK15" i="60"/>
  <c r="AI51" i="60"/>
  <c r="AK51" i="60" s="1"/>
  <c r="K119" i="60"/>
  <c r="M119" i="60" s="1"/>
  <c r="K48" i="60"/>
  <c r="M48" i="60" s="1"/>
  <c r="N61" i="60"/>
  <c r="P61" i="60" s="1"/>
  <c r="Q116" i="60"/>
  <c r="S116" i="60" s="1"/>
  <c r="Q127" i="60"/>
  <c r="S127" i="60" s="1"/>
  <c r="AI116" i="60"/>
  <c r="AK116" i="60" s="1"/>
  <c r="Q79" i="60"/>
  <c r="K79" i="60"/>
  <c r="AA52" i="75"/>
  <c r="AC52" i="75" s="1"/>
  <c r="AO78" i="75"/>
  <c r="AO124" i="75"/>
  <c r="AQ124" i="75" s="1"/>
  <c r="AA125" i="75"/>
  <c r="AC125" i="75" s="1"/>
  <c r="AQ13" i="75"/>
  <c r="AC14" i="75"/>
  <c r="AC13" i="75"/>
  <c r="AO49" i="75"/>
  <c r="AQ49" i="75" s="1"/>
  <c r="AA112" i="75"/>
  <c r="AC112" i="75" s="1"/>
  <c r="AA59" i="75"/>
  <c r="AC59" i="75" s="1"/>
  <c r="AO125" i="75"/>
  <c r="AQ125" i="75" s="1"/>
  <c r="AH14" i="75"/>
  <c r="AL57" i="75"/>
  <c r="AN57" i="75" s="1"/>
  <c r="AL67" i="75"/>
  <c r="AN67" i="75" s="1"/>
  <c r="H130" i="75"/>
  <c r="J130" i="75" s="1"/>
  <c r="J13" i="75"/>
  <c r="N47" i="75"/>
  <c r="P47" i="75" s="1"/>
  <c r="N57" i="75"/>
  <c r="P57" i="75" s="1"/>
  <c r="AI61" i="75"/>
  <c r="AK61" i="75" s="1"/>
  <c r="K67" i="75"/>
  <c r="M67" i="75" s="1"/>
  <c r="N78" i="75"/>
  <c r="E79" i="75"/>
  <c r="B114" i="75"/>
  <c r="B116" i="75"/>
  <c r="D116" i="75" s="1"/>
  <c r="N119" i="75"/>
  <c r="P119" i="75" s="1"/>
  <c r="X127" i="75"/>
  <c r="Z127" i="75" s="1"/>
  <c r="AG37" i="1"/>
  <c r="M14" i="75"/>
  <c r="AK14" i="75"/>
  <c r="AI51" i="75"/>
  <c r="AK51" i="75" s="1"/>
  <c r="AL59" i="75"/>
  <c r="AN59" i="75" s="1"/>
  <c r="Q78" i="75"/>
  <c r="H79" i="75"/>
  <c r="N109" i="75"/>
  <c r="P109" i="75" s="1"/>
  <c r="K122" i="75"/>
  <c r="M122" i="75" s="1"/>
  <c r="X125" i="75"/>
  <c r="Z125" i="75" s="1"/>
  <c r="K128" i="75"/>
  <c r="M128" i="75" s="1"/>
  <c r="B123" i="75"/>
  <c r="D123" i="75" s="1"/>
  <c r="N46" i="75"/>
  <c r="P46" i="75" s="1"/>
  <c r="B125" i="75"/>
  <c r="D125" i="75" s="1"/>
  <c r="D13" i="75"/>
  <c r="AN13" i="75"/>
  <c r="Q51" i="75"/>
  <c r="S51" i="75" s="1"/>
  <c r="B59" i="75"/>
  <c r="D59" i="75" s="1"/>
  <c r="G14" i="75"/>
  <c r="Q46" i="75"/>
  <c r="S46" i="75" s="1"/>
  <c r="B47" i="75"/>
  <c r="D47" i="75" s="1"/>
  <c r="AL113" i="75"/>
  <c r="AN113" i="75" s="1"/>
  <c r="Q116" i="75"/>
  <c r="S116" i="75" s="1"/>
  <c r="AT14" i="75"/>
  <c r="N45" i="75"/>
  <c r="P45" i="75" s="1"/>
  <c r="AL55" i="75"/>
  <c r="AN55" i="75" s="1"/>
  <c r="AT13" i="75"/>
  <c r="G13" i="75"/>
  <c r="S13" i="75"/>
  <c r="B124" i="75"/>
  <c r="D124" i="75" s="1"/>
  <c r="J14" i="75"/>
  <c r="N60" i="75"/>
  <c r="P60" i="75" s="1"/>
  <c r="H78" i="75"/>
  <c r="T45" i="75"/>
  <c r="V45" i="75" s="1"/>
  <c r="Q48" i="75"/>
  <c r="S48" i="75" s="1"/>
  <c r="AI52" i="75"/>
  <c r="AK52" i="75" s="1"/>
  <c r="K55" i="75"/>
  <c r="M55" i="75" s="1"/>
  <c r="K78" i="75"/>
  <c r="B46" i="75"/>
  <c r="D46" i="75" s="1"/>
  <c r="N52" i="75"/>
  <c r="P52" i="75" s="1"/>
  <c r="B61" i="75"/>
  <c r="D61" i="75" s="1"/>
  <c r="K123" i="75"/>
  <c r="M123" i="75" s="1"/>
  <c r="Z14" i="75"/>
  <c r="B48" i="75"/>
  <c r="D48" i="75" s="1"/>
  <c r="X48" i="75"/>
  <c r="Z48" i="75" s="1"/>
  <c r="Q52" i="75"/>
  <c r="S52" i="75" s="1"/>
  <c r="AL61" i="75"/>
  <c r="AN61" i="75" s="1"/>
  <c r="P65" i="75"/>
  <c r="T78" i="75"/>
  <c r="E114" i="75"/>
  <c r="N124" i="75"/>
  <c r="P124" i="75" s="1"/>
  <c r="K130" i="75"/>
  <c r="M130" i="75" s="1"/>
  <c r="N112" i="75"/>
  <c r="P112" i="75" s="1"/>
  <c r="B113" i="75"/>
  <c r="D113" i="75" s="1"/>
  <c r="AL127" i="75"/>
  <c r="AN127" i="75" s="1"/>
  <c r="P13" i="75"/>
  <c r="B53" i="75"/>
  <c r="D53" i="75" s="1"/>
  <c r="B57" i="75"/>
  <c r="D57" i="75" s="1"/>
  <c r="AL58" i="75"/>
  <c r="AN58" i="75" s="1"/>
  <c r="B52" i="75"/>
  <c r="D52" i="75" s="1"/>
  <c r="AL78" i="75"/>
  <c r="AL111" i="75"/>
  <c r="AN111" i="75" s="1"/>
  <c r="AL125" i="75"/>
  <c r="AN125" i="75" s="1"/>
  <c r="B78" i="75"/>
  <c r="AL66" i="75"/>
  <c r="AN66" i="75" s="1"/>
  <c r="N48" i="75"/>
  <c r="P48" i="75" s="1"/>
  <c r="D65" i="75"/>
  <c r="E127" i="75"/>
  <c r="G127" i="75" s="1"/>
  <c r="N50" i="75"/>
  <c r="P50" i="75" s="1"/>
  <c r="M13" i="75"/>
  <c r="AL54" i="75"/>
  <c r="AN54" i="75" s="1"/>
  <c r="AL116" i="75"/>
  <c r="AN116" i="75" s="1"/>
  <c r="AO49" i="74"/>
  <c r="AQ49" i="74" s="1"/>
  <c r="AQ65" i="74"/>
  <c r="AA109" i="74"/>
  <c r="AC109" i="74" s="1"/>
  <c r="AO54" i="74"/>
  <c r="AQ54" i="74" s="1"/>
  <c r="AO63" i="74"/>
  <c r="AQ63" i="74" s="1"/>
  <c r="AA64" i="74"/>
  <c r="AC64" i="74" s="1"/>
  <c r="AO112" i="74"/>
  <c r="AQ112" i="74" s="1"/>
  <c r="AA114" i="74"/>
  <c r="AO45" i="74"/>
  <c r="AQ45" i="74" s="1"/>
  <c r="AA46" i="74"/>
  <c r="AC46" i="74" s="1"/>
  <c r="AA51" i="74"/>
  <c r="AC51" i="74" s="1"/>
  <c r="AO57" i="74"/>
  <c r="AQ57" i="74" s="1"/>
  <c r="AO120" i="74"/>
  <c r="AQ120" i="74" s="1"/>
  <c r="AA121" i="74"/>
  <c r="AC121" i="74" s="1"/>
  <c r="AO122" i="74"/>
  <c r="AQ122" i="74" s="1"/>
  <c r="AO109" i="74"/>
  <c r="AQ109" i="74" s="1"/>
  <c r="AA119" i="74"/>
  <c r="AC119" i="74" s="1"/>
  <c r="AA123" i="74"/>
  <c r="AC123" i="74" s="1"/>
  <c r="AO126" i="74"/>
  <c r="AQ126" i="74" s="1"/>
  <c r="AC13" i="74"/>
  <c r="AQ13" i="74"/>
  <c r="AO47" i="74"/>
  <c r="AQ47" i="74" s="1"/>
  <c r="AA62" i="74"/>
  <c r="AC62" i="74" s="1"/>
  <c r="AA48" i="74"/>
  <c r="AC48" i="74" s="1"/>
  <c r="AA53" i="74"/>
  <c r="AC53" i="74" s="1"/>
  <c r="AA60" i="74"/>
  <c r="AC60" i="74" s="1"/>
  <c r="AA116" i="74"/>
  <c r="AC116" i="74" s="1"/>
  <c r="AO124" i="74"/>
  <c r="AQ124" i="74" s="1"/>
  <c r="AA125" i="74"/>
  <c r="AC125" i="74" s="1"/>
  <c r="AO130" i="74"/>
  <c r="AQ130" i="74" s="1"/>
  <c r="AA131" i="74"/>
  <c r="AC131" i="74" s="1"/>
  <c r="AO55" i="74"/>
  <c r="AQ55" i="74" s="1"/>
  <c r="AO66" i="74"/>
  <c r="AQ66" i="74" s="1"/>
  <c r="AO111" i="74"/>
  <c r="AQ111" i="74" s="1"/>
  <c r="Q60" i="74"/>
  <c r="S60" i="74" s="1"/>
  <c r="Q114" i="74"/>
  <c r="E125" i="74"/>
  <c r="G125" i="74" s="1"/>
  <c r="Q78" i="74"/>
  <c r="T127" i="74"/>
  <c r="V127" i="74" s="1"/>
  <c r="AH14" i="74"/>
  <c r="AF124" i="74"/>
  <c r="AH124" i="74" s="1"/>
  <c r="E64" i="74"/>
  <c r="G64" i="74" s="1"/>
  <c r="T111" i="74"/>
  <c r="V111" i="74" s="1"/>
  <c r="Q119" i="74"/>
  <c r="S119" i="74" s="1"/>
  <c r="AH13" i="74"/>
  <c r="AK14" i="74"/>
  <c r="T45" i="74"/>
  <c r="V45" i="74" s="1"/>
  <c r="E47" i="74"/>
  <c r="G47" i="74" s="1"/>
  <c r="AF47" i="74"/>
  <c r="AH47" i="74" s="1"/>
  <c r="T56" i="74"/>
  <c r="V56" i="74" s="1"/>
  <c r="T59" i="74"/>
  <c r="V59" i="74" s="1"/>
  <c r="AF60" i="74"/>
  <c r="AH60" i="74" s="1"/>
  <c r="AI78" i="74"/>
  <c r="X79" i="74"/>
  <c r="AF109" i="74"/>
  <c r="AH109" i="74" s="1"/>
  <c r="AF114" i="74"/>
  <c r="Q116" i="74"/>
  <c r="S116" i="74" s="1"/>
  <c r="T126" i="74"/>
  <c r="V126" i="74" s="1"/>
  <c r="K125" i="74"/>
  <c r="M125" i="74" s="1"/>
  <c r="H50" i="74"/>
  <c r="J50" i="74" s="1"/>
  <c r="AI54" i="74"/>
  <c r="AK54" i="74" s="1"/>
  <c r="E60" i="74"/>
  <c r="G60" i="74" s="1"/>
  <c r="AL78" i="74"/>
  <c r="E114" i="74"/>
  <c r="T125" i="74"/>
  <c r="V125" i="74" s="1"/>
  <c r="AI127" i="74"/>
  <c r="AK127" i="74" s="1"/>
  <c r="AF131" i="74"/>
  <c r="AH131" i="74" s="1"/>
  <c r="Q47" i="74"/>
  <c r="S47" i="74" s="1"/>
  <c r="E56" i="74"/>
  <c r="G56" i="74" s="1"/>
  <c r="H49" i="74"/>
  <c r="J49" i="74" s="1"/>
  <c r="H112" i="74"/>
  <c r="J112" i="74" s="1"/>
  <c r="S13" i="74"/>
  <c r="T47" i="74"/>
  <c r="V47" i="74" s="1"/>
  <c r="E54" i="74"/>
  <c r="G54" i="74" s="1"/>
  <c r="Q113" i="74"/>
  <c r="S113" i="74" s="1"/>
  <c r="H125" i="74"/>
  <c r="J125" i="74" s="1"/>
  <c r="H51" i="74"/>
  <c r="J51" i="74" s="1"/>
  <c r="AF55" i="74"/>
  <c r="AH55" i="74" s="1"/>
  <c r="AF121" i="74"/>
  <c r="AH121" i="74" s="1"/>
  <c r="H54" i="74"/>
  <c r="J54" i="74" s="1"/>
  <c r="H58" i="74"/>
  <c r="J58" i="74" s="1"/>
  <c r="Q59" i="74"/>
  <c r="S59" i="74" s="1"/>
  <c r="T113" i="74"/>
  <c r="V113" i="74" s="1"/>
  <c r="J13" i="74"/>
  <c r="E53" i="74"/>
  <c r="G53" i="74" s="1"/>
  <c r="AF57" i="74"/>
  <c r="AH57" i="74" s="1"/>
  <c r="T79" i="74"/>
  <c r="AF128" i="74"/>
  <c r="AH128" i="74" s="1"/>
  <c r="AK13" i="74"/>
  <c r="AF46" i="74"/>
  <c r="AH46" i="74" s="1"/>
  <c r="AI47" i="74"/>
  <c r="AK47" i="74" s="1"/>
  <c r="AL50" i="74"/>
  <c r="AN50" i="74" s="1"/>
  <c r="T51" i="74"/>
  <c r="V51" i="74" s="1"/>
  <c r="AL53" i="74"/>
  <c r="AN53" i="74" s="1"/>
  <c r="Q54" i="74"/>
  <c r="S54" i="74" s="1"/>
  <c r="H57" i="74"/>
  <c r="J57" i="74" s="1"/>
  <c r="AL57" i="74"/>
  <c r="AN57" i="74" s="1"/>
  <c r="T61" i="74"/>
  <c r="V61" i="74" s="1"/>
  <c r="B78" i="74"/>
  <c r="AF79" i="74"/>
  <c r="E113" i="74"/>
  <c r="G113" i="74" s="1"/>
  <c r="T116" i="74"/>
  <c r="V116" i="74" s="1"/>
  <c r="AL117" i="74"/>
  <c r="AN117" i="74" s="1"/>
  <c r="Q118" i="74"/>
  <c r="S118" i="74" s="1"/>
  <c r="B120" i="74"/>
  <c r="D120" i="74" s="1"/>
  <c r="E123" i="74"/>
  <c r="G123" i="74" s="1"/>
  <c r="AF123" i="74"/>
  <c r="AH123" i="74" s="1"/>
  <c r="T63" i="74"/>
  <c r="V63" i="74" s="1"/>
  <c r="H79" i="74"/>
  <c r="AF116" i="74"/>
  <c r="AH116" i="74" s="1"/>
  <c r="T114" i="74"/>
  <c r="H116" i="74"/>
  <c r="J116" i="74" s="1"/>
  <c r="E118" i="74"/>
  <c r="G118" i="74" s="1"/>
  <c r="J14" i="74"/>
  <c r="AF48" i="74"/>
  <c r="AH48" i="74" s="1"/>
  <c r="Q52" i="74"/>
  <c r="S52" i="74" s="1"/>
  <c r="AF54" i="74"/>
  <c r="AH54" i="74" s="1"/>
  <c r="Q62" i="74"/>
  <c r="S62" i="74" s="1"/>
  <c r="AF67" i="74"/>
  <c r="AH67" i="74" s="1"/>
  <c r="H110" i="74"/>
  <c r="J110" i="74" s="1"/>
  <c r="AI115" i="74"/>
  <c r="AK115" i="74" s="1"/>
  <c r="E128" i="74"/>
  <c r="G128" i="74" s="1"/>
  <c r="V13" i="74"/>
  <c r="E50" i="74"/>
  <c r="G50" i="74" s="1"/>
  <c r="E55" i="74"/>
  <c r="G55" i="74" s="1"/>
  <c r="T66" i="74"/>
  <c r="V66" i="74" s="1"/>
  <c r="Q112" i="74"/>
  <c r="S112" i="74" s="1"/>
  <c r="AF117" i="74"/>
  <c r="AH117" i="74" s="1"/>
  <c r="AN14" i="74"/>
  <c r="E46" i="74"/>
  <c r="G46" i="74" s="1"/>
  <c r="Q48" i="74"/>
  <c r="S48" i="74" s="1"/>
  <c r="E52" i="74"/>
  <c r="G52" i="74" s="1"/>
  <c r="AL54" i="74"/>
  <c r="AN54" i="74" s="1"/>
  <c r="AL60" i="74"/>
  <c r="AN60" i="74" s="1"/>
  <c r="G65" i="74"/>
  <c r="E66" i="74"/>
  <c r="G66" i="74" s="1"/>
  <c r="H109" i="74"/>
  <c r="J109" i="74" s="1"/>
  <c r="E111" i="74"/>
  <c r="G111" i="74" s="1"/>
  <c r="AI113" i="74"/>
  <c r="AK113" i="74" s="1"/>
  <c r="AI114" i="74"/>
  <c r="T115" i="74"/>
  <c r="V115" i="74" s="1"/>
  <c r="AI120" i="74"/>
  <c r="AK120" i="74" s="1"/>
  <c r="Q121" i="74"/>
  <c r="S121" i="74" s="1"/>
  <c r="Q124" i="74"/>
  <c r="S124" i="74" s="1"/>
  <c r="G13" i="74"/>
  <c r="Q46" i="74"/>
  <c r="S46" i="74" s="1"/>
  <c r="T78" i="74"/>
  <c r="T120" i="74"/>
  <c r="V120" i="74" s="1"/>
  <c r="AF50" i="74"/>
  <c r="AH50" i="74" s="1"/>
  <c r="Q126" i="74"/>
  <c r="S126" i="74" s="1"/>
  <c r="AF53" i="74"/>
  <c r="AH53" i="74" s="1"/>
  <c r="Q122" i="74"/>
  <c r="S122" i="74" s="1"/>
  <c r="Q53" i="74"/>
  <c r="S53" i="74" s="1"/>
  <c r="Q55" i="74"/>
  <c r="S55" i="74" s="1"/>
  <c r="E59" i="74"/>
  <c r="G59" i="74" s="1"/>
  <c r="AF62" i="74"/>
  <c r="AH62" i="74" s="1"/>
  <c r="AH65" i="74"/>
  <c r="AF111" i="74"/>
  <c r="AH111" i="74" s="1"/>
  <c r="H113" i="74"/>
  <c r="J113" i="74" s="1"/>
  <c r="E119" i="74"/>
  <c r="G119" i="74" s="1"/>
  <c r="AF119" i="74"/>
  <c r="AH119" i="74" s="1"/>
  <c r="AO127" i="72"/>
  <c r="AQ127" i="72" s="1"/>
  <c r="AO117" i="72"/>
  <c r="AQ117" i="72" s="1"/>
  <c r="AQ13" i="72"/>
  <c r="AA51" i="72"/>
  <c r="AC51" i="72" s="1"/>
  <c r="AO64" i="72"/>
  <c r="AQ64" i="72" s="1"/>
  <c r="AO119" i="72"/>
  <c r="AQ119" i="72" s="1"/>
  <c r="AQ14" i="72"/>
  <c r="AO114" i="72"/>
  <c r="AO125" i="72"/>
  <c r="AQ125" i="72" s="1"/>
  <c r="AO58" i="72"/>
  <c r="AQ58" i="72" s="1"/>
  <c r="AC13" i="72"/>
  <c r="N54" i="72"/>
  <c r="P54" i="72" s="1"/>
  <c r="B58" i="72"/>
  <c r="D58" i="72" s="1"/>
  <c r="Q127" i="72"/>
  <c r="S127" i="72" s="1"/>
  <c r="E78" i="72"/>
  <c r="Q131" i="72"/>
  <c r="S131" i="72" s="1"/>
  <c r="D13" i="72"/>
  <c r="E45" i="72"/>
  <c r="G45" i="72" s="1"/>
  <c r="Q56" i="72"/>
  <c r="S56" i="72" s="1"/>
  <c r="AL113" i="72"/>
  <c r="AN113" i="72" s="1"/>
  <c r="E120" i="72"/>
  <c r="G120" i="72" s="1"/>
  <c r="E125" i="72"/>
  <c r="G125" i="72" s="1"/>
  <c r="AF128" i="72"/>
  <c r="AH128" i="72" s="1"/>
  <c r="T127" i="72"/>
  <c r="V127" i="72" s="1"/>
  <c r="S13" i="72"/>
  <c r="AH14" i="72"/>
  <c r="H79" i="72"/>
  <c r="E57" i="72"/>
  <c r="G57" i="72" s="1"/>
  <c r="K79" i="72"/>
  <c r="E110" i="72"/>
  <c r="G110" i="72" s="1"/>
  <c r="AF131" i="72"/>
  <c r="AH131" i="72" s="1"/>
  <c r="T46" i="72"/>
  <c r="V46" i="72" s="1"/>
  <c r="N52" i="72"/>
  <c r="P52" i="72" s="1"/>
  <c r="B54" i="72"/>
  <c r="D54" i="72" s="1"/>
  <c r="Q60" i="72"/>
  <c r="S60" i="72" s="1"/>
  <c r="X78" i="72"/>
  <c r="Q113" i="72"/>
  <c r="S113" i="72" s="1"/>
  <c r="X116" i="72"/>
  <c r="Z116" i="72" s="1"/>
  <c r="N122" i="72"/>
  <c r="P122" i="72" s="1"/>
  <c r="AF124" i="72"/>
  <c r="AH124" i="72" s="1"/>
  <c r="E127" i="72"/>
  <c r="G127" i="72" s="1"/>
  <c r="N128" i="72"/>
  <c r="P128" i="72" s="1"/>
  <c r="E131" i="72"/>
  <c r="G131" i="72" s="1"/>
  <c r="B78" i="72"/>
  <c r="AL126" i="72"/>
  <c r="AN126" i="72" s="1"/>
  <c r="B122" i="72"/>
  <c r="D122" i="72" s="1"/>
  <c r="AN13" i="72"/>
  <c r="E66" i="72"/>
  <c r="G66" i="72" s="1"/>
  <c r="Q49" i="72"/>
  <c r="S49" i="72" s="1"/>
  <c r="E79" i="72"/>
  <c r="B110" i="72"/>
  <c r="D110" i="72" s="1"/>
  <c r="Q114" i="72"/>
  <c r="Q116" i="72"/>
  <c r="S116" i="72" s="1"/>
  <c r="T118" i="72"/>
  <c r="V118" i="72" s="1"/>
  <c r="V14" i="72"/>
  <c r="AL45" i="72"/>
  <c r="AN45" i="72" s="1"/>
  <c r="Q53" i="72"/>
  <c r="S53" i="72" s="1"/>
  <c r="T56" i="72"/>
  <c r="V56" i="72" s="1"/>
  <c r="S67" i="72"/>
  <c r="T78" i="72"/>
  <c r="E124" i="72"/>
  <c r="G124" i="72" s="1"/>
  <c r="V13" i="72"/>
  <c r="AH13" i="72"/>
  <c r="AK14" i="72"/>
  <c r="Q45" i="72"/>
  <c r="S45" i="72" s="1"/>
  <c r="E47" i="72"/>
  <c r="G47" i="72" s="1"/>
  <c r="Q48" i="72"/>
  <c r="S48" i="72" s="1"/>
  <c r="Q55" i="72"/>
  <c r="S55" i="72" s="1"/>
  <c r="B56" i="72"/>
  <c r="D56" i="72" s="1"/>
  <c r="E59" i="72"/>
  <c r="G59" i="72" s="1"/>
  <c r="S62" i="72"/>
  <c r="AL63" i="72"/>
  <c r="AN63" i="72" s="1"/>
  <c r="S66" i="72"/>
  <c r="Q79" i="72"/>
  <c r="E109" i="72"/>
  <c r="G109" i="72" s="1"/>
  <c r="AF109" i="72"/>
  <c r="AH109" i="72" s="1"/>
  <c r="E112" i="72"/>
  <c r="G112" i="72" s="1"/>
  <c r="Q120" i="72"/>
  <c r="S120" i="72" s="1"/>
  <c r="Q125" i="72"/>
  <c r="S125" i="72" s="1"/>
  <c r="AL49" i="72"/>
  <c r="AN49" i="72" s="1"/>
  <c r="Q110" i="72"/>
  <c r="S110" i="72" s="1"/>
  <c r="Q121" i="72"/>
  <c r="S121" i="72" s="1"/>
  <c r="Q124" i="72"/>
  <c r="S124" i="72" s="1"/>
  <c r="Q122" i="72"/>
  <c r="S122" i="72" s="1"/>
  <c r="Q47" i="72"/>
  <c r="S47" i="72" s="1"/>
  <c r="Q61" i="72"/>
  <c r="S61" i="72" s="1"/>
  <c r="P13" i="72"/>
  <c r="S14" i="72"/>
  <c r="AL46" i="72"/>
  <c r="AN46" i="72" s="1"/>
  <c r="E55" i="72"/>
  <c r="G55" i="72" s="1"/>
  <c r="E62" i="72"/>
  <c r="G62" i="72" s="1"/>
  <c r="N116" i="72"/>
  <c r="P116" i="72" s="1"/>
  <c r="N78" i="72"/>
  <c r="Q58" i="72"/>
  <c r="S58" i="72" s="1"/>
  <c r="AH65" i="72"/>
  <c r="AF110" i="72"/>
  <c r="AH110" i="72" s="1"/>
  <c r="AF121" i="72"/>
  <c r="AH121" i="72" s="1"/>
  <c r="T123" i="72"/>
  <c r="V123" i="72" s="1"/>
  <c r="T126" i="72"/>
  <c r="V126" i="72" s="1"/>
  <c r="AF56" i="72"/>
  <c r="AH56" i="72" s="1"/>
  <c r="T60" i="72"/>
  <c r="V60" i="72" s="1"/>
  <c r="B67" i="72"/>
  <c r="D67" i="72" s="1"/>
  <c r="AF78" i="72"/>
  <c r="T111" i="72"/>
  <c r="V111" i="72" s="1"/>
  <c r="AF114" i="72"/>
  <c r="Q128" i="72"/>
  <c r="S128" i="72" s="1"/>
  <c r="Q57" i="72"/>
  <c r="S57" i="72" s="1"/>
  <c r="N109" i="72"/>
  <c r="P109" i="72" s="1"/>
  <c r="E126" i="72"/>
  <c r="G126" i="72" s="1"/>
  <c r="E113" i="72"/>
  <c r="G113" i="72" s="1"/>
  <c r="N118" i="72"/>
  <c r="P118" i="72" s="1"/>
  <c r="G14" i="72"/>
  <c r="E48" i="72"/>
  <c r="G48" i="72" s="1"/>
  <c r="B111" i="72"/>
  <c r="D111" i="72" s="1"/>
  <c r="N53" i="72"/>
  <c r="P53" i="72" s="1"/>
  <c r="N67" i="72"/>
  <c r="P67" i="72" s="1"/>
  <c r="Q123" i="72"/>
  <c r="S123" i="72" s="1"/>
  <c r="E128" i="72"/>
  <c r="G128" i="72" s="1"/>
  <c r="E122" i="72"/>
  <c r="G122" i="72" s="1"/>
  <c r="Q46" i="72"/>
  <c r="S46" i="72" s="1"/>
  <c r="B57" i="72"/>
  <c r="D57" i="72" s="1"/>
  <c r="G13" i="72"/>
  <c r="AL127" i="72"/>
  <c r="AN127" i="72" s="1"/>
  <c r="T49" i="72"/>
  <c r="V49" i="72" s="1"/>
  <c r="E115" i="72"/>
  <c r="G115" i="72" s="1"/>
  <c r="E119" i="72"/>
  <c r="G119" i="72" s="1"/>
  <c r="AF127" i="72"/>
  <c r="AH127" i="72" s="1"/>
  <c r="E49" i="72"/>
  <c r="G49" i="72" s="1"/>
  <c r="T52" i="72"/>
  <c r="V52" i="72" s="1"/>
  <c r="E53" i="72"/>
  <c r="G53" i="72" s="1"/>
  <c r="E56" i="72"/>
  <c r="G56" i="72" s="1"/>
  <c r="N57" i="72"/>
  <c r="P57" i="72" s="1"/>
  <c r="T62" i="72"/>
  <c r="V62" i="72" s="1"/>
  <c r="AF67" i="72"/>
  <c r="AH67" i="72" s="1"/>
  <c r="N110" i="72"/>
  <c r="P110" i="72" s="1"/>
  <c r="E114" i="72"/>
  <c r="E116" i="72"/>
  <c r="G116" i="72" s="1"/>
  <c r="AA116" i="60"/>
  <c r="AC116" i="60" s="1"/>
  <c r="AA127" i="60"/>
  <c r="AC127" i="60" s="1"/>
  <c r="AC13" i="60"/>
  <c r="AA47" i="60"/>
  <c r="AC47" i="60" s="1"/>
  <c r="AO55" i="60"/>
  <c r="AQ55" i="60" s="1"/>
  <c r="AO66" i="60"/>
  <c r="AQ66" i="60" s="1"/>
  <c r="AA50" i="60"/>
  <c r="AC50" i="60" s="1"/>
  <c r="AA79" i="60"/>
  <c r="AO110" i="60"/>
  <c r="AQ110" i="60" s="1"/>
  <c r="AC14" i="60"/>
  <c r="AQ14" i="60"/>
  <c r="AA62" i="60"/>
  <c r="AC62" i="60" s="1"/>
  <c r="AO130" i="60"/>
  <c r="AQ130" i="60" s="1"/>
  <c r="AO64" i="60"/>
  <c r="AQ64" i="60" s="1"/>
  <c r="AA109" i="60"/>
  <c r="AC109" i="60" s="1"/>
  <c r="AA125" i="60"/>
  <c r="AC125" i="60" s="1"/>
  <c r="AA48" i="60"/>
  <c r="AC48" i="60" s="1"/>
  <c r="AA119" i="60"/>
  <c r="AC119" i="60" s="1"/>
  <c r="AQ13" i="60"/>
  <c r="AA54" i="60"/>
  <c r="AC54" i="60" s="1"/>
  <c r="AA124" i="60"/>
  <c r="AC124" i="60" s="1"/>
  <c r="AA59" i="60"/>
  <c r="AC59" i="60" s="1"/>
  <c r="AA114" i="60"/>
  <c r="AA53" i="60"/>
  <c r="AC53" i="60" s="1"/>
  <c r="AA115" i="60"/>
  <c r="AC115" i="60" s="1"/>
  <c r="AA46" i="60"/>
  <c r="AC46" i="60" s="1"/>
  <c r="AA123" i="60"/>
  <c r="AC123" i="60" s="1"/>
  <c r="H51" i="60"/>
  <c r="J51" i="60" s="1"/>
  <c r="T57" i="60"/>
  <c r="V57" i="60" s="1"/>
  <c r="T46" i="60"/>
  <c r="V46" i="60" s="1"/>
  <c r="D47" i="60"/>
  <c r="AL48" i="60"/>
  <c r="AN48" i="60" s="1"/>
  <c r="D50" i="60"/>
  <c r="X53" i="60"/>
  <c r="Z53" i="60" s="1"/>
  <c r="AL56" i="60"/>
  <c r="AN56" i="60" s="1"/>
  <c r="D58" i="60"/>
  <c r="AL58" i="60"/>
  <c r="AN58" i="60" s="1"/>
  <c r="N59" i="60"/>
  <c r="P59" i="60" s="1"/>
  <c r="AL59" i="60"/>
  <c r="AN59" i="60" s="1"/>
  <c r="AL60" i="60"/>
  <c r="AN60" i="60" s="1"/>
  <c r="AN65" i="60"/>
  <c r="N66" i="60"/>
  <c r="P66" i="60" s="1"/>
  <c r="AL66" i="60"/>
  <c r="AN66" i="60" s="1"/>
  <c r="Q67" i="60"/>
  <c r="S67" i="60" s="1"/>
  <c r="X79" i="60"/>
  <c r="AL116" i="60"/>
  <c r="AN116" i="60" s="1"/>
  <c r="T118" i="60"/>
  <c r="V118" i="60" s="1"/>
  <c r="E119" i="60"/>
  <c r="G119" i="60" s="1"/>
  <c r="H121" i="60"/>
  <c r="J121" i="60" s="1"/>
  <c r="N122" i="60"/>
  <c r="P122" i="60" s="1"/>
  <c r="H124" i="60"/>
  <c r="J124" i="60" s="1"/>
  <c r="Q125" i="60"/>
  <c r="S125" i="60" s="1"/>
  <c r="Q126" i="60"/>
  <c r="S126" i="60" s="1"/>
  <c r="E128" i="60"/>
  <c r="G128" i="60" s="1"/>
  <c r="Q131" i="60"/>
  <c r="S131" i="60" s="1"/>
  <c r="Q49" i="60"/>
  <c r="S49" i="60" s="1"/>
  <c r="T62" i="60"/>
  <c r="V62" i="60" s="1"/>
  <c r="T79" i="60"/>
  <c r="Z13" i="60"/>
  <c r="Q52" i="60"/>
  <c r="S52" i="60" s="1"/>
  <c r="E53" i="60"/>
  <c r="G53" i="60" s="1"/>
  <c r="E55" i="60"/>
  <c r="G55" i="60" s="1"/>
  <c r="X57" i="60"/>
  <c r="Z57" i="60" s="1"/>
  <c r="Q60" i="60"/>
  <c r="S60" i="60" s="1"/>
  <c r="Q61" i="60"/>
  <c r="S61" i="60" s="1"/>
  <c r="X62" i="60"/>
  <c r="Z62" i="60" s="1"/>
  <c r="E63" i="60"/>
  <c r="G63" i="60" s="1"/>
  <c r="N64" i="60"/>
  <c r="P64" i="60" s="1"/>
  <c r="S65" i="60"/>
  <c r="AL78" i="60"/>
  <c r="Q110" i="60"/>
  <c r="S110" i="60" s="1"/>
  <c r="T114" i="60"/>
  <c r="N116" i="60"/>
  <c r="P116" i="60" s="1"/>
  <c r="N117" i="60"/>
  <c r="P117" i="60" s="1"/>
  <c r="X127" i="60"/>
  <c r="Z127" i="60" s="1"/>
  <c r="H56" i="60"/>
  <c r="J56" i="60" s="1"/>
  <c r="AF78" i="60"/>
  <c r="Q114" i="60"/>
  <c r="E120" i="60"/>
  <c r="G120" i="60" s="1"/>
  <c r="X123" i="60"/>
  <c r="Z123" i="60" s="1"/>
  <c r="E47" i="60"/>
  <c r="G47" i="60" s="1"/>
  <c r="AL51" i="60"/>
  <c r="AN51" i="60" s="1"/>
  <c r="AL55" i="60"/>
  <c r="AN55" i="60" s="1"/>
  <c r="E62" i="60"/>
  <c r="G62" i="60" s="1"/>
  <c r="B78" i="60"/>
  <c r="AF79" i="60"/>
  <c r="Q111" i="60"/>
  <c r="S111" i="60" s="1"/>
  <c r="Q113" i="60"/>
  <c r="S113" i="60" s="1"/>
  <c r="B114" i="60"/>
  <c r="E115" i="60"/>
  <c r="G115" i="60" s="1"/>
  <c r="H123" i="60"/>
  <c r="J123" i="60" s="1"/>
  <c r="T125" i="60"/>
  <c r="V125" i="60" s="1"/>
  <c r="T126" i="60"/>
  <c r="V126" i="60" s="1"/>
  <c r="N130" i="60"/>
  <c r="P130" i="60" s="1"/>
  <c r="AF119" i="60"/>
  <c r="AH119" i="60" s="1"/>
  <c r="H128" i="60"/>
  <c r="J128" i="60" s="1"/>
  <c r="X131" i="60"/>
  <c r="Z131" i="60" s="1"/>
  <c r="E127" i="60"/>
  <c r="G127" i="60" s="1"/>
  <c r="AF127" i="60"/>
  <c r="AH127" i="60" s="1"/>
  <c r="E131" i="60"/>
  <c r="G131" i="60" s="1"/>
  <c r="AI119" i="60"/>
  <c r="AK119" i="60" s="1"/>
  <c r="K47" i="60"/>
  <c r="M47" i="60" s="1"/>
  <c r="T48" i="60"/>
  <c r="V48" i="60" s="1"/>
  <c r="Q51" i="60"/>
  <c r="S51" i="60" s="1"/>
  <c r="AL54" i="60"/>
  <c r="AN54" i="60" s="1"/>
  <c r="T56" i="60"/>
  <c r="V56" i="60" s="1"/>
  <c r="AI57" i="60"/>
  <c r="AK57" i="60" s="1"/>
  <c r="X60" i="60"/>
  <c r="Z60" i="60" s="1"/>
  <c r="D61" i="60"/>
  <c r="G65" i="60"/>
  <c r="D66" i="60"/>
  <c r="X109" i="60"/>
  <c r="Z109" i="60" s="1"/>
  <c r="E110" i="60"/>
  <c r="G110" i="60" s="1"/>
  <c r="E111" i="60"/>
  <c r="G111" i="60" s="1"/>
  <c r="X111" i="60"/>
  <c r="Z111" i="60" s="1"/>
  <c r="K112" i="60"/>
  <c r="M112" i="60" s="1"/>
  <c r="X113" i="60"/>
  <c r="Z113" i="60" s="1"/>
  <c r="X116" i="60"/>
  <c r="Z116" i="60" s="1"/>
  <c r="Q121" i="60"/>
  <c r="S121" i="60" s="1"/>
  <c r="AL123" i="60"/>
  <c r="AN123" i="60" s="1"/>
  <c r="X126" i="60"/>
  <c r="Z126" i="60" s="1"/>
  <c r="K128" i="60"/>
  <c r="M128" i="60" s="1"/>
  <c r="X125" i="60"/>
  <c r="Z125" i="60" s="1"/>
  <c r="G13" i="60"/>
  <c r="S13" i="60"/>
  <c r="J14" i="60"/>
  <c r="V14" i="60"/>
  <c r="AI46" i="60"/>
  <c r="AK46" i="60" s="1"/>
  <c r="Q50" i="60"/>
  <c r="S50" i="60" s="1"/>
  <c r="AI53" i="60"/>
  <c r="AK53" i="60" s="1"/>
  <c r="N54" i="60"/>
  <c r="P54" i="60" s="1"/>
  <c r="E59" i="60"/>
  <c r="G59" i="60" s="1"/>
  <c r="X59" i="60"/>
  <c r="Z59" i="60" s="1"/>
  <c r="E60" i="60"/>
  <c r="G60" i="60" s="1"/>
  <c r="N63" i="60"/>
  <c r="P63" i="60" s="1"/>
  <c r="Z65" i="60"/>
  <c r="X66" i="60"/>
  <c r="Z66" i="60" s="1"/>
  <c r="H114" i="60"/>
  <c r="K115" i="60"/>
  <c r="M115" i="60" s="1"/>
  <c r="H118" i="60"/>
  <c r="J118" i="60" s="1"/>
  <c r="Q120" i="60"/>
  <c r="S120" i="60" s="1"/>
  <c r="E122" i="60"/>
  <c r="G122" i="60" s="1"/>
  <c r="H126" i="60"/>
  <c r="J126" i="60" s="1"/>
  <c r="E46" i="60"/>
  <c r="G46" i="60" s="1"/>
  <c r="H62" i="60"/>
  <c r="J62" i="60" s="1"/>
  <c r="T64" i="60"/>
  <c r="V64" i="60" s="1"/>
  <c r="H78" i="60"/>
  <c r="X110" i="60"/>
  <c r="Z110" i="60" s="1"/>
  <c r="E114" i="60"/>
  <c r="Q117" i="60"/>
  <c r="S117" i="60" s="1"/>
  <c r="E126" i="60"/>
  <c r="G126" i="60" s="1"/>
  <c r="K45" i="60"/>
  <c r="M45" i="60" s="1"/>
  <c r="K46" i="60"/>
  <c r="M46" i="60" s="1"/>
  <c r="AL49" i="60"/>
  <c r="AN49" i="60" s="1"/>
  <c r="T51" i="60"/>
  <c r="V51" i="60" s="1"/>
  <c r="N53" i="60"/>
  <c r="P53" i="60" s="1"/>
  <c r="AL57" i="60"/>
  <c r="AN57" i="60" s="1"/>
  <c r="E61" i="60"/>
  <c r="G61" i="60" s="1"/>
  <c r="AL62" i="60"/>
  <c r="AN62" i="60" s="1"/>
  <c r="E66" i="60"/>
  <c r="G66" i="60" s="1"/>
  <c r="E67" i="60"/>
  <c r="G67" i="60" s="1"/>
  <c r="AF67" i="60"/>
  <c r="AH67" i="60" s="1"/>
  <c r="Q78" i="60"/>
  <c r="H110" i="60"/>
  <c r="J110" i="60" s="1"/>
  <c r="H111" i="60"/>
  <c r="J111" i="60" s="1"/>
  <c r="E117" i="60"/>
  <c r="G117" i="60" s="1"/>
  <c r="X117" i="60"/>
  <c r="Z117" i="60" s="1"/>
  <c r="Q119" i="60"/>
  <c r="S119" i="60" s="1"/>
  <c r="H125" i="60"/>
  <c r="J125" i="60" s="1"/>
  <c r="K127" i="60"/>
  <c r="M127" i="60" s="1"/>
  <c r="Q128" i="60"/>
  <c r="S128" i="60" s="1"/>
  <c r="E130" i="60"/>
  <c r="G130" i="60" s="1"/>
  <c r="K131" i="60"/>
  <c r="M131" i="60" s="1"/>
  <c r="AL131" i="60"/>
  <c r="AN131" i="60" s="1"/>
  <c r="X120" i="60"/>
  <c r="Z120" i="60" s="1"/>
  <c r="E121" i="60"/>
  <c r="G121" i="60" s="1"/>
  <c r="K125" i="60"/>
  <c r="M125" i="60" s="1"/>
  <c r="K126" i="60"/>
  <c r="M126" i="60" s="1"/>
  <c r="X78" i="60"/>
  <c r="AL45" i="60"/>
  <c r="AN45" i="60" s="1"/>
  <c r="Q46" i="60"/>
  <c r="S46" i="60" s="1"/>
  <c r="H48" i="60"/>
  <c r="J48" i="60" s="1"/>
  <c r="T53" i="60"/>
  <c r="V53" i="60" s="1"/>
  <c r="X54" i="60"/>
  <c r="Z54" i="60" s="1"/>
  <c r="M59" i="60"/>
  <c r="M60" i="60"/>
  <c r="AI60" i="60"/>
  <c r="AK60" i="60" s="1"/>
  <c r="T63" i="60"/>
  <c r="V63" i="60" s="1"/>
  <c r="H64" i="60"/>
  <c r="J64" i="60" s="1"/>
  <c r="M65" i="60"/>
  <c r="AK65" i="60"/>
  <c r="M66" i="60"/>
  <c r="AL67" i="60"/>
  <c r="AN67" i="60" s="1"/>
  <c r="N110" i="60"/>
  <c r="P110" i="60" s="1"/>
  <c r="AL110" i="60"/>
  <c r="AN110" i="60" s="1"/>
  <c r="K111" i="60"/>
  <c r="M111" i="60" s="1"/>
  <c r="Q118" i="60"/>
  <c r="S118" i="60" s="1"/>
  <c r="AF121" i="60"/>
  <c r="AH121" i="60" s="1"/>
  <c r="AO119" i="75"/>
  <c r="AQ119" i="75" s="1"/>
  <c r="AO127" i="75"/>
  <c r="AQ127" i="75" s="1"/>
  <c r="AO47" i="75"/>
  <c r="AQ47" i="75" s="1"/>
  <c r="AA111" i="75"/>
  <c r="AC111" i="75" s="1"/>
  <c r="AQ44" i="75"/>
  <c r="AO64" i="75"/>
  <c r="AQ64" i="75" s="1"/>
  <c r="AA124" i="75"/>
  <c r="AC124" i="75" s="1"/>
  <c r="AO60" i="75"/>
  <c r="AQ60" i="75" s="1"/>
  <c r="AA66" i="75"/>
  <c r="AC66" i="75" s="1"/>
  <c r="AA115" i="75"/>
  <c r="AC115" i="75" s="1"/>
  <c r="AA120" i="75"/>
  <c r="AC120" i="75" s="1"/>
  <c r="AA49" i="75"/>
  <c r="AC49" i="75" s="1"/>
  <c r="AO118" i="75"/>
  <c r="AQ118" i="75" s="1"/>
  <c r="AO121" i="75"/>
  <c r="AQ121" i="75" s="1"/>
  <c r="AA123" i="75"/>
  <c r="AC123" i="75" s="1"/>
  <c r="AO53" i="75"/>
  <c r="AQ53" i="75" s="1"/>
  <c r="AC65" i="75"/>
  <c r="AQ108" i="75"/>
  <c r="AA127" i="75"/>
  <c r="AC127" i="75" s="1"/>
  <c r="AO130" i="75"/>
  <c r="AQ130" i="75" s="1"/>
  <c r="AC44" i="75"/>
  <c r="AA47" i="75"/>
  <c r="AC47" i="75" s="1"/>
  <c r="AO51" i="75"/>
  <c r="AQ51" i="75" s="1"/>
  <c r="AA55" i="75"/>
  <c r="AC55" i="75" s="1"/>
  <c r="AO59" i="75"/>
  <c r="AQ59" i="75" s="1"/>
  <c r="AA61" i="75"/>
  <c r="AC61" i="75" s="1"/>
  <c r="AO63" i="75"/>
  <c r="AQ63" i="75" s="1"/>
  <c r="AA113" i="75"/>
  <c r="AC113" i="75" s="1"/>
  <c r="AA119" i="75"/>
  <c r="AC119" i="75" s="1"/>
  <c r="AA131" i="75"/>
  <c r="AC131" i="75" s="1"/>
  <c r="AQ65" i="75"/>
  <c r="AO131" i="75"/>
  <c r="AQ131" i="75" s="1"/>
  <c r="AO55" i="75"/>
  <c r="AQ55" i="75" s="1"/>
  <c r="AO114" i="75"/>
  <c r="AA57" i="75"/>
  <c r="AC57" i="75" s="1"/>
  <c r="AO61" i="75"/>
  <c r="AQ61" i="75" s="1"/>
  <c r="AO109" i="75"/>
  <c r="AQ109" i="75" s="1"/>
  <c r="AO45" i="75"/>
  <c r="AQ45" i="75" s="1"/>
  <c r="AA62" i="75"/>
  <c r="AC62" i="75" s="1"/>
  <c r="AA116" i="75"/>
  <c r="AC116" i="75" s="1"/>
  <c r="AA110" i="75"/>
  <c r="AC110" i="75" s="1"/>
  <c r="AA45" i="75"/>
  <c r="AC45" i="75" s="1"/>
  <c r="AO67" i="75"/>
  <c r="AQ67" i="75" s="1"/>
  <c r="AA114" i="75"/>
  <c r="AO117" i="75"/>
  <c r="AQ117" i="75" s="1"/>
  <c r="AA122" i="75"/>
  <c r="AC122" i="75" s="1"/>
  <c r="AO116" i="75"/>
  <c r="AQ116" i="75" s="1"/>
  <c r="AO46" i="75"/>
  <c r="AQ46" i="75" s="1"/>
  <c r="AO122" i="75"/>
  <c r="AQ122" i="75" s="1"/>
  <c r="AO48" i="75"/>
  <c r="AQ48" i="75" s="1"/>
  <c r="AA50" i="75"/>
  <c r="AC50" i="75" s="1"/>
  <c r="AA56" i="75"/>
  <c r="AC56" i="75" s="1"/>
  <c r="AO113" i="75"/>
  <c r="AQ113" i="75" s="1"/>
  <c r="AO126" i="75"/>
  <c r="AQ126" i="75" s="1"/>
  <c r="AO54" i="75"/>
  <c r="AQ54" i="75" s="1"/>
  <c r="AO112" i="75"/>
  <c r="AQ112" i="75" s="1"/>
  <c r="AA128" i="75"/>
  <c r="AC128" i="75" s="1"/>
  <c r="AA46" i="75"/>
  <c r="AC46" i="75" s="1"/>
  <c r="AO52" i="75"/>
  <c r="AQ52" i="75" s="1"/>
  <c r="AO58" i="75"/>
  <c r="AQ58" i="75" s="1"/>
  <c r="AA64" i="75"/>
  <c r="AC64" i="75" s="1"/>
  <c r="AO111" i="75"/>
  <c r="AQ111" i="75" s="1"/>
  <c r="H45" i="75"/>
  <c r="J45" i="75" s="1"/>
  <c r="AF124" i="75"/>
  <c r="AH124" i="75" s="1"/>
  <c r="E110" i="75"/>
  <c r="G110" i="75" s="1"/>
  <c r="H117" i="75"/>
  <c r="J117" i="75" s="1"/>
  <c r="AF56" i="75"/>
  <c r="AH56" i="75" s="1"/>
  <c r="E120" i="75"/>
  <c r="G120" i="75" s="1"/>
  <c r="G108" i="75"/>
  <c r="E66" i="75"/>
  <c r="G66" i="75" s="1"/>
  <c r="E125" i="75"/>
  <c r="G125" i="75" s="1"/>
  <c r="E113" i="75"/>
  <c r="G113" i="75" s="1"/>
  <c r="E59" i="75"/>
  <c r="G59" i="75" s="1"/>
  <c r="E130" i="75"/>
  <c r="G130" i="75" s="1"/>
  <c r="E118" i="75"/>
  <c r="G118" i="75" s="1"/>
  <c r="E123" i="75"/>
  <c r="G123" i="75" s="1"/>
  <c r="E111" i="75"/>
  <c r="G111" i="75" s="1"/>
  <c r="E57" i="75"/>
  <c r="G57" i="75" s="1"/>
  <c r="E131" i="75"/>
  <c r="G131" i="75" s="1"/>
  <c r="E121" i="75"/>
  <c r="G121" i="75" s="1"/>
  <c r="E119" i="75"/>
  <c r="G119" i="75" s="1"/>
  <c r="E109" i="75"/>
  <c r="G109" i="75" s="1"/>
  <c r="E58" i="75"/>
  <c r="G58" i="75" s="1"/>
  <c r="E54" i="75"/>
  <c r="G54" i="75" s="1"/>
  <c r="G65" i="75"/>
  <c r="E45" i="75"/>
  <c r="G45" i="75" s="1"/>
  <c r="E63" i="75"/>
  <c r="G63" i="75" s="1"/>
  <c r="E64" i="75"/>
  <c r="G64" i="75" s="1"/>
  <c r="E60" i="75"/>
  <c r="G60" i="75" s="1"/>
  <c r="E56" i="75"/>
  <c r="G56" i="75" s="1"/>
  <c r="E49" i="75"/>
  <c r="G49" i="75" s="1"/>
  <c r="E124" i="75"/>
  <c r="G124" i="75" s="1"/>
  <c r="E122" i="75"/>
  <c r="G122" i="75" s="1"/>
  <c r="E50" i="75"/>
  <c r="G50" i="75" s="1"/>
  <c r="E115" i="75"/>
  <c r="G115" i="75" s="1"/>
  <c r="E67" i="75"/>
  <c r="G67" i="75" s="1"/>
  <c r="E51" i="75"/>
  <c r="G51" i="75" s="1"/>
  <c r="E48" i="75"/>
  <c r="G48" i="75" s="1"/>
  <c r="E46" i="75"/>
  <c r="G46" i="75" s="1"/>
  <c r="AF64" i="75"/>
  <c r="AH64" i="75" s="1"/>
  <c r="T123" i="75"/>
  <c r="V123" i="75" s="1"/>
  <c r="T111" i="75"/>
  <c r="V111" i="75" s="1"/>
  <c r="T128" i="75"/>
  <c r="V128" i="75" s="1"/>
  <c r="T116" i="75"/>
  <c r="V116" i="75" s="1"/>
  <c r="T62" i="75"/>
  <c r="V62" i="75" s="1"/>
  <c r="T50" i="75"/>
  <c r="V50" i="75" s="1"/>
  <c r="T121" i="75"/>
  <c r="V121" i="75" s="1"/>
  <c r="T109" i="75"/>
  <c r="V109" i="75" s="1"/>
  <c r="T126" i="75"/>
  <c r="V126" i="75" s="1"/>
  <c r="T114" i="75"/>
  <c r="T60" i="75"/>
  <c r="V60" i="75" s="1"/>
  <c r="T130" i="75"/>
  <c r="V130" i="75" s="1"/>
  <c r="T118" i="75"/>
  <c r="V118" i="75" s="1"/>
  <c r="T66" i="75"/>
  <c r="V66" i="75" s="1"/>
  <c r="T57" i="75"/>
  <c r="V57" i="75" s="1"/>
  <c r="T53" i="75"/>
  <c r="V53" i="75" s="1"/>
  <c r="T48" i="75"/>
  <c r="V48" i="75" s="1"/>
  <c r="T120" i="75"/>
  <c r="V120" i="75" s="1"/>
  <c r="V108" i="75"/>
  <c r="T63" i="75"/>
  <c r="V63" i="75" s="1"/>
  <c r="T122" i="75"/>
  <c r="V122" i="75" s="1"/>
  <c r="T110" i="75"/>
  <c r="V110" i="75" s="1"/>
  <c r="T64" i="75"/>
  <c r="V64" i="75" s="1"/>
  <c r="T56" i="75"/>
  <c r="V56" i="75" s="1"/>
  <c r="T46" i="75"/>
  <c r="V46" i="75" s="1"/>
  <c r="T125" i="75"/>
  <c r="V125" i="75" s="1"/>
  <c r="T59" i="75"/>
  <c r="V59" i="75" s="1"/>
  <c r="T54" i="75"/>
  <c r="V54" i="75" s="1"/>
  <c r="T117" i="75"/>
  <c r="V117" i="75" s="1"/>
  <c r="T49" i="75"/>
  <c r="V49" i="75" s="1"/>
  <c r="T51" i="75"/>
  <c r="V51" i="75" s="1"/>
  <c r="T124" i="75"/>
  <c r="V124" i="75" s="1"/>
  <c r="T115" i="75"/>
  <c r="V115" i="75" s="1"/>
  <c r="T119" i="75"/>
  <c r="V119" i="75" s="1"/>
  <c r="AF46" i="75"/>
  <c r="AH46" i="75" s="1"/>
  <c r="E117" i="75"/>
  <c r="G117" i="75" s="1"/>
  <c r="T131" i="75"/>
  <c r="V131" i="75" s="1"/>
  <c r="E52" i="75"/>
  <c r="G52" i="75" s="1"/>
  <c r="H58" i="75"/>
  <c r="J58" i="75" s="1"/>
  <c r="T61" i="75"/>
  <c r="V61" i="75" s="1"/>
  <c r="AF119" i="75"/>
  <c r="AH119" i="75" s="1"/>
  <c r="E55" i="75"/>
  <c r="G55" i="75" s="1"/>
  <c r="AF60" i="75"/>
  <c r="AH60" i="75" s="1"/>
  <c r="AF47" i="75"/>
  <c r="AH47" i="75" s="1"/>
  <c r="H55" i="75"/>
  <c r="J55" i="75" s="1"/>
  <c r="H59" i="75"/>
  <c r="J59" i="75" s="1"/>
  <c r="E112" i="75"/>
  <c r="G112" i="75" s="1"/>
  <c r="E128" i="75"/>
  <c r="G128" i="75" s="1"/>
  <c r="T55" i="75"/>
  <c r="V55" i="75" s="1"/>
  <c r="E47" i="75"/>
  <c r="G47" i="75" s="1"/>
  <c r="T112" i="75"/>
  <c r="V112" i="75" s="1"/>
  <c r="H120" i="75"/>
  <c r="J120" i="75" s="1"/>
  <c r="AF122" i="75"/>
  <c r="AH122" i="75" s="1"/>
  <c r="AF48" i="75"/>
  <c r="AH48" i="75" s="1"/>
  <c r="H125" i="75"/>
  <c r="J125" i="75" s="1"/>
  <c r="J44" i="75"/>
  <c r="H49" i="75"/>
  <c r="J49" i="75" s="1"/>
  <c r="E53" i="75"/>
  <c r="G53" i="75" s="1"/>
  <c r="AF120" i="75"/>
  <c r="AH120" i="75" s="1"/>
  <c r="AH108" i="75"/>
  <c r="AF66" i="75"/>
  <c r="AH66" i="75" s="1"/>
  <c r="AF125" i="75"/>
  <c r="AH125" i="75" s="1"/>
  <c r="AF113" i="75"/>
  <c r="AH113" i="75" s="1"/>
  <c r="AF59" i="75"/>
  <c r="AH59" i="75" s="1"/>
  <c r="AF130" i="75"/>
  <c r="AH130" i="75" s="1"/>
  <c r="AF118" i="75"/>
  <c r="AH118" i="75" s="1"/>
  <c r="AF123" i="75"/>
  <c r="AH123" i="75" s="1"/>
  <c r="AF111" i="75"/>
  <c r="AH111" i="75" s="1"/>
  <c r="AF57" i="75"/>
  <c r="AH57" i="75" s="1"/>
  <c r="AF128" i="75"/>
  <c r="AH128" i="75" s="1"/>
  <c r="AF126" i="75"/>
  <c r="AH126" i="75" s="1"/>
  <c r="AF116" i="75"/>
  <c r="AH116" i="75" s="1"/>
  <c r="AF114" i="75"/>
  <c r="AF51" i="75"/>
  <c r="AH51" i="75" s="1"/>
  <c r="AF45" i="75"/>
  <c r="AH45" i="75" s="1"/>
  <c r="AF127" i="75"/>
  <c r="AH127" i="75" s="1"/>
  <c r="AF117" i="75"/>
  <c r="AH117" i="75" s="1"/>
  <c r="AF115" i="75"/>
  <c r="AH115" i="75" s="1"/>
  <c r="AF67" i="75"/>
  <c r="AH67" i="75" s="1"/>
  <c r="AF58" i="75"/>
  <c r="AH58" i="75" s="1"/>
  <c r="AH65" i="75"/>
  <c r="AF50" i="75"/>
  <c r="AH50" i="75" s="1"/>
  <c r="AH44" i="75"/>
  <c r="AF63" i="75"/>
  <c r="AH63" i="75" s="1"/>
  <c r="AF53" i="75"/>
  <c r="AH53" i="75" s="1"/>
  <c r="AF121" i="75"/>
  <c r="AH121" i="75" s="1"/>
  <c r="AF61" i="75"/>
  <c r="AH61" i="75" s="1"/>
  <c r="AF131" i="75"/>
  <c r="AH131" i="75" s="1"/>
  <c r="AF54" i="75"/>
  <c r="AH54" i="75" s="1"/>
  <c r="AF62" i="75"/>
  <c r="AH62" i="75" s="1"/>
  <c r="AF55" i="75"/>
  <c r="AH55" i="75" s="1"/>
  <c r="AF112" i="75"/>
  <c r="AH112" i="75" s="1"/>
  <c r="AF110" i="75"/>
  <c r="AH110" i="75" s="1"/>
  <c r="E62" i="75"/>
  <c r="G62" i="75" s="1"/>
  <c r="T47" i="75"/>
  <c r="V47" i="75" s="1"/>
  <c r="T113" i="75"/>
  <c r="V113" i="75" s="1"/>
  <c r="T127" i="75"/>
  <c r="V127" i="75" s="1"/>
  <c r="H123" i="75"/>
  <c r="J123" i="75" s="1"/>
  <c r="H111" i="75"/>
  <c r="J111" i="75" s="1"/>
  <c r="H128" i="75"/>
  <c r="J128" i="75" s="1"/>
  <c r="H116" i="75"/>
  <c r="J116" i="75" s="1"/>
  <c r="H62" i="75"/>
  <c r="J62" i="75" s="1"/>
  <c r="H121" i="75"/>
  <c r="J121" i="75" s="1"/>
  <c r="H109" i="75"/>
  <c r="J109" i="75" s="1"/>
  <c r="H126" i="75"/>
  <c r="J126" i="75" s="1"/>
  <c r="H114" i="75"/>
  <c r="H60" i="75"/>
  <c r="J60" i="75" s="1"/>
  <c r="H122" i="75"/>
  <c r="J122" i="75" s="1"/>
  <c r="H110" i="75"/>
  <c r="J110" i="75" s="1"/>
  <c r="H64" i="75"/>
  <c r="J64" i="75" s="1"/>
  <c r="H48" i="75"/>
  <c r="J48" i="75" s="1"/>
  <c r="H124" i="75"/>
  <c r="J124" i="75" s="1"/>
  <c r="H112" i="75"/>
  <c r="J112" i="75" s="1"/>
  <c r="H46" i="75"/>
  <c r="J46" i="75" s="1"/>
  <c r="H119" i="75"/>
  <c r="J119" i="75" s="1"/>
  <c r="H115" i="75"/>
  <c r="J115" i="75" s="1"/>
  <c r="H51" i="75"/>
  <c r="J51" i="75" s="1"/>
  <c r="H50" i="75"/>
  <c r="J50" i="75" s="1"/>
  <c r="H67" i="75"/>
  <c r="J67" i="75" s="1"/>
  <c r="H113" i="75"/>
  <c r="J113" i="75" s="1"/>
  <c r="J65" i="75"/>
  <c r="H63" i="75"/>
  <c r="J63" i="75" s="1"/>
  <c r="H57" i="75"/>
  <c r="J57" i="75" s="1"/>
  <c r="J108" i="75"/>
  <c r="H52" i="75"/>
  <c r="J52" i="75" s="1"/>
  <c r="H47" i="75"/>
  <c r="J47" i="75" s="1"/>
  <c r="H131" i="75"/>
  <c r="J131" i="75" s="1"/>
  <c r="H127" i="75"/>
  <c r="J127" i="75" s="1"/>
  <c r="H118" i="75"/>
  <c r="J118" i="75" s="1"/>
  <c r="H61" i="75"/>
  <c r="J61" i="75" s="1"/>
  <c r="G44" i="75"/>
  <c r="AF109" i="75"/>
  <c r="AH109" i="75" s="1"/>
  <c r="E126" i="75"/>
  <c r="G126" i="75" s="1"/>
  <c r="E61" i="75"/>
  <c r="G61" i="75" s="1"/>
  <c r="V65" i="75"/>
  <c r="Q120" i="75"/>
  <c r="S120" i="75" s="1"/>
  <c r="S108" i="75"/>
  <c r="Q66" i="75"/>
  <c r="S66" i="75" s="1"/>
  <c r="Q125" i="75"/>
  <c r="S125" i="75" s="1"/>
  <c r="Q113" i="75"/>
  <c r="S113" i="75" s="1"/>
  <c r="Q59" i="75"/>
  <c r="S59" i="75" s="1"/>
  <c r="Q130" i="75"/>
  <c r="S130" i="75" s="1"/>
  <c r="Q118" i="75"/>
  <c r="S118" i="75" s="1"/>
  <c r="Q123" i="75"/>
  <c r="S123" i="75" s="1"/>
  <c r="Q111" i="75"/>
  <c r="S111" i="75" s="1"/>
  <c r="Q57" i="75"/>
  <c r="S57" i="75" s="1"/>
  <c r="Q117" i="75"/>
  <c r="S117" i="75" s="1"/>
  <c r="Q67" i="75"/>
  <c r="S67" i="75" s="1"/>
  <c r="Q127" i="75"/>
  <c r="S127" i="75" s="1"/>
  <c r="Q115" i="75"/>
  <c r="S115" i="75" s="1"/>
  <c r="Q58" i="75"/>
  <c r="S58" i="75" s="1"/>
  <c r="Q45" i="75"/>
  <c r="S45" i="75" s="1"/>
  <c r="Q131" i="75"/>
  <c r="S131" i="75" s="1"/>
  <c r="Q119" i="75"/>
  <c r="S119" i="75" s="1"/>
  <c r="S65" i="75"/>
  <c r="Q121" i="75"/>
  <c r="S121" i="75" s="1"/>
  <c r="Q109" i="75"/>
  <c r="S109" i="75" s="1"/>
  <c r="Q53" i="75"/>
  <c r="S53" i="75" s="1"/>
  <c r="Q110" i="75"/>
  <c r="S110" i="75" s="1"/>
  <c r="Q62" i="75"/>
  <c r="S62" i="75" s="1"/>
  <c r="Q61" i="75"/>
  <c r="S61" i="75" s="1"/>
  <c r="Q55" i="75"/>
  <c r="S55" i="75" s="1"/>
  <c r="Q112" i="75"/>
  <c r="S112" i="75" s="1"/>
  <c r="Q64" i="75"/>
  <c r="S64" i="75" s="1"/>
  <c r="Q54" i="75"/>
  <c r="S54" i="75" s="1"/>
  <c r="Q128" i="75"/>
  <c r="S128" i="75" s="1"/>
  <c r="Q56" i="75"/>
  <c r="S56" i="75" s="1"/>
  <c r="Q126" i="75"/>
  <c r="S126" i="75" s="1"/>
  <c r="Q50" i="75"/>
  <c r="S50" i="75" s="1"/>
  <c r="Q49" i="75"/>
  <c r="S49" i="75" s="1"/>
  <c r="Q60" i="75"/>
  <c r="S60" i="75" s="1"/>
  <c r="Q47" i="75"/>
  <c r="S47" i="75" s="1"/>
  <c r="AF49" i="75"/>
  <c r="AH49" i="75" s="1"/>
  <c r="H56" i="75"/>
  <c r="J56" i="75" s="1"/>
  <c r="T58" i="75"/>
  <c r="V58" i="75" s="1"/>
  <c r="T67" i="75"/>
  <c r="V67" i="75" s="1"/>
  <c r="AL45" i="75"/>
  <c r="AN45" i="75" s="1"/>
  <c r="AL47" i="75"/>
  <c r="AN47" i="75" s="1"/>
  <c r="B50" i="75"/>
  <c r="D50" i="75" s="1"/>
  <c r="N55" i="75"/>
  <c r="P55" i="75" s="1"/>
  <c r="K58" i="75"/>
  <c r="M58" i="75" s="1"/>
  <c r="N62" i="75"/>
  <c r="P62" i="75" s="1"/>
  <c r="N64" i="75"/>
  <c r="P64" i="75" s="1"/>
  <c r="X67" i="75"/>
  <c r="Z67" i="75" s="1"/>
  <c r="B111" i="75"/>
  <c r="D111" i="75" s="1"/>
  <c r="AL115" i="75"/>
  <c r="AN115" i="75" s="1"/>
  <c r="AL130" i="75"/>
  <c r="AN130" i="75" s="1"/>
  <c r="K126" i="75"/>
  <c r="M126" i="75" s="1"/>
  <c r="K114" i="75"/>
  <c r="K60" i="75"/>
  <c r="M60" i="75" s="1"/>
  <c r="K131" i="75"/>
  <c r="M131" i="75" s="1"/>
  <c r="K119" i="75"/>
  <c r="M119" i="75" s="1"/>
  <c r="M65" i="75"/>
  <c r="K53" i="75"/>
  <c r="M53" i="75" s="1"/>
  <c r="K124" i="75"/>
  <c r="M124" i="75" s="1"/>
  <c r="K112" i="75"/>
  <c r="M112" i="75" s="1"/>
  <c r="K117" i="75"/>
  <c r="M117" i="75" s="1"/>
  <c r="K63" i="75"/>
  <c r="M63" i="75" s="1"/>
  <c r="K62" i="75"/>
  <c r="M62" i="75" s="1"/>
  <c r="K46" i="75"/>
  <c r="M46" i="75" s="1"/>
  <c r="K61" i="75"/>
  <c r="M61" i="75" s="1"/>
  <c r="K125" i="75"/>
  <c r="M125" i="75" s="1"/>
  <c r="K113" i="75"/>
  <c r="M113" i="75" s="1"/>
  <c r="K59" i="75"/>
  <c r="M59" i="75" s="1"/>
  <c r="K51" i="75"/>
  <c r="M51" i="75" s="1"/>
  <c r="K49" i="75"/>
  <c r="M49" i="75" s="1"/>
  <c r="AI123" i="75"/>
  <c r="AK123" i="75" s="1"/>
  <c r="AI111" i="75"/>
  <c r="AK111" i="75" s="1"/>
  <c r="AI128" i="75"/>
  <c r="AK128" i="75" s="1"/>
  <c r="AI116" i="75"/>
  <c r="AK116" i="75" s="1"/>
  <c r="AI62" i="75"/>
  <c r="AK62" i="75" s="1"/>
  <c r="AI50" i="75"/>
  <c r="AK50" i="75" s="1"/>
  <c r="AI121" i="75"/>
  <c r="AK121" i="75" s="1"/>
  <c r="AI109" i="75"/>
  <c r="AK109" i="75" s="1"/>
  <c r="AI67" i="75"/>
  <c r="AK67" i="75" s="1"/>
  <c r="AI126" i="75"/>
  <c r="AK126" i="75" s="1"/>
  <c r="AI114" i="75"/>
  <c r="AI60" i="75"/>
  <c r="AK60" i="75" s="1"/>
  <c r="AK65" i="75"/>
  <c r="AI131" i="75"/>
  <c r="AK131" i="75" s="1"/>
  <c r="AI119" i="75"/>
  <c r="AK119" i="75" s="1"/>
  <c r="AI66" i="75"/>
  <c r="AK66" i="75" s="1"/>
  <c r="AI53" i="75"/>
  <c r="AK53" i="75" s="1"/>
  <c r="AI48" i="75"/>
  <c r="AK48" i="75" s="1"/>
  <c r="AI130" i="75"/>
  <c r="AK130" i="75" s="1"/>
  <c r="AI118" i="75"/>
  <c r="AK118" i="75" s="1"/>
  <c r="AI120" i="75"/>
  <c r="AK120" i="75" s="1"/>
  <c r="AK108" i="75"/>
  <c r="AI56" i="75"/>
  <c r="AK56" i="75" s="1"/>
  <c r="AI46" i="75"/>
  <c r="AK46" i="75" s="1"/>
  <c r="M44" i="75"/>
  <c r="AI49" i="75"/>
  <c r="AK49" i="75" s="1"/>
  <c r="AL50" i="75"/>
  <c r="AN50" i="75" s="1"/>
  <c r="B60" i="75"/>
  <c r="D60" i="75" s="1"/>
  <c r="K121" i="75"/>
  <c r="M121" i="75" s="1"/>
  <c r="X126" i="75"/>
  <c r="Z126" i="75" s="1"/>
  <c r="X114" i="75"/>
  <c r="X60" i="75"/>
  <c r="Z60" i="75" s="1"/>
  <c r="X131" i="75"/>
  <c r="Z131" i="75" s="1"/>
  <c r="X119" i="75"/>
  <c r="Z119" i="75" s="1"/>
  <c r="Z65" i="75"/>
  <c r="X53" i="75"/>
  <c r="Z53" i="75" s="1"/>
  <c r="X124" i="75"/>
  <c r="Z124" i="75" s="1"/>
  <c r="X112" i="75"/>
  <c r="Z112" i="75" s="1"/>
  <c r="X117" i="75"/>
  <c r="Z117" i="75" s="1"/>
  <c r="X63" i="75"/>
  <c r="Z63" i="75" s="1"/>
  <c r="X51" i="75"/>
  <c r="Z51" i="75" s="1"/>
  <c r="X122" i="75"/>
  <c r="Z122" i="75" s="1"/>
  <c r="X121" i="75"/>
  <c r="Z121" i="75" s="1"/>
  <c r="X110" i="75"/>
  <c r="Z110" i="75" s="1"/>
  <c r="X109" i="75"/>
  <c r="Z109" i="75" s="1"/>
  <c r="X64" i="75"/>
  <c r="Z64" i="75" s="1"/>
  <c r="X56" i="75"/>
  <c r="Z56" i="75" s="1"/>
  <c r="X46" i="75"/>
  <c r="Z46" i="75" s="1"/>
  <c r="X123" i="75"/>
  <c r="Z123" i="75" s="1"/>
  <c r="X111" i="75"/>
  <c r="Z111" i="75" s="1"/>
  <c r="X62" i="75"/>
  <c r="Z62" i="75" s="1"/>
  <c r="X55" i="75"/>
  <c r="Z55" i="75" s="1"/>
  <c r="X52" i="75"/>
  <c r="Z52" i="75" s="1"/>
  <c r="X49" i="75"/>
  <c r="Z49" i="75" s="1"/>
  <c r="K45" i="75"/>
  <c r="M45" i="75" s="1"/>
  <c r="AI55" i="75"/>
  <c r="AK55" i="75" s="1"/>
  <c r="X57" i="75"/>
  <c r="Z57" i="75" s="1"/>
  <c r="AI59" i="75"/>
  <c r="AK59" i="75" s="1"/>
  <c r="AI110" i="75"/>
  <c r="AK110" i="75" s="1"/>
  <c r="AI112" i="75"/>
  <c r="AK112" i="75" s="1"/>
  <c r="K116" i="75"/>
  <c r="M116" i="75" s="1"/>
  <c r="K118" i="75"/>
  <c r="M118" i="75" s="1"/>
  <c r="AI125" i="75"/>
  <c r="AK125" i="75" s="1"/>
  <c r="B126" i="75"/>
  <c r="D126" i="75" s="1"/>
  <c r="K127" i="75"/>
  <c r="M127" i="75" s="1"/>
  <c r="B128" i="75"/>
  <c r="D128" i="75" s="1"/>
  <c r="AL128" i="75"/>
  <c r="AN128" i="75" s="1"/>
  <c r="P44" i="75"/>
  <c r="K47" i="75"/>
  <c r="M47" i="75" s="1"/>
  <c r="AL48" i="75"/>
  <c r="AN48" i="75" s="1"/>
  <c r="K52" i="75"/>
  <c r="M52" i="75" s="1"/>
  <c r="AI54" i="75"/>
  <c r="AK54" i="75" s="1"/>
  <c r="B55" i="75"/>
  <c r="D55" i="75" s="1"/>
  <c r="N58" i="75"/>
  <c r="P58" i="75" s="1"/>
  <c r="X115" i="75"/>
  <c r="Z115" i="75" s="1"/>
  <c r="N123" i="75"/>
  <c r="P123" i="75" s="1"/>
  <c r="B117" i="75"/>
  <c r="D117" i="75" s="1"/>
  <c r="B63" i="75"/>
  <c r="D63" i="75" s="1"/>
  <c r="B122" i="75"/>
  <c r="D122" i="75" s="1"/>
  <c r="B110" i="75"/>
  <c r="D110" i="75" s="1"/>
  <c r="B56" i="75"/>
  <c r="D56" i="75" s="1"/>
  <c r="B127" i="75"/>
  <c r="D127" i="75" s="1"/>
  <c r="B115" i="75"/>
  <c r="D115" i="75" s="1"/>
  <c r="B120" i="75"/>
  <c r="D120" i="75" s="1"/>
  <c r="D108" i="75"/>
  <c r="D66" i="75"/>
  <c r="B54" i="75"/>
  <c r="D54" i="75" s="1"/>
  <c r="D130" i="75"/>
  <c r="B118" i="75"/>
  <c r="D118" i="75" s="1"/>
  <c r="B51" i="75"/>
  <c r="D51" i="75" s="1"/>
  <c r="B49" i="75"/>
  <c r="D49" i="75" s="1"/>
  <c r="B67" i="75"/>
  <c r="D67" i="75" s="1"/>
  <c r="B131" i="75"/>
  <c r="D131" i="75" s="1"/>
  <c r="B121" i="75"/>
  <c r="D121" i="75" s="1"/>
  <c r="B119" i="75"/>
  <c r="D119" i="75" s="1"/>
  <c r="B109" i="75"/>
  <c r="D109" i="75" s="1"/>
  <c r="B58" i="75"/>
  <c r="D58" i="75" s="1"/>
  <c r="N117" i="75"/>
  <c r="P117" i="75" s="1"/>
  <c r="N63" i="75"/>
  <c r="P63" i="75" s="1"/>
  <c r="N122" i="75"/>
  <c r="P122" i="75" s="1"/>
  <c r="N110" i="75"/>
  <c r="P110" i="75" s="1"/>
  <c r="N56" i="75"/>
  <c r="P56" i="75" s="1"/>
  <c r="N127" i="75"/>
  <c r="P127" i="75" s="1"/>
  <c r="N115" i="75"/>
  <c r="P115" i="75" s="1"/>
  <c r="N120" i="75"/>
  <c r="P120" i="75" s="1"/>
  <c r="P108" i="75"/>
  <c r="N66" i="75"/>
  <c r="P66" i="75" s="1"/>
  <c r="N54" i="75"/>
  <c r="P54" i="75" s="1"/>
  <c r="N126" i="75"/>
  <c r="P126" i="75" s="1"/>
  <c r="N125" i="75"/>
  <c r="P125" i="75" s="1"/>
  <c r="N114" i="75"/>
  <c r="N113" i="75"/>
  <c r="P113" i="75" s="1"/>
  <c r="N61" i="75"/>
  <c r="P61" i="75" s="1"/>
  <c r="N59" i="75"/>
  <c r="P59" i="75" s="1"/>
  <c r="N49" i="75"/>
  <c r="P49" i="75" s="1"/>
  <c r="N128" i="75"/>
  <c r="P128" i="75" s="1"/>
  <c r="N116" i="75"/>
  <c r="P116" i="75" s="1"/>
  <c r="N51" i="75"/>
  <c r="P51" i="75" s="1"/>
  <c r="N130" i="75"/>
  <c r="P130" i="75" s="1"/>
  <c r="N118" i="75"/>
  <c r="P118" i="75" s="1"/>
  <c r="N67" i="75"/>
  <c r="P67" i="75" s="1"/>
  <c r="AL126" i="75"/>
  <c r="AN126" i="75" s="1"/>
  <c r="AL114" i="75"/>
  <c r="AL60" i="75"/>
  <c r="AN60" i="75" s="1"/>
  <c r="AL131" i="75"/>
  <c r="AN131" i="75" s="1"/>
  <c r="AL119" i="75"/>
  <c r="AN119" i="75" s="1"/>
  <c r="AN65" i="75"/>
  <c r="AL53" i="75"/>
  <c r="AN53" i="75" s="1"/>
  <c r="AL124" i="75"/>
  <c r="AN124" i="75" s="1"/>
  <c r="AL112" i="75"/>
  <c r="AN112" i="75" s="1"/>
  <c r="AL117" i="75"/>
  <c r="AN117" i="75" s="1"/>
  <c r="AL63" i="75"/>
  <c r="AN63" i="75" s="1"/>
  <c r="AL51" i="75"/>
  <c r="AN51" i="75" s="1"/>
  <c r="AL120" i="75"/>
  <c r="AN120" i="75" s="1"/>
  <c r="AN108" i="75"/>
  <c r="AL56" i="75"/>
  <c r="AN56" i="75" s="1"/>
  <c r="AL46" i="75"/>
  <c r="AN46" i="75" s="1"/>
  <c r="AL122" i="75"/>
  <c r="AN122" i="75" s="1"/>
  <c r="AL110" i="75"/>
  <c r="AN110" i="75" s="1"/>
  <c r="AL64" i="75"/>
  <c r="AN64" i="75" s="1"/>
  <c r="AL62" i="75"/>
  <c r="AN62" i="75" s="1"/>
  <c r="AL121" i="75"/>
  <c r="AN121" i="75" s="1"/>
  <c r="AL109" i="75"/>
  <c r="AN109" i="75" s="1"/>
  <c r="AL52" i="75"/>
  <c r="AN52" i="75" s="1"/>
  <c r="AL49" i="75"/>
  <c r="AN49" i="75" s="1"/>
  <c r="N53" i="75"/>
  <c r="P53" i="75" s="1"/>
  <c r="B62" i="75"/>
  <c r="D62" i="75" s="1"/>
  <c r="B64" i="75"/>
  <c r="D64" i="75" s="1"/>
  <c r="M108" i="75"/>
  <c r="B112" i="75"/>
  <c r="D112" i="75" s="1"/>
  <c r="N121" i="75"/>
  <c r="P121" i="75" s="1"/>
  <c r="AL123" i="75"/>
  <c r="AN123" i="75" s="1"/>
  <c r="AI127" i="75"/>
  <c r="AK127" i="75" s="1"/>
  <c r="AO50" i="74"/>
  <c r="AQ50" i="74" s="1"/>
  <c r="AO51" i="74"/>
  <c r="AQ51" i="74" s="1"/>
  <c r="AQ108" i="74"/>
  <c r="AA113" i="74"/>
  <c r="AC113" i="74" s="1"/>
  <c r="AO114" i="74"/>
  <c r="AO115" i="74"/>
  <c r="AQ115" i="74" s="1"/>
  <c r="AO52" i="74"/>
  <c r="AQ52" i="74" s="1"/>
  <c r="AO59" i="74"/>
  <c r="AQ59" i="74" s="1"/>
  <c r="AA66" i="74"/>
  <c r="AC66" i="74" s="1"/>
  <c r="AA67" i="74"/>
  <c r="AC67" i="74" s="1"/>
  <c r="AO117" i="74"/>
  <c r="AQ117" i="74" s="1"/>
  <c r="AO128" i="74"/>
  <c r="AQ128" i="74" s="1"/>
  <c r="AO60" i="74"/>
  <c r="AQ60" i="74" s="1"/>
  <c r="AO61" i="74"/>
  <c r="AQ61" i="74" s="1"/>
  <c r="AO64" i="74"/>
  <c r="AQ64" i="74" s="1"/>
  <c r="AO118" i="74"/>
  <c r="AQ118" i="74" s="1"/>
  <c r="AA126" i="74"/>
  <c r="AC126" i="74" s="1"/>
  <c r="AA127" i="74"/>
  <c r="AC127" i="74" s="1"/>
  <c r="AA47" i="74"/>
  <c r="AC47" i="74" s="1"/>
  <c r="AA49" i="74"/>
  <c r="AC49" i="74" s="1"/>
  <c r="AA50" i="74"/>
  <c r="AC50" i="74" s="1"/>
  <c r="AO53" i="74"/>
  <c r="AQ53" i="74" s="1"/>
  <c r="AA55" i="74"/>
  <c r="AC55" i="74" s="1"/>
  <c r="AA56" i="74"/>
  <c r="AC56" i="74" s="1"/>
  <c r="AA57" i="74"/>
  <c r="AC57" i="74" s="1"/>
  <c r="AA58" i="74"/>
  <c r="AC58" i="74" s="1"/>
  <c r="AA110" i="74"/>
  <c r="AC110" i="74" s="1"/>
  <c r="AO116" i="74"/>
  <c r="AQ116" i="74" s="1"/>
  <c r="X121" i="74"/>
  <c r="Z121" i="74" s="1"/>
  <c r="X109" i="74"/>
  <c r="Z109" i="74" s="1"/>
  <c r="X67" i="74"/>
  <c r="Z67" i="74" s="1"/>
  <c r="X55" i="74"/>
  <c r="Z55" i="74" s="1"/>
  <c r="X131" i="74"/>
  <c r="Z131" i="74" s="1"/>
  <c r="X114" i="74"/>
  <c r="X62" i="74"/>
  <c r="Z62" i="74" s="1"/>
  <c r="X130" i="74"/>
  <c r="Z130" i="74" s="1"/>
  <c r="X123" i="74"/>
  <c r="Z123" i="74" s="1"/>
  <c r="X50" i="74"/>
  <c r="Z50" i="74" s="1"/>
  <c r="X115" i="74"/>
  <c r="Z115" i="74" s="1"/>
  <c r="X48" i="74"/>
  <c r="Z48" i="74" s="1"/>
  <c r="X128" i="74"/>
  <c r="Z128" i="74" s="1"/>
  <c r="X122" i="74"/>
  <c r="Z122" i="74" s="1"/>
  <c r="X56" i="74"/>
  <c r="Z56" i="74" s="1"/>
  <c r="X120" i="74"/>
  <c r="Z120" i="74" s="1"/>
  <c r="X61" i="74"/>
  <c r="Z61" i="74" s="1"/>
  <c r="X47" i="74"/>
  <c r="Z47" i="74" s="1"/>
  <c r="X127" i="74"/>
  <c r="Z127" i="74" s="1"/>
  <c r="X119" i="74"/>
  <c r="Z119" i="74" s="1"/>
  <c r="X51" i="74"/>
  <c r="Z51" i="74" s="1"/>
  <c r="K60" i="74"/>
  <c r="M60" i="74" s="1"/>
  <c r="K63" i="74"/>
  <c r="M63" i="74" s="1"/>
  <c r="K66" i="74"/>
  <c r="M66" i="74" s="1"/>
  <c r="N124" i="74"/>
  <c r="P124" i="74" s="1"/>
  <c r="N112" i="74"/>
  <c r="P112" i="74" s="1"/>
  <c r="N58" i="74"/>
  <c r="P58" i="74" s="1"/>
  <c r="N125" i="74"/>
  <c r="P125" i="74" s="1"/>
  <c r="N118" i="74"/>
  <c r="P118" i="74" s="1"/>
  <c r="N66" i="74"/>
  <c r="P66" i="74" s="1"/>
  <c r="N61" i="74"/>
  <c r="P61" i="74" s="1"/>
  <c r="N113" i="74"/>
  <c r="P113" i="74" s="1"/>
  <c r="N54" i="74"/>
  <c r="P54" i="74" s="1"/>
  <c r="N49" i="74"/>
  <c r="P49" i="74" s="1"/>
  <c r="N53" i="74"/>
  <c r="P53" i="74" s="1"/>
  <c r="N46" i="74"/>
  <c r="P46" i="74" s="1"/>
  <c r="N126" i="74"/>
  <c r="P126" i="74" s="1"/>
  <c r="N60" i="74"/>
  <c r="P60" i="74" s="1"/>
  <c r="N52" i="74"/>
  <c r="P52" i="74" s="1"/>
  <c r="N51" i="74"/>
  <c r="P51" i="74" s="1"/>
  <c r="N131" i="74"/>
  <c r="P131" i="74" s="1"/>
  <c r="N130" i="74"/>
  <c r="P130" i="74" s="1"/>
  <c r="N111" i="74"/>
  <c r="P111" i="74" s="1"/>
  <c r="P65" i="74"/>
  <c r="N64" i="74"/>
  <c r="P64" i="74" s="1"/>
  <c r="N50" i="74"/>
  <c r="P50" i="74" s="1"/>
  <c r="N45" i="74"/>
  <c r="P45" i="74" s="1"/>
  <c r="N117" i="74"/>
  <c r="P117" i="74" s="1"/>
  <c r="N110" i="74"/>
  <c r="P110" i="74" s="1"/>
  <c r="X58" i="74"/>
  <c r="Z58" i="74" s="1"/>
  <c r="M108" i="74"/>
  <c r="X111" i="74"/>
  <c r="Z111" i="74" s="1"/>
  <c r="K115" i="74"/>
  <c r="M115" i="74" s="1"/>
  <c r="K130" i="74"/>
  <c r="M130" i="74" s="1"/>
  <c r="B124" i="74"/>
  <c r="D124" i="74" s="1"/>
  <c r="B112" i="74"/>
  <c r="D112" i="74" s="1"/>
  <c r="B58" i="74"/>
  <c r="D58" i="74" s="1"/>
  <c r="B127" i="74"/>
  <c r="D127" i="74" s="1"/>
  <c r="D66" i="74"/>
  <c r="B115" i="74"/>
  <c r="D115" i="74" s="1"/>
  <c r="B54" i="74"/>
  <c r="D54" i="74" s="1"/>
  <c r="B131" i="74"/>
  <c r="D131" i="74" s="1"/>
  <c r="B126" i="74"/>
  <c r="D126" i="74" s="1"/>
  <c r="B60" i="74"/>
  <c r="D60" i="74" s="1"/>
  <c r="B51" i="74"/>
  <c r="D51" i="74" s="1"/>
  <c r="B130" i="74"/>
  <c r="D130" i="74" s="1"/>
  <c r="D65" i="74"/>
  <c r="D64" i="74"/>
  <c r="B59" i="74"/>
  <c r="D59" i="74" s="1"/>
  <c r="B125" i="74"/>
  <c r="D125" i="74" s="1"/>
  <c r="B111" i="74"/>
  <c r="D111" i="74" s="1"/>
  <c r="B110" i="74"/>
  <c r="D110" i="74" s="1"/>
  <c r="B50" i="74"/>
  <c r="D50" i="74" s="1"/>
  <c r="B45" i="74"/>
  <c r="D45" i="74" s="1"/>
  <c r="B117" i="74"/>
  <c r="D117" i="74" s="1"/>
  <c r="B109" i="74"/>
  <c r="D109" i="74" s="1"/>
  <c r="B123" i="74"/>
  <c r="D123" i="74" s="1"/>
  <c r="B116" i="74"/>
  <c r="D116" i="74" s="1"/>
  <c r="D108" i="74"/>
  <c r="K56" i="74"/>
  <c r="M56" i="74" s="1"/>
  <c r="N59" i="74"/>
  <c r="P59" i="74" s="1"/>
  <c r="X64" i="74"/>
  <c r="Z64" i="74" s="1"/>
  <c r="K122" i="74"/>
  <c r="M122" i="74" s="1"/>
  <c r="X125" i="74"/>
  <c r="Z125" i="74" s="1"/>
  <c r="K45" i="74"/>
  <c r="M45" i="74" s="1"/>
  <c r="K51" i="74"/>
  <c r="M51" i="74" s="1"/>
  <c r="X54" i="74"/>
  <c r="Z54" i="74" s="1"/>
  <c r="P108" i="74"/>
  <c r="X110" i="74"/>
  <c r="Z110" i="74" s="1"/>
  <c r="B113" i="74"/>
  <c r="D113" i="74" s="1"/>
  <c r="X116" i="74"/>
  <c r="Z116" i="74" s="1"/>
  <c r="M44" i="74"/>
  <c r="B47" i="74"/>
  <c r="D47" i="74" s="1"/>
  <c r="N56" i="74"/>
  <c r="P56" i="74" s="1"/>
  <c r="B118" i="74"/>
  <c r="D118" i="74" s="1"/>
  <c r="N122" i="74"/>
  <c r="P122" i="74" s="1"/>
  <c r="X53" i="74"/>
  <c r="Z53" i="74" s="1"/>
  <c r="D63" i="74"/>
  <c r="N109" i="74"/>
  <c r="P109" i="74" s="1"/>
  <c r="B121" i="74"/>
  <c r="D121" i="74" s="1"/>
  <c r="H130" i="74"/>
  <c r="J130" i="74" s="1"/>
  <c r="H118" i="74"/>
  <c r="J118" i="74" s="1"/>
  <c r="H64" i="74"/>
  <c r="J64" i="74" s="1"/>
  <c r="H52" i="74"/>
  <c r="J52" i="74" s="1"/>
  <c r="H117" i="74"/>
  <c r="J117" i="74" s="1"/>
  <c r="H60" i="74"/>
  <c r="J60" i="74" s="1"/>
  <c r="H53" i="74"/>
  <c r="J53" i="74" s="1"/>
  <c r="H128" i="74"/>
  <c r="J128" i="74" s="1"/>
  <c r="H121" i="74"/>
  <c r="J121" i="74" s="1"/>
  <c r="H48" i="74"/>
  <c r="J48" i="74" s="1"/>
  <c r="H46" i="74"/>
  <c r="J46" i="74" s="1"/>
  <c r="H124" i="74"/>
  <c r="J124" i="74" s="1"/>
  <c r="J108" i="74"/>
  <c r="H63" i="74"/>
  <c r="J63" i="74" s="1"/>
  <c r="J44" i="74"/>
  <c r="H62" i="74"/>
  <c r="J62" i="74" s="1"/>
  <c r="H56" i="74"/>
  <c r="J56" i="74" s="1"/>
  <c r="H122" i="74"/>
  <c r="J122" i="74" s="1"/>
  <c r="H115" i="74"/>
  <c r="J115" i="74" s="1"/>
  <c r="H55" i="74"/>
  <c r="J55" i="74" s="1"/>
  <c r="H114" i="74"/>
  <c r="H61" i="74"/>
  <c r="J61" i="74" s="1"/>
  <c r="H47" i="74"/>
  <c r="J47" i="74" s="1"/>
  <c r="H127" i="74"/>
  <c r="J127" i="74" s="1"/>
  <c r="H120" i="74"/>
  <c r="J120" i="74" s="1"/>
  <c r="H119" i="74"/>
  <c r="J119" i="74" s="1"/>
  <c r="H67" i="74"/>
  <c r="J67" i="74" s="1"/>
  <c r="AI130" i="74"/>
  <c r="AK130" i="74" s="1"/>
  <c r="AI118" i="74"/>
  <c r="AK118" i="74" s="1"/>
  <c r="AI64" i="74"/>
  <c r="AK64" i="74" s="1"/>
  <c r="AI52" i="74"/>
  <c r="AK52" i="74" s="1"/>
  <c r="AI124" i="74"/>
  <c r="AK124" i="74" s="1"/>
  <c r="AI122" i="74"/>
  <c r="AK122" i="74" s="1"/>
  <c r="AI117" i="74"/>
  <c r="AK117" i="74" s="1"/>
  <c r="AK65" i="74"/>
  <c r="AI60" i="74"/>
  <c r="AK60" i="74" s="1"/>
  <c r="AI131" i="74"/>
  <c r="AK131" i="74" s="1"/>
  <c r="AI112" i="74"/>
  <c r="AK112" i="74" s="1"/>
  <c r="AI110" i="74"/>
  <c r="AK110" i="74" s="1"/>
  <c r="AI53" i="74"/>
  <c r="AK53" i="74" s="1"/>
  <c r="AI48" i="74"/>
  <c r="AK48" i="74" s="1"/>
  <c r="AI46" i="74"/>
  <c r="AK46" i="74" s="1"/>
  <c r="AI59" i="74"/>
  <c r="AK59" i="74" s="1"/>
  <c r="AI51" i="74"/>
  <c r="AK51" i="74" s="1"/>
  <c r="AI50" i="74"/>
  <c r="AK50" i="74" s="1"/>
  <c r="AI125" i="74"/>
  <c r="AK125" i="74" s="1"/>
  <c r="AI109" i="74"/>
  <c r="AK109" i="74" s="1"/>
  <c r="AI57" i="74"/>
  <c r="AK57" i="74" s="1"/>
  <c r="AI123" i="74"/>
  <c r="AK123" i="74" s="1"/>
  <c r="AI116" i="74"/>
  <c r="AK116" i="74" s="1"/>
  <c r="AI63" i="74"/>
  <c r="AK63" i="74" s="1"/>
  <c r="AI58" i="74"/>
  <c r="AK58" i="74" s="1"/>
  <c r="AK44" i="74"/>
  <c r="AI121" i="74"/>
  <c r="AK121" i="74" s="1"/>
  <c r="AI49" i="74"/>
  <c r="AK49" i="74" s="1"/>
  <c r="AI128" i="74"/>
  <c r="AK128" i="74" s="1"/>
  <c r="AK108" i="74"/>
  <c r="AI45" i="74"/>
  <c r="AK45" i="74" s="1"/>
  <c r="B49" i="74"/>
  <c r="D49" i="74" s="1"/>
  <c r="X49" i="74"/>
  <c r="Z49" i="74" s="1"/>
  <c r="K50" i="74"/>
  <c r="M50" i="74" s="1"/>
  <c r="N55" i="74"/>
  <c r="P55" i="74" s="1"/>
  <c r="X60" i="74"/>
  <c r="Z60" i="74" s="1"/>
  <c r="N62" i="74"/>
  <c r="P62" i="74" s="1"/>
  <c r="X66" i="74"/>
  <c r="Z66" i="74" s="1"/>
  <c r="Z108" i="74"/>
  <c r="N120" i="74"/>
  <c r="P120" i="74" s="1"/>
  <c r="H123" i="74"/>
  <c r="J123" i="74" s="1"/>
  <c r="X124" i="74"/>
  <c r="Z124" i="74" s="1"/>
  <c r="AI126" i="74"/>
  <c r="AK126" i="74" s="1"/>
  <c r="K121" i="74"/>
  <c r="M121" i="74" s="1"/>
  <c r="K109" i="74"/>
  <c r="M109" i="74" s="1"/>
  <c r="K67" i="74"/>
  <c r="M67" i="74" s="1"/>
  <c r="K55" i="74"/>
  <c r="M55" i="74" s="1"/>
  <c r="K128" i="74"/>
  <c r="M128" i="74" s="1"/>
  <c r="K114" i="74"/>
  <c r="K64" i="74"/>
  <c r="M64" i="74" s="1"/>
  <c r="K123" i="74"/>
  <c r="M123" i="74" s="1"/>
  <c r="K116" i="74"/>
  <c r="M116" i="74" s="1"/>
  <c r="K59" i="74"/>
  <c r="M59" i="74" s="1"/>
  <c r="K52" i="74"/>
  <c r="M52" i="74" s="1"/>
  <c r="K61" i="74"/>
  <c r="M61" i="74" s="1"/>
  <c r="K47" i="74"/>
  <c r="M47" i="74" s="1"/>
  <c r="K127" i="74"/>
  <c r="M127" i="74" s="1"/>
  <c r="K120" i="74"/>
  <c r="M120" i="74" s="1"/>
  <c r="K119" i="74"/>
  <c r="M119" i="74" s="1"/>
  <c r="K113" i="74"/>
  <c r="M113" i="74" s="1"/>
  <c r="K53" i="74"/>
  <c r="M53" i="74" s="1"/>
  <c r="K118" i="74"/>
  <c r="M118" i="74" s="1"/>
  <c r="K112" i="74"/>
  <c r="M112" i="74" s="1"/>
  <c r="K54" i="74"/>
  <c r="M54" i="74" s="1"/>
  <c r="K46" i="74"/>
  <c r="M46" i="74" s="1"/>
  <c r="K126" i="74"/>
  <c r="M126" i="74" s="1"/>
  <c r="X46" i="74"/>
  <c r="Z46" i="74" s="1"/>
  <c r="X117" i="74"/>
  <c r="Z117" i="74" s="1"/>
  <c r="K124" i="74"/>
  <c r="M124" i="74" s="1"/>
  <c r="X45" i="74"/>
  <c r="Z45" i="74" s="1"/>
  <c r="N121" i="74"/>
  <c r="P121" i="74" s="1"/>
  <c r="X126" i="74"/>
  <c r="Z126" i="74" s="1"/>
  <c r="N47" i="74"/>
  <c r="P47" i="74" s="1"/>
  <c r="K49" i="74"/>
  <c r="M49" i="74" s="1"/>
  <c r="N127" i="74"/>
  <c r="P127" i="74" s="1"/>
  <c r="N63" i="74"/>
  <c r="P63" i="74" s="1"/>
  <c r="M65" i="74"/>
  <c r="B67" i="74"/>
  <c r="D67" i="74" s="1"/>
  <c r="K117" i="74"/>
  <c r="M117" i="74" s="1"/>
  <c r="Z44" i="74"/>
  <c r="B53" i="74"/>
  <c r="D53" i="74" s="1"/>
  <c r="B57" i="74"/>
  <c r="D57" i="74" s="1"/>
  <c r="B61" i="74"/>
  <c r="D61" i="74" s="1"/>
  <c r="N115" i="74"/>
  <c r="P115" i="74" s="1"/>
  <c r="B119" i="74"/>
  <c r="D119" i="74" s="1"/>
  <c r="X57" i="74"/>
  <c r="Z57" i="74" s="1"/>
  <c r="K62" i="74"/>
  <c r="M62" i="74" s="1"/>
  <c r="K111" i="74"/>
  <c r="M111" i="74" s="1"/>
  <c r="K48" i="74"/>
  <c r="M48" i="74" s="1"/>
  <c r="B52" i="74"/>
  <c r="D52" i="74" s="1"/>
  <c r="K58" i="74"/>
  <c r="M58" i="74" s="1"/>
  <c r="X113" i="74"/>
  <c r="Z113" i="74" s="1"/>
  <c r="P44" i="74"/>
  <c r="B46" i="74"/>
  <c r="D46" i="74" s="1"/>
  <c r="N48" i="74"/>
  <c r="P48" i="74" s="1"/>
  <c r="X52" i="74"/>
  <c r="Z52" i="74" s="1"/>
  <c r="B56" i="74"/>
  <c r="D56" i="74" s="1"/>
  <c r="K57" i="74"/>
  <c r="M57" i="74" s="1"/>
  <c r="X63" i="74"/>
  <c r="Z63" i="74" s="1"/>
  <c r="N67" i="74"/>
  <c r="P67" i="74" s="1"/>
  <c r="N114" i="74"/>
  <c r="X118" i="74"/>
  <c r="Z118" i="74" s="1"/>
  <c r="K131" i="74"/>
  <c r="M131" i="74" s="1"/>
  <c r="AL121" i="74"/>
  <c r="AN121" i="74" s="1"/>
  <c r="AL109" i="74"/>
  <c r="AN109" i="74" s="1"/>
  <c r="AL67" i="74"/>
  <c r="AN67" i="74" s="1"/>
  <c r="AL55" i="74"/>
  <c r="AN55" i="74" s="1"/>
  <c r="AL131" i="74"/>
  <c r="AN131" i="74" s="1"/>
  <c r="AL119" i="74"/>
  <c r="AN119" i="74" s="1"/>
  <c r="AL114" i="74"/>
  <c r="AL128" i="74"/>
  <c r="AN128" i="74" s="1"/>
  <c r="AL123" i="74"/>
  <c r="AN123" i="74" s="1"/>
  <c r="AL64" i="74"/>
  <c r="AN64" i="74" s="1"/>
  <c r="AL124" i="74"/>
  <c r="AN124" i="74" s="1"/>
  <c r="AL116" i="74"/>
  <c r="AN116" i="74" s="1"/>
  <c r="AL110" i="74"/>
  <c r="AN110" i="74" s="1"/>
  <c r="AL49" i="74"/>
  <c r="AN49" i="74" s="1"/>
  <c r="AN44" i="74"/>
  <c r="AN108" i="74"/>
  <c r="AL122" i="74"/>
  <c r="AN122" i="74" s="1"/>
  <c r="AL115" i="74"/>
  <c r="AN115" i="74" s="1"/>
  <c r="AL48" i="74"/>
  <c r="AN48" i="74" s="1"/>
  <c r="AL120" i="74"/>
  <c r="AN120" i="74" s="1"/>
  <c r="AL62" i="74"/>
  <c r="AN62" i="74" s="1"/>
  <c r="AL56" i="74"/>
  <c r="AN56" i="74" s="1"/>
  <c r="AL47" i="74"/>
  <c r="AN47" i="74" s="1"/>
  <c r="AL127" i="74"/>
  <c r="AN127" i="74" s="1"/>
  <c r="AI55" i="74"/>
  <c r="AK55" i="74" s="1"/>
  <c r="X59" i="74"/>
  <c r="Z59" i="74" s="1"/>
  <c r="Z65" i="74"/>
  <c r="AI67" i="74"/>
  <c r="AK67" i="74" s="1"/>
  <c r="K110" i="74"/>
  <c r="M110" i="74" s="1"/>
  <c r="X112" i="74"/>
  <c r="Z112" i="74" s="1"/>
  <c r="N116" i="74"/>
  <c r="P116" i="74" s="1"/>
  <c r="N128" i="74"/>
  <c r="P128" i="74" s="1"/>
  <c r="Q127" i="74"/>
  <c r="S127" i="74" s="1"/>
  <c r="Q115" i="74"/>
  <c r="S115" i="74" s="1"/>
  <c r="Q61" i="74"/>
  <c r="S61" i="74" s="1"/>
  <c r="Q49" i="74"/>
  <c r="S49" i="74" s="1"/>
  <c r="Q120" i="74"/>
  <c r="S120" i="74" s="1"/>
  <c r="Q63" i="74"/>
  <c r="S63" i="74" s="1"/>
  <c r="Q45" i="74"/>
  <c r="S45" i="74" s="1"/>
  <c r="S108" i="74"/>
  <c r="S65" i="74"/>
  <c r="Q58" i="74"/>
  <c r="S58" i="74" s="1"/>
  <c r="Q56" i="74"/>
  <c r="S56" i="74" s="1"/>
  <c r="Q51" i="74"/>
  <c r="S51" i="74" s="1"/>
  <c r="Q57" i="74"/>
  <c r="S57" i="74" s="1"/>
  <c r="Q109" i="74"/>
  <c r="S109" i="74" s="1"/>
  <c r="Q123" i="74"/>
  <c r="S123" i="74" s="1"/>
  <c r="E127" i="74"/>
  <c r="G127" i="74" s="1"/>
  <c r="E115" i="74"/>
  <c r="G115" i="74" s="1"/>
  <c r="E61" i="74"/>
  <c r="G61" i="74" s="1"/>
  <c r="E49" i="74"/>
  <c r="G49" i="74" s="1"/>
  <c r="E120" i="74"/>
  <c r="G120" i="74" s="1"/>
  <c r="E63" i="74"/>
  <c r="G63" i="74" s="1"/>
  <c r="E45" i="74"/>
  <c r="G45" i="74" s="1"/>
  <c r="E131" i="74"/>
  <c r="G131" i="74" s="1"/>
  <c r="E124" i="74"/>
  <c r="G124" i="74" s="1"/>
  <c r="E122" i="74"/>
  <c r="G122" i="74" s="1"/>
  <c r="G108" i="74"/>
  <c r="E67" i="74"/>
  <c r="G67" i="74" s="1"/>
  <c r="E51" i="74"/>
  <c r="G51" i="74" s="1"/>
  <c r="E48" i="74"/>
  <c r="G48" i="74" s="1"/>
  <c r="T49" i="74"/>
  <c r="V49" i="74" s="1"/>
  <c r="E57" i="74"/>
  <c r="G57" i="74" s="1"/>
  <c r="AF59" i="74"/>
  <c r="AH59" i="74" s="1"/>
  <c r="AF64" i="74"/>
  <c r="AH64" i="74" s="1"/>
  <c r="V108" i="74"/>
  <c r="Q110" i="74"/>
  <c r="S110" i="74" s="1"/>
  <c r="E121" i="74"/>
  <c r="G121" i="74" s="1"/>
  <c r="T121" i="74"/>
  <c r="V121" i="74" s="1"/>
  <c r="Q117" i="74"/>
  <c r="S117" i="74" s="1"/>
  <c r="Q125" i="74"/>
  <c r="S125" i="74" s="1"/>
  <c r="T130" i="74"/>
  <c r="V130" i="74" s="1"/>
  <c r="T118" i="74"/>
  <c r="V118" i="74" s="1"/>
  <c r="T64" i="74"/>
  <c r="V64" i="74" s="1"/>
  <c r="T52" i="74"/>
  <c r="V52" i="74" s="1"/>
  <c r="T131" i="74"/>
  <c r="V131" i="74" s="1"/>
  <c r="T124" i="74"/>
  <c r="V124" i="74" s="1"/>
  <c r="T122" i="74"/>
  <c r="V122" i="74" s="1"/>
  <c r="T117" i="74"/>
  <c r="V117" i="74" s="1"/>
  <c r="T67" i="74"/>
  <c r="V67" i="74" s="1"/>
  <c r="T60" i="74"/>
  <c r="V60" i="74" s="1"/>
  <c r="T119" i="74"/>
  <c r="V119" i="74" s="1"/>
  <c r="T112" i="74"/>
  <c r="V112" i="74" s="1"/>
  <c r="T110" i="74"/>
  <c r="V110" i="74" s="1"/>
  <c r="T62" i="74"/>
  <c r="V62" i="74" s="1"/>
  <c r="T55" i="74"/>
  <c r="V55" i="74" s="1"/>
  <c r="T48" i="74"/>
  <c r="V48" i="74" s="1"/>
  <c r="T46" i="74"/>
  <c r="V46" i="74" s="1"/>
  <c r="AF127" i="74"/>
  <c r="AH127" i="74" s="1"/>
  <c r="AF115" i="74"/>
  <c r="AH115" i="74" s="1"/>
  <c r="AF61" i="74"/>
  <c r="AH61" i="74" s="1"/>
  <c r="AF49" i="74"/>
  <c r="AH49" i="74" s="1"/>
  <c r="AF120" i="74"/>
  <c r="AH120" i="74" s="1"/>
  <c r="AF113" i="74"/>
  <c r="AH113" i="74" s="1"/>
  <c r="AF63" i="74"/>
  <c r="AH63" i="74" s="1"/>
  <c r="AF45" i="74"/>
  <c r="AH45" i="74" s="1"/>
  <c r="AH108" i="74"/>
  <c r="AF58" i="74"/>
  <c r="AH58" i="74" s="1"/>
  <c r="AF56" i="74"/>
  <c r="AH56" i="74" s="1"/>
  <c r="AF51" i="74"/>
  <c r="AH51" i="74" s="1"/>
  <c r="Q50" i="74"/>
  <c r="S50" i="74" s="1"/>
  <c r="AF52" i="74"/>
  <c r="AH52" i="74" s="1"/>
  <c r="T57" i="74"/>
  <c r="V57" i="74" s="1"/>
  <c r="E58" i="74"/>
  <c r="G58" i="74" s="1"/>
  <c r="T58" i="74"/>
  <c r="V58" i="74" s="1"/>
  <c r="Q64" i="74"/>
  <c r="S64" i="74" s="1"/>
  <c r="Q66" i="74"/>
  <c r="S66" i="74" s="1"/>
  <c r="AF66" i="74"/>
  <c r="AH66" i="74" s="1"/>
  <c r="E109" i="74"/>
  <c r="G109" i="74" s="1"/>
  <c r="T109" i="74"/>
  <c r="V109" i="74" s="1"/>
  <c r="E110" i="74"/>
  <c r="G110" i="74" s="1"/>
  <c r="Q111" i="74"/>
  <c r="S111" i="74" s="1"/>
  <c r="AF112" i="74"/>
  <c r="AH112" i="74" s="1"/>
  <c r="E117" i="74"/>
  <c r="G117" i="74" s="1"/>
  <c r="AF118" i="74"/>
  <c r="AH118" i="74" s="1"/>
  <c r="T123" i="74"/>
  <c r="V123" i="74" s="1"/>
  <c r="Q130" i="74"/>
  <c r="S130" i="74" s="1"/>
  <c r="Q131" i="74"/>
  <c r="S131" i="74" s="1"/>
  <c r="AO130" i="72"/>
  <c r="AQ130" i="72" s="1"/>
  <c r="AO120" i="72"/>
  <c r="AQ120" i="72" s="1"/>
  <c r="AO115" i="72"/>
  <c r="AQ115" i="72" s="1"/>
  <c r="AO67" i="72"/>
  <c r="AQ67" i="72" s="1"/>
  <c r="AO63" i="72"/>
  <c r="AQ63" i="72" s="1"/>
  <c r="AO61" i="72"/>
  <c r="AQ61" i="72" s="1"/>
  <c r="AO53" i="72"/>
  <c r="AQ53" i="72" s="1"/>
  <c r="AO50" i="72"/>
  <c r="AQ50" i="72" s="1"/>
  <c r="AO48" i="72"/>
  <c r="AQ48" i="72" s="1"/>
  <c r="AO128" i="72"/>
  <c r="AQ128" i="72" s="1"/>
  <c r="AO55" i="72"/>
  <c r="AQ55" i="72" s="1"/>
  <c r="AO121" i="72"/>
  <c r="AQ121" i="72" s="1"/>
  <c r="AO47" i="72"/>
  <c r="AQ47" i="72" s="1"/>
  <c r="AO49" i="72"/>
  <c r="AQ49" i="72" s="1"/>
  <c r="AO54" i="72"/>
  <c r="AQ54" i="72" s="1"/>
  <c r="AO56" i="72"/>
  <c r="AQ56" i="72" s="1"/>
  <c r="AO57" i="72"/>
  <c r="AQ57" i="72" s="1"/>
  <c r="AO122" i="72"/>
  <c r="AQ122" i="72" s="1"/>
  <c r="AO123" i="72"/>
  <c r="AQ123" i="72" s="1"/>
  <c r="AO124" i="72"/>
  <c r="AQ124" i="72" s="1"/>
  <c r="AA119" i="72"/>
  <c r="AC119" i="72" s="1"/>
  <c r="AA116" i="72"/>
  <c r="AC116" i="72" s="1"/>
  <c r="AA114" i="72"/>
  <c r="AA111" i="72"/>
  <c r="AC111" i="72" s="1"/>
  <c r="AA110" i="72"/>
  <c r="AC110" i="72" s="1"/>
  <c r="AA62" i="72"/>
  <c r="AC62" i="72" s="1"/>
  <c r="AA60" i="72"/>
  <c r="AC60" i="72" s="1"/>
  <c r="AA59" i="72"/>
  <c r="AC59" i="72" s="1"/>
  <c r="AA58" i="72"/>
  <c r="AC58" i="72" s="1"/>
  <c r="AA49" i="72"/>
  <c r="AC49" i="72" s="1"/>
  <c r="AA131" i="72"/>
  <c r="AC131" i="72" s="1"/>
  <c r="AA130" i="72"/>
  <c r="AC130" i="72" s="1"/>
  <c r="AA122" i="72"/>
  <c r="AC122" i="72" s="1"/>
  <c r="AA120" i="72"/>
  <c r="AC120" i="72" s="1"/>
  <c r="AA115" i="72"/>
  <c r="AC115" i="72" s="1"/>
  <c r="AA61" i="72"/>
  <c r="AC61" i="72" s="1"/>
  <c r="AA56" i="72"/>
  <c r="AC56" i="72" s="1"/>
  <c r="AA50" i="72"/>
  <c r="AC50" i="72" s="1"/>
  <c r="AA48" i="72"/>
  <c r="AC48" i="72" s="1"/>
  <c r="AA117" i="72"/>
  <c r="AC117" i="72" s="1"/>
  <c r="AA113" i="72"/>
  <c r="AC113" i="72" s="1"/>
  <c r="AA112" i="72"/>
  <c r="AC112" i="72" s="1"/>
  <c r="AA67" i="72"/>
  <c r="AC67" i="72" s="1"/>
  <c r="AA63" i="72"/>
  <c r="AC63" i="72" s="1"/>
  <c r="AQ44" i="72"/>
  <c r="AO62" i="72"/>
  <c r="AQ62" i="72" s="1"/>
  <c r="AO66" i="72"/>
  <c r="AQ66" i="72" s="1"/>
  <c r="AO111" i="72"/>
  <c r="AQ111" i="72" s="1"/>
  <c r="AO116" i="72"/>
  <c r="AQ116" i="72" s="1"/>
  <c r="AA126" i="72"/>
  <c r="AC126" i="72" s="1"/>
  <c r="AO45" i="72"/>
  <c r="AQ45" i="72" s="1"/>
  <c r="AO46" i="72"/>
  <c r="AQ46" i="72" s="1"/>
  <c r="AO52" i="72"/>
  <c r="AQ52" i="72" s="1"/>
  <c r="AQ65" i="72"/>
  <c r="H120" i="72"/>
  <c r="J120" i="72" s="1"/>
  <c r="J108" i="72"/>
  <c r="H66" i="72"/>
  <c r="J66" i="72" s="1"/>
  <c r="H54" i="72"/>
  <c r="J54" i="72" s="1"/>
  <c r="H121" i="72"/>
  <c r="J121" i="72" s="1"/>
  <c r="H109" i="72"/>
  <c r="J109" i="72" s="1"/>
  <c r="H67" i="72"/>
  <c r="J67" i="72" s="1"/>
  <c r="H55" i="72"/>
  <c r="J55" i="72" s="1"/>
  <c r="H114" i="72"/>
  <c r="H64" i="72"/>
  <c r="J64" i="72" s="1"/>
  <c r="H50" i="72"/>
  <c r="J50" i="72" s="1"/>
  <c r="H47" i="72"/>
  <c r="J47" i="72" s="1"/>
  <c r="H124" i="72"/>
  <c r="J124" i="72" s="1"/>
  <c r="H128" i="72"/>
  <c r="J128" i="72" s="1"/>
  <c r="H125" i="72"/>
  <c r="J125" i="72" s="1"/>
  <c r="H117" i="72"/>
  <c r="J117" i="72" s="1"/>
  <c r="H57" i="72"/>
  <c r="J57" i="72" s="1"/>
  <c r="H45" i="72"/>
  <c r="J45" i="72" s="1"/>
  <c r="H110" i="72"/>
  <c r="J110" i="72" s="1"/>
  <c r="H53" i="72"/>
  <c r="J53" i="72" s="1"/>
  <c r="H131" i="72"/>
  <c r="J131" i="72" s="1"/>
  <c r="H56" i="72"/>
  <c r="J56" i="72" s="1"/>
  <c r="J44" i="72"/>
  <c r="H127" i="72"/>
  <c r="J127" i="72" s="1"/>
  <c r="H126" i="72"/>
  <c r="J126" i="72" s="1"/>
  <c r="H118" i="72"/>
  <c r="J118" i="72" s="1"/>
  <c r="J65" i="72"/>
  <c r="H58" i="72"/>
  <c r="J58" i="72" s="1"/>
  <c r="H60" i="72"/>
  <c r="J60" i="72" s="1"/>
  <c r="H62" i="72"/>
  <c r="J62" i="72" s="1"/>
  <c r="H48" i="72"/>
  <c r="J48" i="72" s="1"/>
  <c r="H111" i="72"/>
  <c r="J111" i="72" s="1"/>
  <c r="H59" i="72"/>
  <c r="J59" i="72" s="1"/>
  <c r="H119" i="72"/>
  <c r="J119" i="72" s="1"/>
  <c r="H113" i="72"/>
  <c r="J113" i="72" s="1"/>
  <c r="H130" i="72"/>
  <c r="J130" i="72" s="1"/>
  <c r="H122" i="72"/>
  <c r="J122" i="72" s="1"/>
  <c r="H63" i="72"/>
  <c r="J63" i="72" s="1"/>
  <c r="H52" i="72"/>
  <c r="J52" i="72" s="1"/>
  <c r="H115" i="72"/>
  <c r="J115" i="72" s="1"/>
  <c r="H123" i="72"/>
  <c r="J123" i="72" s="1"/>
  <c r="H61" i="72"/>
  <c r="J61" i="72" s="1"/>
  <c r="H46" i="72"/>
  <c r="J46" i="72" s="1"/>
  <c r="H116" i="72"/>
  <c r="J116" i="72" s="1"/>
  <c r="H112" i="72"/>
  <c r="J112" i="72" s="1"/>
  <c r="AI60" i="72"/>
  <c r="AK60" i="72" s="1"/>
  <c r="K123" i="72"/>
  <c r="M123" i="72" s="1"/>
  <c r="K111" i="72"/>
  <c r="M111" i="72" s="1"/>
  <c r="K57" i="72"/>
  <c r="M57" i="72" s="1"/>
  <c r="K124" i="72"/>
  <c r="M124" i="72" s="1"/>
  <c r="K112" i="72"/>
  <c r="M112" i="72" s="1"/>
  <c r="K58" i="72"/>
  <c r="M58" i="72" s="1"/>
  <c r="K67" i="72"/>
  <c r="M67" i="72" s="1"/>
  <c r="K60" i="72"/>
  <c r="M60" i="72" s="1"/>
  <c r="K53" i="72"/>
  <c r="M53" i="72" s="1"/>
  <c r="K49" i="72"/>
  <c r="M49" i="72" s="1"/>
  <c r="K130" i="72"/>
  <c r="M130" i="72" s="1"/>
  <c r="K131" i="72"/>
  <c r="M131" i="72" s="1"/>
  <c r="K127" i="72"/>
  <c r="M127" i="72" s="1"/>
  <c r="K120" i="72"/>
  <c r="M120" i="72" s="1"/>
  <c r="K109" i="72"/>
  <c r="M109" i="72" s="1"/>
  <c r="K63" i="72"/>
  <c r="M63" i="72" s="1"/>
  <c r="K116" i="72"/>
  <c r="M116" i="72" s="1"/>
  <c r="K113" i="72"/>
  <c r="M113" i="72" s="1"/>
  <c r="K56" i="72"/>
  <c r="M56" i="72" s="1"/>
  <c r="K52" i="72"/>
  <c r="M52" i="72" s="1"/>
  <c r="K118" i="72"/>
  <c r="M118" i="72" s="1"/>
  <c r="M108" i="72"/>
  <c r="M65" i="72"/>
  <c r="K122" i="72"/>
  <c r="M122" i="72" s="1"/>
  <c r="K110" i="72"/>
  <c r="M110" i="72" s="1"/>
  <c r="K66" i="72"/>
  <c r="M66" i="72" s="1"/>
  <c r="K128" i="72"/>
  <c r="M128" i="72" s="1"/>
  <c r="K59" i="72"/>
  <c r="M59" i="72" s="1"/>
  <c r="K119" i="72"/>
  <c r="M119" i="72" s="1"/>
  <c r="X123" i="72"/>
  <c r="Z123" i="72" s="1"/>
  <c r="X111" i="72"/>
  <c r="Z111" i="72" s="1"/>
  <c r="X57" i="72"/>
  <c r="Z57" i="72" s="1"/>
  <c r="X124" i="72"/>
  <c r="Z124" i="72" s="1"/>
  <c r="X112" i="72"/>
  <c r="Z112" i="72" s="1"/>
  <c r="X58" i="72"/>
  <c r="Z58" i="72" s="1"/>
  <c r="X110" i="72"/>
  <c r="Z110" i="72" s="1"/>
  <c r="X64" i="72"/>
  <c r="Z64" i="72" s="1"/>
  <c r="X60" i="72"/>
  <c r="Z60" i="72" s="1"/>
  <c r="X53" i="72"/>
  <c r="Z53" i="72" s="1"/>
  <c r="X127" i="72"/>
  <c r="Z127" i="72" s="1"/>
  <c r="X131" i="72"/>
  <c r="Z131" i="72" s="1"/>
  <c r="X120" i="72"/>
  <c r="Z120" i="72" s="1"/>
  <c r="X67" i="72"/>
  <c r="Z67" i="72" s="1"/>
  <c r="X63" i="72"/>
  <c r="Z63" i="72" s="1"/>
  <c r="X49" i="72"/>
  <c r="Z49" i="72" s="1"/>
  <c r="X117" i="72"/>
  <c r="Z117" i="72" s="1"/>
  <c r="X54" i="72"/>
  <c r="Z54" i="72" s="1"/>
  <c r="Z44" i="72"/>
  <c r="X125" i="72"/>
  <c r="Z125" i="72" s="1"/>
  <c r="X121" i="72"/>
  <c r="Z121" i="72" s="1"/>
  <c r="X56" i="72"/>
  <c r="Z56" i="72" s="1"/>
  <c r="X55" i="72"/>
  <c r="Z55" i="72" s="1"/>
  <c r="X126" i="72"/>
  <c r="Z126" i="72" s="1"/>
  <c r="X109" i="72"/>
  <c r="Z109" i="72" s="1"/>
  <c r="Z108" i="72"/>
  <c r="Z65" i="72"/>
  <c r="AK44" i="72"/>
  <c r="X46" i="72"/>
  <c r="Z46" i="72" s="1"/>
  <c r="K47" i="72"/>
  <c r="M47" i="72" s="1"/>
  <c r="X50" i="72"/>
  <c r="Z50" i="72" s="1"/>
  <c r="K51" i="72"/>
  <c r="M51" i="72" s="1"/>
  <c r="K64" i="72"/>
  <c r="M64" i="72" s="1"/>
  <c r="AI110" i="72"/>
  <c r="AK110" i="72" s="1"/>
  <c r="X113" i="72"/>
  <c r="Z113" i="72" s="1"/>
  <c r="X45" i="72"/>
  <c r="Z45" i="72" s="1"/>
  <c r="AI56" i="72"/>
  <c r="AK56" i="72" s="1"/>
  <c r="AI59" i="72"/>
  <c r="AK59" i="72" s="1"/>
  <c r="X115" i="72"/>
  <c r="Z115" i="72" s="1"/>
  <c r="K125" i="72"/>
  <c r="M125" i="72" s="1"/>
  <c r="B126" i="72"/>
  <c r="D126" i="72" s="1"/>
  <c r="B114" i="72"/>
  <c r="B60" i="72"/>
  <c r="D60" i="72" s="1"/>
  <c r="B48" i="72"/>
  <c r="D48" i="72" s="1"/>
  <c r="B127" i="72"/>
  <c r="D127" i="72" s="1"/>
  <c r="B115" i="72"/>
  <c r="D115" i="72" s="1"/>
  <c r="B61" i="72"/>
  <c r="D61" i="72" s="1"/>
  <c r="B49" i="72"/>
  <c r="D49" i="72" s="1"/>
  <c r="B123" i="72"/>
  <c r="D123" i="72" s="1"/>
  <c r="B112" i="72"/>
  <c r="D112" i="72" s="1"/>
  <c r="B66" i="72"/>
  <c r="D66" i="72" s="1"/>
  <c r="B55" i="72"/>
  <c r="D55" i="72" s="1"/>
  <c r="B46" i="72"/>
  <c r="D46" i="72" s="1"/>
  <c r="B119" i="72"/>
  <c r="D119" i="72" s="1"/>
  <c r="D108" i="72"/>
  <c r="B62" i="72"/>
  <c r="D62" i="72" s="1"/>
  <c r="B59" i="72"/>
  <c r="D59" i="72" s="1"/>
  <c r="B51" i="72"/>
  <c r="D51" i="72" s="1"/>
  <c r="B118" i="72"/>
  <c r="D118" i="72" s="1"/>
  <c r="D44" i="72"/>
  <c r="B130" i="72"/>
  <c r="D130" i="72" s="1"/>
  <c r="B124" i="72"/>
  <c r="D124" i="72" s="1"/>
  <c r="B63" i="72"/>
  <c r="D63" i="72" s="1"/>
  <c r="B52" i="72"/>
  <c r="D52" i="72" s="1"/>
  <c r="B50" i="72"/>
  <c r="D50" i="72" s="1"/>
  <c r="B64" i="72"/>
  <c r="D64" i="72" s="1"/>
  <c r="B121" i="72"/>
  <c r="D121" i="72" s="1"/>
  <c r="B113" i="72"/>
  <c r="D113" i="72" s="1"/>
  <c r="B53" i="72"/>
  <c r="D53" i="72" s="1"/>
  <c r="B45" i="72"/>
  <c r="D45" i="72" s="1"/>
  <c r="B131" i="72"/>
  <c r="D131" i="72" s="1"/>
  <c r="B125" i="72"/>
  <c r="D125" i="72" s="1"/>
  <c r="B117" i="72"/>
  <c r="D117" i="72" s="1"/>
  <c r="B116" i="72"/>
  <c r="D116" i="72" s="1"/>
  <c r="AL51" i="72"/>
  <c r="AN51" i="72" s="1"/>
  <c r="X118" i="72"/>
  <c r="Z118" i="72" s="1"/>
  <c r="N121" i="72"/>
  <c r="P121" i="72" s="1"/>
  <c r="N125" i="72"/>
  <c r="P125" i="72" s="1"/>
  <c r="AI127" i="72"/>
  <c r="AK127" i="72" s="1"/>
  <c r="AL47" i="72"/>
  <c r="AN47" i="72" s="1"/>
  <c r="X59" i="72"/>
  <c r="Z59" i="72" s="1"/>
  <c r="AL66" i="72"/>
  <c r="AN66" i="72" s="1"/>
  <c r="B109" i="72"/>
  <c r="D109" i="72" s="1"/>
  <c r="AL109" i="72"/>
  <c r="AN109" i="72" s="1"/>
  <c r="K117" i="72"/>
  <c r="M117" i="72" s="1"/>
  <c r="AL125" i="72"/>
  <c r="AN125" i="72" s="1"/>
  <c r="X128" i="72"/>
  <c r="Z128" i="72" s="1"/>
  <c r="X130" i="72"/>
  <c r="Z130" i="72" s="1"/>
  <c r="N131" i="72"/>
  <c r="P131" i="72" s="1"/>
  <c r="AI46" i="72"/>
  <c r="AK46" i="72" s="1"/>
  <c r="B47" i="72"/>
  <c r="D47" i="72" s="1"/>
  <c r="N50" i="72"/>
  <c r="P50" i="72" s="1"/>
  <c r="AL55" i="72"/>
  <c r="AN55" i="72" s="1"/>
  <c r="AL61" i="72"/>
  <c r="AN61" i="72" s="1"/>
  <c r="P65" i="72"/>
  <c r="N113" i="72"/>
  <c r="P113" i="72" s="1"/>
  <c r="B120" i="72"/>
  <c r="D120" i="72" s="1"/>
  <c r="K126" i="72"/>
  <c r="M126" i="72" s="1"/>
  <c r="AI120" i="72"/>
  <c r="AK120" i="72" s="1"/>
  <c r="AK108" i="72"/>
  <c r="AI66" i="72"/>
  <c r="AK66" i="72" s="1"/>
  <c r="AI54" i="72"/>
  <c r="AK54" i="72" s="1"/>
  <c r="AI121" i="72"/>
  <c r="AK121" i="72" s="1"/>
  <c r="AI109" i="72"/>
  <c r="AK109" i="72" s="1"/>
  <c r="AI67" i="72"/>
  <c r="AK67" i="72" s="1"/>
  <c r="AI55" i="72"/>
  <c r="AK55" i="72" s="1"/>
  <c r="AI122" i="72"/>
  <c r="AK122" i="72" s="1"/>
  <c r="AI111" i="72"/>
  <c r="AK111" i="72" s="1"/>
  <c r="AK65" i="72"/>
  <c r="AI128" i="72"/>
  <c r="AK128" i="72" s="1"/>
  <c r="AI118" i="72"/>
  <c r="AK118" i="72" s="1"/>
  <c r="AI114" i="72"/>
  <c r="AI58" i="72"/>
  <c r="AK58" i="72" s="1"/>
  <c r="AI47" i="72"/>
  <c r="AK47" i="72" s="1"/>
  <c r="AI45" i="72"/>
  <c r="AK45" i="72" s="1"/>
  <c r="AI125" i="72"/>
  <c r="AK125" i="72" s="1"/>
  <c r="AI61" i="72"/>
  <c r="AK61" i="72" s="1"/>
  <c r="AI50" i="72"/>
  <c r="AK50" i="72" s="1"/>
  <c r="AI123" i="72"/>
  <c r="AK123" i="72" s="1"/>
  <c r="AI49" i="72"/>
  <c r="AK49" i="72" s="1"/>
  <c r="AI113" i="72"/>
  <c r="AK113" i="72" s="1"/>
  <c r="AI63" i="72"/>
  <c r="AK63" i="72" s="1"/>
  <c r="AI62" i="72"/>
  <c r="AK62" i="72" s="1"/>
  <c r="AI53" i="72"/>
  <c r="AK53" i="72" s="1"/>
  <c r="AI51" i="72"/>
  <c r="AK51" i="72" s="1"/>
  <c r="AI124" i="72"/>
  <c r="AK124" i="72" s="1"/>
  <c r="AI112" i="72"/>
  <c r="AK112" i="72" s="1"/>
  <c r="AI52" i="72"/>
  <c r="AK52" i="72" s="1"/>
  <c r="AI131" i="72"/>
  <c r="AK131" i="72" s="1"/>
  <c r="AI130" i="72"/>
  <c r="AK130" i="72" s="1"/>
  <c r="AI116" i="72"/>
  <c r="AK116" i="72" s="1"/>
  <c r="X52" i="72"/>
  <c r="Z52" i="72" s="1"/>
  <c r="K121" i="72"/>
  <c r="M121" i="72" s="1"/>
  <c r="K46" i="72"/>
  <c r="M46" i="72" s="1"/>
  <c r="K61" i="72"/>
  <c r="M61" i="72" s="1"/>
  <c r="X122" i="72"/>
  <c r="Z122" i="72" s="1"/>
  <c r="K45" i="72"/>
  <c r="M45" i="72" s="1"/>
  <c r="M44" i="72"/>
  <c r="AL48" i="72"/>
  <c r="AN48" i="72" s="1"/>
  <c r="X51" i="72"/>
  <c r="Z51" i="72" s="1"/>
  <c r="K54" i="72"/>
  <c r="M54" i="72" s="1"/>
  <c r="X62" i="72"/>
  <c r="Z62" i="72" s="1"/>
  <c r="AN65" i="72"/>
  <c r="X66" i="72"/>
  <c r="Z66" i="72" s="1"/>
  <c r="X114" i="72"/>
  <c r="K115" i="72"/>
  <c r="M115" i="72" s="1"/>
  <c r="AI57" i="72"/>
  <c r="AK57" i="72" s="1"/>
  <c r="AL123" i="72"/>
  <c r="AN123" i="72" s="1"/>
  <c r="AL111" i="72"/>
  <c r="AN111" i="72" s="1"/>
  <c r="AL57" i="72"/>
  <c r="AN57" i="72" s="1"/>
  <c r="AL124" i="72"/>
  <c r="AN124" i="72" s="1"/>
  <c r="AL112" i="72"/>
  <c r="AN112" i="72" s="1"/>
  <c r="AL58" i="72"/>
  <c r="AN58" i="72" s="1"/>
  <c r="AL128" i="72"/>
  <c r="AN128" i="72" s="1"/>
  <c r="AL117" i="72"/>
  <c r="AN117" i="72" s="1"/>
  <c r="AL131" i="72"/>
  <c r="AN131" i="72" s="1"/>
  <c r="AL120" i="72"/>
  <c r="AN120" i="72" s="1"/>
  <c r="AL121" i="72"/>
  <c r="AN121" i="72" s="1"/>
  <c r="AL110" i="72"/>
  <c r="AN110" i="72" s="1"/>
  <c r="AL60" i="72"/>
  <c r="AN60" i="72" s="1"/>
  <c r="AL64" i="72"/>
  <c r="AN64" i="72" s="1"/>
  <c r="AL53" i="72"/>
  <c r="AN53" i="72" s="1"/>
  <c r="AL116" i="72"/>
  <c r="AN116" i="72" s="1"/>
  <c r="AL114" i="72"/>
  <c r="AL52" i="72"/>
  <c r="AN52" i="72" s="1"/>
  <c r="AN44" i="72"/>
  <c r="AL130" i="72"/>
  <c r="AN130" i="72" s="1"/>
  <c r="AL115" i="72"/>
  <c r="AN115" i="72" s="1"/>
  <c r="AL56" i="72"/>
  <c r="AN56" i="72" s="1"/>
  <c r="AL54" i="72"/>
  <c r="AN54" i="72" s="1"/>
  <c r="AI64" i="72"/>
  <c r="AK64" i="72" s="1"/>
  <c r="AL67" i="72"/>
  <c r="AN67" i="72" s="1"/>
  <c r="N126" i="72"/>
  <c r="P126" i="72" s="1"/>
  <c r="N114" i="72"/>
  <c r="N60" i="72"/>
  <c r="P60" i="72" s="1"/>
  <c r="N48" i="72"/>
  <c r="P48" i="72" s="1"/>
  <c r="N127" i="72"/>
  <c r="P127" i="72" s="1"/>
  <c r="N115" i="72"/>
  <c r="P115" i="72" s="1"/>
  <c r="N61" i="72"/>
  <c r="P61" i="72" s="1"/>
  <c r="N49" i="72"/>
  <c r="P49" i="72" s="1"/>
  <c r="N130" i="72"/>
  <c r="P130" i="72" s="1"/>
  <c r="N56" i="72"/>
  <c r="P56" i="72" s="1"/>
  <c r="N46" i="72"/>
  <c r="P46" i="72" s="1"/>
  <c r="N123" i="72"/>
  <c r="P123" i="72" s="1"/>
  <c r="N66" i="72"/>
  <c r="P66" i="72" s="1"/>
  <c r="N119" i="72"/>
  <c r="P119" i="72" s="1"/>
  <c r="N112" i="72"/>
  <c r="P112" i="72" s="1"/>
  <c r="P108" i="72"/>
  <c r="N62" i="72"/>
  <c r="P62" i="72" s="1"/>
  <c r="N59" i="72"/>
  <c r="P59" i="72" s="1"/>
  <c r="N55" i="72"/>
  <c r="P55" i="72" s="1"/>
  <c r="N51" i="72"/>
  <c r="P51" i="72" s="1"/>
  <c r="P44" i="72"/>
  <c r="N111" i="72"/>
  <c r="P111" i="72" s="1"/>
  <c r="N120" i="72"/>
  <c r="P120" i="72" s="1"/>
  <c r="N47" i="72"/>
  <c r="P47" i="72" s="1"/>
  <c r="N63" i="72"/>
  <c r="P63" i="72" s="1"/>
  <c r="K50" i="72"/>
  <c r="M50" i="72" s="1"/>
  <c r="K55" i="72"/>
  <c r="M55" i="72" s="1"/>
  <c r="N64" i="72"/>
  <c r="P64" i="72" s="1"/>
  <c r="AI48" i="72"/>
  <c r="AK48" i="72" s="1"/>
  <c r="N58" i="72"/>
  <c r="P58" i="72" s="1"/>
  <c r="AL59" i="72"/>
  <c r="AN59" i="72" s="1"/>
  <c r="AL62" i="72"/>
  <c r="AN62" i="72" s="1"/>
  <c r="B128" i="72"/>
  <c r="D128" i="72" s="1"/>
  <c r="T120" i="72"/>
  <c r="V120" i="72" s="1"/>
  <c r="V108" i="72"/>
  <c r="T66" i="72"/>
  <c r="V66" i="72" s="1"/>
  <c r="T54" i="72"/>
  <c r="V54" i="72" s="1"/>
  <c r="T121" i="72"/>
  <c r="V121" i="72" s="1"/>
  <c r="T109" i="72"/>
  <c r="V109" i="72" s="1"/>
  <c r="T67" i="72"/>
  <c r="V67" i="72" s="1"/>
  <c r="T55" i="72"/>
  <c r="V55" i="72" s="1"/>
  <c r="T58" i="72"/>
  <c r="V58" i="72" s="1"/>
  <c r="T114" i="72"/>
  <c r="T61" i="72"/>
  <c r="V61" i="72" s="1"/>
  <c r="T50" i="72"/>
  <c r="V50" i="72" s="1"/>
  <c r="T47" i="72"/>
  <c r="V47" i="72" s="1"/>
  <c r="T45" i="72"/>
  <c r="V45" i="72" s="1"/>
  <c r="T128" i="72"/>
  <c r="V128" i="72" s="1"/>
  <c r="T125" i="72"/>
  <c r="V125" i="72" s="1"/>
  <c r="T117" i="72"/>
  <c r="V117" i="72" s="1"/>
  <c r="T64" i="72"/>
  <c r="V64" i="72" s="1"/>
  <c r="T57" i="72"/>
  <c r="V57" i="72" s="1"/>
  <c r="T131" i="72"/>
  <c r="V131" i="72" s="1"/>
  <c r="T130" i="72"/>
  <c r="V130" i="72" s="1"/>
  <c r="T113" i="72"/>
  <c r="V113" i="72" s="1"/>
  <c r="T112" i="72"/>
  <c r="V112" i="72" s="1"/>
  <c r="T51" i="72"/>
  <c r="V51" i="72" s="1"/>
  <c r="T116" i="72"/>
  <c r="V116" i="72" s="1"/>
  <c r="T115" i="72"/>
  <c r="V115" i="72" s="1"/>
  <c r="AF117" i="72"/>
  <c r="AH117" i="72" s="1"/>
  <c r="AF63" i="72"/>
  <c r="AH63" i="72" s="1"/>
  <c r="AF51" i="72"/>
  <c r="AH51" i="72" s="1"/>
  <c r="AF130" i="72"/>
  <c r="AH130" i="72" s="1"/>
  <c r="AF118" i="72"/>
  <c r="AH118" i="72" s="1"/>
  <c r="AF64" i="72"/>
  <c r="AH64" i="72" s="1"/>
  <c r="AF52" i="72"/>
  <c r="AH52" i="72" s="1"/>
  <c r="AF126" i="72"/>
  <c r="AH126" i="72" s="1"/>
  <c r="AF119" i="72"/>
  <c r="AH119" i="72" s="1"/>
  <c r="AH108" i="72"/>
  <c r="AF62" i="72"/>
  <c r="AH62" i="72" s="1"/>
  <c r="AF59" i="72"/>
  <c r="AH59" i="72" s="1"/>
  <c r="AF115" i="72"/>
  <c r="AH115" i="72" s="1"/>
  <c r="AF112" i="72"/>
  <c r="AH112" i="72" s="1"/>
  <c r="AF55" i="72"/>
  <c r="AH55" i="72" s="1"/>
  <c r="AF122" i="72"/>
  <c r="AH122" i="72" s="1"/>
  <c r="AF111" i="72"/>
  <c r="AH111" i="72" s="1"/>
  <c r="AF61" i="72"/>
  <c r="AH61" i="72" s="1"/>
  <c r="AF48" i="72"/>
  <c r="AH48" i="72" s="1"/>
  <c r="AF50" i="72"/>
  <c r="AH50" i="72" s="1"/>
  <c r="AF49" i="72"/>
  <c r="AH49" i="72" s="1"/>
  <c r="AF47" i="72"/>
  <c r="AH47" i="72" s="1"/>
  <c r="AF46" i="72"/>
  <c r="AH46" i="72" s="1"/>
  <c r="AF123" i="72"/>
  <c r="AH123" i="72" s="1"/>
  <c r="AF120" i="72"/>
  <c r="AH120" i="72" s="1"/>
  <c r="X47" i="72"/>
  <c r="Z47" i="72" s="1"/>
  <c r="X48" i="72"/>
  <c r="Z48" i="72" s="1"/>
  <c r="AL50" i="72"/>
  <c r="AN50" i="72" s="1"/>
  <c r="T53" i="72"/>
  <c r="V53" i="72" s="1"/>
  <c r="AF54" i="72"/>
  <c r="AH54" i="72" s="1"/>
  <c r="AF57" i="72"/>
  <c r="AH57" i="72" s="1"/>
  <c r="AF60" i="72"/>
  <c r="AH60" i="72" s="1"/>
  <c r="AN108" i="72"/>
  <c r="AI115" i="72"/>
  <c r="AK115" i="72" s="1"/>
  <c r="N117" i="72"/>
  <c r="P117" i="72" s="1"/>
  <c r="AI117" i="72"/>
  <c r="AK117" i="72" s="1"/>
  <c r="AL119" i="72"/>
  <c r="AN119" i="72" s="1"/>
  <c r="AI126" i="72"/>
  <c r="AK126" i="72" s="1"/>
  <c r="E50" i="72"/>
  <c r="G50" i="72" s="1"/>
  <c r="Q54" i="72"/>
  <c r="S54" i="72" s="1"/>
  <c r="S65" i="72"/>
  <c r="Q111" i="72"/>
  <c r="S111" i="72" s="1"/>
  <c r="E121" i="72"/>
  <c r="G121" i="72" s="1"/>
  <c r="E54" i="72"/>
  <c r="G54" i="72" s="1"/>
  <c r="E58" i="72"/>
  <c r="G58" i="72" s="1"/>
  <c r="E61" i="72"/>
  <c r="G61" i="72" s="1"/>
  <c r="G65" i="72"/>
  <c r="E111" i="72"/>
  <c r="G111" i="72" s="1"/>
  <c r="E117" i="72"/>
  <c r="G117" i="72" s="1"/>
  <c r="E63" i="72"/>
  <c r="G63" i="72" s="1"/>
  <c r="E51" i="72"/>
  <c r="G51" i="72" s="1"/>
  <c r="E130" i="72"/>
  <c r="G130" i="72" s="1"/>
  <c r="E118" i="72"/>
  <c r="G118" i="72" s="1"/>
  <c r="E64" i="72"/>
  <c r="G64" i="72" s="1"/>
  <c r="E52" i="72"/>
  <c r="G52" i="72" s="1"/>
  <c r="Q117" i="72"/>
  <c r="S117" i="72" s="1"/>
  <c r="S63" i="72"/>
  <c r="Q51" i="72"/>
  <c r="S51" i="72" s="1"/>
  <c r="Q130" i="72"/>
  <c r="S130" i="72" s="1"/>
  <c r="Q118" i="72"/>
  <c r="S118" i="72" s="1"/>
  <c r="S64" i="72"/>
  <c r="Q52" i="72"/>
  <c r="S52" i="72" s="1"/>
  <c r="Q59" i="72"/>
  <c r="S59" i="72" s="1"/>
  <c r="Q112" i="72"/>
  <c r="S112" i="72" s="1"/>
  <c r="Q115" i="72"/>
  <c r="S115" i="72" s="1"/>
  <c r="Q126" i="72"/>
  <c r="S126" i="72" s="1"/>
  <c r="AO60" i="60"/>
  <c r="AQ60" i="60" s="1"/>
  <c r="AO121" i="60"/>
  <c r="AQ121" i="60" s="1"/>
  <c r="AO67" i="60"/>
  <c r="AQ67" i="60" s="1"/>
  <c r="AQ108" i="60"/>
  <c r="AO111" i="60"/>
  <c r="AQ111" i="60" s="1"/>
  <c r="AO127" i="60"/>
  <c r="AQ127" i="60" s="1"/>
  <c r="AO46" i="60"/>
  <c r="AQ46" i="60" s="1"/>
  <c r="AA60" i="60"/>
  <c r="AC60" i="60" s="1"/>
  <c r="AQ65" i="60"/>
  <c r="AO123" i="60"/>
  <c r="AQ123" i="60" s="1"/>
  <c r="AO58" i="60"/>
  <c r="AQ58" i="60" s="1"/>
  <c r="AO112" i="60"/>
  <c r="AQ112" i="60" s="1"/>
  <c r="AO117" i="60"/>
  <c r="AQ117" i="60" s="1"/>
  <c r="AO122" i="60"/>
  <c r="AQ122" i="60" s="1"/>
  <c r="AO61" i="60"/>
  <c r="AQ61" i="60" s="1"/>
  <c r="AA130" i="60"/>
  <c r="AC130" i="60" s="1"/>
  <c r="AO47" i="60"/>
  <c r="AQ47" i="60" s="1"/>
  <c r="AA51" i="60"/>
  <c r="AC51" i="60" s="1"/>
  <c r="AA56" i="60"/>
  <c r="AC56" i="60" s="1"/>
  <c r="AA67" i="60"/>
  <c r="AC67" i="60" s="1"/>
  <c r="AO109" i="60"/>
  <c r="AQ109" i="60" s="1"/>
  <c r="AA121" i="60"/>
  <c r="AC121" i="60" s="1"/>
  <c r="AO128" i="60"/>
  <c r="AQ128" i="60" s="1"/>
  <c r="AA45" i="60"/>
  <c r="AC45" i="60" s="1"/>
  <c r="AA52" i="60"/>
  <c r="AC52" i="60" s="1"/>
  <c r="AO53" i="60"/>
  <c r="AQ53" i="60" s="1"/>
  <c r="AA57" i="60"/>
  <c r="AC57" i="60" s="1"/>
  <c r="AA58" i="60"/>
  <c r="AC58" i="60" s="1"/>
  <c r="AO59" i="60"/>
  <c r="AQ59" i="60" s="1"/>
  <c r="AO62" i="60"/>
  <c r="AQ62" i="60" s="1"/>
  <c r="AO114" i="60"/>
  <c r="AO115" i="60"/>
  <c r="AQ115" i="60" s="1"/>
  <c r="AO119" i="60"/>
  <c r="AQ119" i="60" s="1"/>
  <c r="AA126" i="60"/>
  <c r="AC126" i="60" s="1"/>
  <c r="AA131" i="60"/>
  <c r="AC131" i="60" s="1"/>
  <c r="AO45" i="60"/>
  <c r="AQ45" i="60" s="1"/>
  <c r="AO57" i="60"/>
  <c r="AQ57" i="60" s="1"/>
  <c r="AO118" i="60"/>
  <c r="AQ118" i="60" s="1"/>
  <c r="AA66" i="60"/>
  <c r="AC66" i="60" s="1"/>
  <c r="AA120" i="60"/>
  <c r="AC120" i="60" s="1"/>
  <c r="AO49" i="60"/>
  <c r="AQ49" i="60" s="1"/>
  <c r="AA112" i="60"/>
  <c r="AC112" i="60" s="1"/>
  <c r="AA117" i="60"/>
  <c r="AC117" i="60" s="1"/>
  <c r="AA122" i="60"/>
  <c r="AC122" i="60" s="1"/>
  <c r="AO125" i="60"/>
  <c r="AQ125" i="60" s="1"/>
  <c r="AO52" i="60"/>
  <c r="AQ52" i="60" s="1"/>
  <c r="AO51" i="60"/>
  <c r="AQ51" i="60" s="1"/>
  <c r="AO56" i="60"/>
  <c r="AQ56" i="60" s="1"/>
  <c r="AO126" i="60"/>
  <c r="AQ126" i="60" s="1"/>
  <c r="AO131" i="60"/>
  <c r="AQ131" i="60" s="1"/>
  <c r="AC63" i="60"/>
  <c r="AA110" i="60"/>
  <c r="AC110" i="60" s="1"/>
  <c r="AO113" i="60"/>
  <c r="AQ113" i="60" s="1"/>
  <c r="AA55" i="60"/>
  <c r="AC55" i="60" s="1"/>
  <c r="AC64" i="60"/>
  <c r="AO124" i="60"/>
  <c r="AQ124" i="60" s="1"/>
  <c r="AQ44" i="60"/>
  <c r="AO48" i="60"/>
  <c r="AQ48" i="60" s="1"/>
  <c r="AO50" i="60"/>
  <c r="AQ50" i="60" s="1"/>
  <c r="AA61" i="60"/>
  <c r="AC61" i="60" s="1"/>
  <c r="AO63" i="60"/>
  <c r="AQ63" i="60" s="1"/>
  <c r="AC65" i="60"/>
  <c r="AC108" i="60"/>
  <c r="AA111" i="60"/>
  <c r="AC111" i="60" s="1"/>
  <c r="AA113" i="60"/>
  <c r="AC113" i="60" s="1"/>
  <c r="AO116" i="60"/>
  <c r="AQ116" i="60" s="1"/>
  <c r="AA118" i="60"/>
  <c r="AC118" i="60" s="1"/>
  <c r="B121" i="60"/>
  <c r="D121" i="60" s="1"/>
  <c r="B109" i="60"/>
  <c r="D109" i="60" s="1"/>
  <c r="B67" i="60"/>
  <c r="D67" i="60" s="1"/>
  <c r="D55" i="60"/>
  <c r="B126" i="60"/>
  <c r="D126" i="60" s="1"/>
  <c r="B119" i="60"/>
  <c r="D119" i="60" s="1"/>
  <c r="D51" i="60"/>
  <c r="D46" i="60"/>
  <c r="D60" i="60"/>
  <c r="D53" i="60"/>
  <c r="B127" i="60"/>
  <c r="D127" i="60" s="1"/>
  <c r="B111" i="60"/>
  <c r="D111" i="60" s="1"/>
  <c r="D59" i="60"/>
  <c r="D52" i="60"/>
  <c r="D65" i="60"/>
  <c r="D63" i="60"/>
  <c r="B124" i="60"/>
  <c r="D124" i="60" s="1"/>
  <c r="B122" i="60"/>
  <c r="D122" i="60" s="1"/>
  <c r="D44" i="60"/>
  <c r="B130" i="60"/>
  <c r="D130" i="60" s="1"/>
  <c r="B115" i="60"/>
  <c r="D115" i="60" s="1"/>
  <c r="B113" i="60"/>
  <c r="D113" i="60" s="1"/>
  <c r="B112" i="60"/>
  <c r="D112" i="60" s="1"/>
  <c r="B131" i="60"/>
  <c r="D131" i="60" s="1"/>
  <c r="B125" i="60"/>
  <c r="D125" i="60" s="1"/>
  <c r="B123" i="60"/>
  <c r="D123" i="60" s="1"/>
  <c r="B118" i="60"/>
  <c r="D118" i="60" s="1"/>
  <c r="D57" i="60"/>
  <c r="B110" i="60"/>
  <c r="D110" i="60" s="1"/>
  <c r="AI48" i="60"/>
  <c r="AK48" i="60" s="1"/>
  <c r="D108" i="60"/>
  <c r="AI109" i="60"/>
  <c r="AK109" i="60" s="1"/>
  <c r="AF124" i="60"/>
  <c r="AH124" i="60" s="1"/>
  <c r="AF112" i="60"/>
  <c r="AH112" i="60" s="1"/>
  <c r="AF58" i="60"/>
  <c r="AH58" i="60" s="1"/>
  <c r="AF46" i="60"/>
  <c r="AH46" i="60" s="1"/>
  <c r="AF128" i="60"/>
  <c r="AH128" i="60" s="1"/>
  <c r="AF123" i="60"/>
  <c r="AH123" i="60" s="1"/>
  <c r="AF55" i="60"/>
  <c r="AH55" i="60" s="1"/>
  <c r="AF53" i="60"/>
  <c r="AH53" i="60" s="1"/>
  <c r="AF48" i="60"/>
  <c r="AH48" i="60" s="1"/>
  <c r="AH44" i="60"/>
  <c r="AF130" i="60"/>
  <c r="AH130" i="60" s="1"/>
  <c r="AF109" i="60"/>
  <c r="AH109" i="60" s="1"/>
  <c r="AF62" i="60"/>
  <c r="AH62" i="60" s="1"/>
  <c r="AF57" i="60"/>
  <c r="AH57" i="60" s="1"/>
  <c r="AF113" i="60"/>
  <c r="AH113" i="60" s="1"/>
  <c r="AF61" i="60"/>
  <c r="AH61" i="60" s="1"/>
  <c r="AF54" i="60"/>
  <c r="AH54" i="60" s="1"/>
  <c r="AF45" i="60"/>
  <c r="AH45" i="60" s="1"/>
  <c r="AF66" i="60"/>
  <c r="AH66" i="60" s="1"/>
  <c r="AF60" i="60"/>
  <c r="AH60" i="60" s="1"/>
  <c r="AF52" i="60"/>
  <c r="AH52" i="60" s="1"/>
  <c r="AF51" i="60"/>
  <c r="AH51" i="60" s="1"/>
  <c r="AF50" i="60"/>
  <c r="AH50" i="60" s="1"/>
  <c r="AF47" i="60"/>
  <c r="AH47" i="60" s="1"/>
  <c r="AF63" i="60"/>
  <c r="AH63" i="60" s="1"/>
  <c r="AF59" i="60"/>
  <c r="AH59" i="60" s="1"/>
  <c r="AH65" i="60"/>
  <c r="AF64" i="60"/>
  <c r="AH64" i="60" s="1"/>
  <c r="AF131" i="60"/>
  <c r="AH131" i="60" s="1"/>
  <c r="AF126" i="60"/>
  <c r="AH126" i="60" s="1"/>
  <c r="AF125" i="60"/>
  <c r="AH125" i="60" s="1"/>
  <c r="AF122" i="60"/>
  <c r="AH122" i="60" s="1"/>
  <c r="AF120" i="60"/>
  <c r="AH120" i="60" s="1"/>
  <c r="AF118" i="60"/>
  <c r="AH118" i="60" s="1"/>
  <c r="AF117" i="60"/>
  <c r="AH117" i="60" s="1"/>
  <c r="AF114" i="60"/>
  <c r="AF111" i="60"/>
  <c r="AH111" i="60" s="1"/>
  <c r="AH108" i="60"/>
  <c r="AF116" i="60"/>
  <c r="AH116" i="60" s="1"/>
  <c r="AF115" i="60"/>
  <c r="AH115" i="60" s="1"/>
  <c r="AF110" i="60"/>
  <c r="AH110" i="60" s="1"/>
  <c r="D49" i="60"/>
  <c r="AI58" i="60"/>
  <c r="AK58" i="60" s="1"/>
  <c r="AI67" i="60"/>
  <c r="AK67" i="60" s="1"/>
  <c r="AI47" i="60"/>
  <c r="AK47" i="60" s="1"/>
  <c r="D56" i="60"/>
  <c r="B116" i="60"/>
  <c r="D116" i="60" s="1"/>
  <c r="D45" i="60"/>
  <c r="D54" i="60"/>
  <c r="D62" i="60"/>
  <c r="AI127" i="60"/>
  <c r="AK127" i="60" s="1"/>
  <c r="AI115" i="60"/>
  <c r="AK115" i="60" s="1"/>
  <c r="AI61" i="60"/>
  <c r="AK61" i="60" s="1"/>
  <c r="AI49" i="60"/>
  <c r="AK49" i="60" s="1"/>
  <c r="AI125" i="60"/>
  <c r="AK125" i="60" s="1"/>
  <c r="AI118" i="60"/>
  <c r="AK118" i="60" s="1"/>
  <c r="AI66" i="60"/>
  <c r="AK66" i="60" s="1"/>
  <c r="AI50" i="60"/>
  <c r="AK50" i="60" s="1"/>
  <c r="AI59" i="60"/>
  <c r="AK59" i="60" s="1"/>
  <c r="AI52" i="60"/>
  <c r="AK52" i="60" s="1"/>
  <c r="AI120" i="60"/>
  <c r="AK120" i="60" s="1"/>
  <c r="AI124" i="60"/>
  <c r="AK124" i="60" s="1"/>
  <c r="AI117" i="60"/>
  <c r="AK117" i="60" s="1"/>
  <c r="AI56" i="60"/>
  <c r="AK56" i="60" s="1"/>
  <c r="AI64" i="60"/>
  <c r="AK64" i="60" s="1"/>
  <c r="AI62" i="60"/>
  <c r="AK62" i="60" s="1"/>
  <c r="AK44" i="60"/>
  <c r="AI121" i="60"/>
  <c r="AK121" i="60" s="1"/>
  <c r="AI131" i="60"/>
  <c r="AK131" i="60" s="1"/>
  <c r="AI126" i="60"/>
  <c r="AK126" i="60" s="1"/>
  <c r="AI123" i="60"/>
  <c r="AK123" i="60" s="1"/>
  <c r="AI114" i="60"/>
  <c r="AI112" i="60"/>
  <c r="AK112" i="60" s="1"/>
  <c r="AK108" i="60"/>
  <c r="AI130" i="60"/>
  <c r="AK130" i="60" s="1"/>
  <c r="AI128" i="60"/>
  <c r="AK128" i="60" s="1"/>
  <c r="AI122" i="60"/>
  <c r="AK122" i="60" s="1"/>
  <c r="AI113" i="60"/>
  <c r="AK113" i="60" s="1"/>
  <c r="AI111" i="60"/>
  <c r="AK111" i="60" s="1"/>
  <c r="D48" i="60"/>
  <c r="B120" i="60"/>
  <c r="D120" i="60" s="1"/>
  <c r="AI55" i="60"/>
  <c r="AK55" i="60" s="1"/>
  <c r="AF49" i="60"/>
  <c r="AH49" i="60" s="1"/>
  <c r="AI63" i="60"/>
  <c r="AK63" i="60" s="1"/>
  <c r="D64" i="60"/>
  <c r="T127" i="60"/>
  <c r="V127" i="60" s="1"/>
  <c r="T115" i="60"/>
  <c r="V115" i="60" s="1"/>
  <c r="T61" i="60"/>
  <c r="V61" i="60" s="1"/>
  <c r="T49" i="60"/>
  <c r="V49" i="60" s="1"/>
  <c r="T66" i="60"/>
  <c r="V66" i="60" s="1"/>
  <c r="T59" i="60"/>
  <c r="V59" i="60" s="1"/>
  <c r="T52" i="60"/>
  <c r="V52" i="60" s="1"/>
  <c r="T120" i="60"/>
  <c r="V120" i="60" s="1"/>
  <c r="T113" i="60"/>
  <c r="V113" i="60" s="1"/>
  <c r="T117" i="60"/>
  <c r="V117" i="60" s="1"/>
  <c r="T110" i="60"/>
  <c r="V110" i="60" s="1"/>
  <c r="T58" i="60"/>
  <c r="V58" i="60" s="1"/>
  <c r="T54" i="60"/>
  <c r="V54" i="60" s="1"/>
  <c r="H127" i="60"/>
  <c r="J127" i="60" s="1"/>
  <c r="H115" i="60"/>
  <c r="J115" i="60" s="1"/>
  <c r="H61" i="60"/>
  <c r="J61" i="60" s="1"/>
  <c r="H49" i="60"/>
  <c r="J49" i="60" s="1"/>
  <c r="H113" i="60"/>
  <c r="J113" i="60" s="1"/>
  <c r="H66" i="60"/>
  <c r="J66" i="60" s="1"/>
  <c r="H47" i="60"/>
  <c r="J47" i="60" s="1"/>
  <c r="H120" i="60"/>
  <c r="J120" i="60" s="1"/>
  <c r="H131" i="60"/>
  <c r="J131" i="60" s="1"/>
  <c r="H117" i="60"/>
  <c r="J117" i="60" s="1"/>
  <c r="H112" i="60"/>
  <c r="J112" i="60" s="1"/>
  <c r="H46" i="60"/>
  <c r="J46" i="60" s="1"/>
  <c r="X46" i="60"/>
  <c r="Z46" i="60" s="1"/>
  <c r="X48" i="60"/>
  <c r="Z48" i="60" s="1"/>
  <c r="H50" i="60"/>
  <c r="J50" i="60" s="1"/>
  <c r="X50" i="60"/>
  <c r="Z50" i="60" s="1"/>
  <c r="X51" i="60"/>
  <c r="Z51" i="60" s="1"/>
  <c r="H52" i="60"/>
  <c r="J52" i="60" s="1"/>
  <c r="X55" i="60"/>
  <c r="Z55" i="60" s="1"/>
  <c r="H57" i="60"/>
  <c r="J57" i="60" s="1"/>
  <c r="H58" i="60"/>
  <c r="J58" i="60" s="1"/>
  <c r="X58" i="60"/>
  <c r="Z58" i="60" s="1"/>
  <c r="X61" i="60"/>
  <c r="Z61" i="60" s="1"/>
  <c r="H67" i="60"/>
  <c r="J67" i="60" s="1"/>
  <c r="X67" i="60"/>
  <c r="Z67" i="60" s="1"/>
  <c r="N112" i="60"/>
  <c r="P112" i="60" s="1"/>
  <c r="N113" i="60"/>
  <c r="P113" i="60" s="1"/>
  <c r="N115" i="60"/>
  <c r="P115" i="60" s="1"/>
  <c r="N123" i="60"/>
  <c r="P123" i="60" s="1"/>
  <c r="N127" i="60"/>
  <c r="P127" i="60" s="1"/>
  <c r="N128" i="60"/>
  <c r="P128" i="60" s="1"/>
  <c r="K130" i="60"/>
  <c r="M130" i="60" s="1"/>
  <c r="K118" i="60"/>
  <c r="M118" i="60" s="1"/>
  <c r="M64" i="60"/>
  <c r="K52" i="60"/>
  <c r="M52" i="60" s="1"/>
  <c r="K124" i="60"/>
  <c r="M124" i="60" s="1"/>
  <c r="M108" i="60"/>
  <c r="K56" i="60"/>
  <c r="M56" i="60" s="1"/>
  <c r="K49" i="60"/>
  <c r="M49" i="60" s="1"/>
  <c r="K110" i="60"/>
  <c r="M110" i="60" s="1"/>
  <c r="M63" i="60"/>
  <c r="M58" i="60"/>
  <c r="K114" i="60"/>
  <c r="M62" i="60"/>
  <c r="K55" i="60"/>
  <c r="M55" i="60" s="1"/>
  <c r="K53" i="60"/>
  <c r="M53" i="60" s="1"/>
  <c r="X130" i="60"/>
  <c r="Z130" i="60" s="1"/>
  <c r="X118" i="60"/>
  <c r="Z118" i="60" s="1"/>
  <c r="X64" i="60"/>
  <c r="Z64" i="60" s="1"/>
  <c r="X52" i="60"/>
  <c r="Z52" i="60" s="1"/>
  <c r="X122" i="60"/>
  <c r="Z122" i="60" s="1"/>
  <c r="X115" i="60"/>
  <c r="Z115" i="60" s="1"/>
  <c r="Z108" i="60"/>
  <c r="X47" i="60"/>
  <c r="Z47" i="60" s="1"/>
  <c r="X49" i="60"/>
  <c r="Z49" i="60" s="1"/>
  <c r="X124" i="60"/>
  <c r="Z124" i="60" s="1"/>
  <c r="X63" i="60"/>
  <c r="Z63" i="60" s="1"/>
  <c r="X56" i="60"/>
  <c r="Z56" i="60" s="1"/>
  <c r="X128" i="60"/>
  <c r="Z128" i="60" s="1"/>
  <c r="X121" i="60"/>
  <c r="Z121" i="60" s="1"/>
  <c r="X119" i="60"/>
  <c r="Z119" i="60" s="1"/>
  <c r="X114" i="60"/>
  <c r="AL130" i="60"/>
  <c r="AN130" i="60" s="1"/>
  <c r="AL118" i="60"/>
  <c r="AN118" i="60" s="1"/>
  <c r="AL64" i="60"/>
  <c r="AN64" i="60" s="1"/>
  <c r="AL52" i="60"/>
  <c r="AN52" i="60" s="1"/>
  <c r="AL113" i="60"/>
  <c r="AN113" i="60" s="1"/>
  <c r="AN108" i="60"/>
  <c r="AL61" i="60"/>
  <c r="AN61" i="60" s="1"/>
  <c r="AL47" i="60"/>
  <c r="AN47" i="60" s="1"/>
  <c r="AL122" i="60"/>
  <c r="AN122" i="60" s="1"/>
  <c r="AL115" i="60"/>
  <c r="AN115" i="60" s="1"/>
  <c r="AL63" i="60"/>
  <c r="AN63" i="60" s="1"/>
  <c r="AL121" i="60"/>
  <c r="AN121" i="60" s="1"/>
  <c r="AL119" i="60"/>
  <c r="AN119" i="60" s="1"/>
  <c r="AL114" i="60"/>
  <c r="AL46" i="60"/>
  <c r="AN46" i="60" s="1"/>
  <c r="K50" i="60"/>
  <c r="M50" i="60" s="1"/>
  <c r="K54" i="60"/>
  <c r="M54" i="60" s="1"/>
  <c r="K57" i="60"/>
  <c r="M57" i="60" s="1"/>
  <c r="M61" i="60"/>
  <c r="M67" i="60"/>
  <c r="T109" i="60"/>
  <c r="V109" i="60" s="1"/>
  <c r="T111" i="60"/>
  <c r="V111" i="60" s="1"/>
  <c r="T116" i="60"/>
  <c r="V116" i="60" s="1"/>
  <c r="AL125" i="60"/>
  <c r="AN125" i="60" s="1"/>
  <c r="T131" i="60"/>
  <c r="V131" i="60" s="1"/>
  <c r="N121" i="60"/>
  <c r="P121" i="60" s="1"/>
  <c r="N109" i="60"/>
  <c r="P109" i="60" s="1"/>
  <c r="N67" i="60"/>
  <c r="P67" i="60" s="1"/>
  <c r="N55" i="60"/>
  <c r="P55" i="60" s="1"/>
  <c r="N126" i="60"/>
  <c r="P126" i="60" s="1"/>
  <c r="P65" i="60"/>
  <c r="N51" i="60"/>
  <c r="P51" i="60" s="1"/>
  <c r="N119" i="60"/>
  <c r="P119" i="60" s="1"/>
  <c r="N60" i="60"/>
  <c r="P60" i="60" s="1"/>
  <c r="N46" i="60"/>
  <c r="P46" i="60" s="1"/>
  <c r="N125" i="60"/>
  <c r="P125" i="60" s="1"/>
  <c r="N118" i="60"/>
  <c r="P118" i="60" s="1"/>
  <c r="N111" i="60"/>
  <c r="P111" i="60" s="1"/>
  <c r="N50" i="60"/>
  <c r="P50" i="60" s="1"/>
  <c r="N47" i="60"/>
  <c r="P47" i="60" s="1"/>
  <c r="N48" i="60"/>
  <c r="P48" i="60" s="1"/>
  <c r="N49" i="60"/>
  <c r="P49" i="60" s="1"/>
  <c r="N52" i="60"/>
  <c r="P52" i="60" s="1"/>
  <c r="N56" i="60"/>
  <c r="P56" i="60" s="1"/>
  <c r="N57" i="60"/>
  <c r="P57" i="60" s="1"/>
  <c r="N58" i="60"/>
  <c r="P58" i="60" s="1"/>
  <c r="V108" i="60"/>
  <c r="AL111" i="60"/>
  <c r="AN111" i="60" s="1"/>
  <c r="T112" i="60"/>
  <c r="V112" i="60" s="1"/>
  <c r="AL112" i="60"/>
  <c r="AN112" i="60" s="1"/>
  <c r="H116" i="60"/>
  <c r="J116" i="60" s="1"/>
  <c r="AL117" i="60"/>
  <c r="AN117" i="60" s="1"/>
  <c r="H119" i="60"/>
  <c r="J119" i="60" s="1"/>
  <c r="AL120" i="60"/>
  <c r="AN120" i="60" s="1"/>
  <c r="T121" i="60"/>
  <c r="V121" i="60" s="1"/>
  <c r="T122" i="60"/>
  <c r="V122" i="60" s="1"/>
  <c r="T124" i="60"/>
  <c r="V124" i="60" s="1"/>
  <c r="AL124" i="60"/>
  <c r="AN124" i="60" s="1"/>
  <c r="AL127" i="60"/>
  <c r="AN127" i="60" s="1"/>
  <c r="T128" i="60"/>
  <c r="V128" i="60" s="1"/>
  <c r="AL128" i="60"/>
  <c r="AN128" i="60" s="1"/>
  <c r="T130" i="60"/>
  <c r="V130" i="60" s="1"/>
  <c r="E45" i="60"/>
  <c r="G45" i="60" s="1"/>
  <c r="Q45" i="60"/>
  <c r="S45" i="60" s="1"/>
  <c r="Q47" i="60"/>
  <c r="S47" i="60" s="1"/>
  <c r="E49" i="60"/>
  <c r="G49" i="60" s="1"/>
  <c r="E54" i="60"/>
  <c r="G54" i="60" s="1"/>
  <c r="Q54" i="60"/>
  <c r="S54" i="60" s="1"/>
  <c r="E56" i="60"/>
  <c r="G56" i="60" s="1"/>
  <c r="Q115" i="60"/>
  <c r="S115" i="60" s="1"/>
  <c r="Q122" i="60"/>
  <c r="S122" i="60" s="1"/>
  <c r="E57" i="60"/>
  <c r="G57" i="60" s="1"/>
  <c r="Q57" i="60"/>
  <c r="S57" i="60" s="1"/>
  <c r="Q64" i="60"/>
  <c r="S64" i="60" s="1"/>
  <c r="Q109" i="60"/>
  <c r="S109" i="60" s="1"/>
  <c r="E118" i="60"/>
  <c r="G118" i="60" s="1"/>
  <c r="E124" i="60"/>
  <c r="G124" i="60" s="1"/>
  <c r="E112" i="60"/>
  <c r="G112" i="60" s="1"/>
  <c r="E58" i="60"/>
  <c r="G58" i="60" s="1"/>
  <c r="Q124" i="60"/>
  <c r="S124" i="60" s="1"/>
  <c r="Q112" i="60"/>
  <c r="S112" i="60" s="1"/>
  <c r="Q58" i="60"/>
  <c r="S58" i="60" s="1"/>
  <c r="E50" i="60"/>
  <c r="G50" i="60" s="1"/>
  <c r="G44" i="60"/>
  <c r="S44" i="60"/>
  <c r="E48" i="60"/>
  <c r="G48" i="60" s="1"/>
  <c r="Q48" i="60"/>
  <c r="S48" i="60" s="1"/>
  <c r="Q53" i="60"/>
  <c r="S53" i="60" s="1"/>
  <c r="Q55" i="60"/>
  <c r="S55" i="60" s="1"/>
  <c r="Q62" i="60"/>
  <c r="S62" i="60" s="1"/>
  <c r="E64" i="60"/>
  <c r="G64" i="60" s="1"/>
  <c r="E109" i="60"/>
  <c r="G109" i="60" s="1"/>
  <c r="E116" i="60"/>
  <c r="G116" i="60" s="1"/>
  <c r="E123" i="60"/>
  <c r="G123" i="60" s="1"/>
  <c r="Q123" i="60"/>
  <c r="S123" i="60" s="1"/>
  <c r="Q130" i="60"/>
  <c r="S130" i="60" s="1"/>
  <c r="Z114" i="60" l="1"/>
  <c r="AQ114" i="60"/>
  <c r="P114" i="74"/>
  <c r="AN114" i="75"/>
  <c r="AC114" i="72"/>
  <c r="V114" i="60"/>
  <c r="AK114" i="75"/>
  <c r="AH114" i="75"/>
  <c r="AC114" i="60"/>
  <c r="G114" i="72"/>
  <c r="S114" i="72"/>
  <c r="D114" i="75"/>
  <c r="M114" i="72"/>
  <c r="P114" i="75"/>
  <c r="AC114" i="75"/>
  <c r="S114" i="74"/>
  <c r="Z114" i="72"/>
  <c r="AK114" i="60"/>
  <c r="AH114" i="60"/>
  <c r="AN114" i="74"/>
  <c r="AK114" i="74"/>
  <c r="AH114" i="74"/>
  <c r="AC114" i="74"/>
  <c r="S114" i="75"/>
  <c r="AK114" i="72"/>
  <c r="J114" i="74"/>
  <c r="V114" i="72"/>
  <c r="M114" i="74"/>
  <c r="J114" i="75"/>
  <c r="V114" i="75"/>
  <c r="D114" i="74"/>
  <c r="AQ114" i="74"/>
  <c r="M114" i="60"/>
  <c r="Z114" i="74"/>
  <c r="Z114" i="75"/>
  <c r="M114" i="75"/>
  <c r="AQ114" i="72"/>
  <c r="AN114" i="72"/>
  <c r="J114" i="60"/>
  <c r="S114" i="60"/>
  <c r="G114" i="74"/>
  <c r="G114" i="60"/>
  <c r="D114" i="60"/>
  <c r="V114" i="74"/>
  <c r="P114" i="60"/>
  <c r="AN114" i="60"/>
  <c r="P114" i="72"/>
  <c r="D114" i="72"/>
  <c r="J114" i="72"/>
  <c r="AQ114" i="75"/>
  <c r="AH114" i="72"/>
  <c r="G114" i="75"/>
  <c r="AT23" i="60"/>
  <c r="AS113" i="60"/>
  <c r="AT31" i="74"/>
  <c r="AT10" i="60"/>
  <c r="AS40" i="60"/>
  <c r="AS39" i="60"/>
  <c r="AS38" i="60"/>
  <c r="AS37" i="60"/>
  <c r="AS119" i="60"/>
  <c r="AT10" i="74"/>
  <c r="AS62" i="74"/>
  <c r="AS41" i="74"/>
  <c r="AT20" i="60"/>
  <c r="AT8" i="74"/>
  <c r="AT35" i="60"/>
  <c r="AT26" i="74"/>
  <c r="AS47" i="74"/>
  <c r="AT13" i="60"/>
  <c r="AS101" i="74"/>
  <c r="AT101" i="74" s="1"/>
  <c r="AT28" i="74"/>
  <c r="AS40" i="74"/>
  <c r="AT17" i="74"/>
  <c r="AS107" i="60"/>
  <c r="AT27" i="72"/>
  <c r="AT11" i="74"/>
  <c r="AS113" i="74"/>
  <c r="AT13" i="74"/>
  <c r="AT21" i="72"/>
  <c r="AT18" i="72"/>
  <c r="AS39" i="74"/>
  <c r="AS52" i="74"/>
  <c r="AT26" i="60"/>
  <c r="AT30" i="72"/>
  <c r="AT14" i="72"/>
  <c r="AS43" i="72"/>
  <c r="AS45" i="74"/>
  <c r="AS105" i="74"/>
  <c r="AS114" i="72"/>
  <c r="AS55" i="72"/>
  <c r="AS37" i="72"/>
  <c r="AS48" i="72"/>
  <c r="AS41" i="72"/>
  <c r="AS128" i="72"/>
  <c r="AS52" i="72"/>
  <c r="AS40" i="72"/>
  <c r="AS115" i="72"/>
  <c r="AS57" i="72"/>
  <c r="AS39" i="72"/>
  <c r="AS126" i="72"/>
  <c r="AS38" i="72"/>
  <c r="AS130" i="72"/>
  <c r="AT32" i="74"/>
  <c r="AS51" i="74"/>
  <c r="AS131" i="74"/>
  <c r="AT13" i="72"/>
  <c r="AT11" i="60"/>
  <c r="AS38" i="74"/>
  <c r="AT29" i="74"/>
  <c r="AS63" i="74"/>
  <c r="AT32" i="60"/>
  <c r="AT7" i="74"/>
  <c r="AS107" i="74"/>
  <c r="AS50" i="74"/>
  <c r="AT29" i="72"/>
  <c r="AT25" i="60"/>
  <c r="AT35" i="74"/>
  <c r="AT31" i="60"/>
  <c r="AT18" i="60"/>
  <c r="AS104" i="72"/>
  <c r="AS125" i="74"/>
  <c r="AR92" i="60"/>
  <c r="AT35" i="72"/>
  <c r="AT34" i="74"/>
  <c r="AS128" i="74"/>
  <c r="AS48" i="74"/>
  <c r="G14" i="3"/>
  <c r="AR91" i="75"/>
  <c r="AR99" i="60"/>
  <c r="AR73" i="60"/>
  <c r="AR95" i="60"/>
  <c r="AH37" i="1"/>
  <c r="AR75" i="60"/>
  <c r="AR74" i="60"/>
  <c r="AT28" i="60"/>
  <c r="AG37" i="113"/>
  <c r="AR101" i="60"/>
  <c r="AT5" i="72"/>
  <c r="AR92" i="74"/>
  <c r="AR72" i="74"/>
  <c r="AR95" i="74"/>
  <c r="AR75" i="75"/>
  <c r="AT27" i="75"/>
  <c r="AR37" i="72"/>
  <c r="AR101" i="72"/>
  <c r="AT31" i="75"/>
  <c r="AR95" i="75"/>
  <c r="AT34" i="75"/>
  <c r="AR99" i="75"/>
  <c r="AT32" i="75"/>
  <c r="AR96" i="75"/>
  <c r="AT9" i="75"/>
  <c r="AR94" i="75"/>
  <c r="AT7" i="75"/>
  <c r="AR74" i="75"/>
  <c r="AT34" i="60"/>
  <c r="AR72" i="60"/>
  <c r="AR93" i="60"/>
  <c r="AR99" i="74"/>
  <c r="AR91" i="72"/>
  <c r="AR81" i="72"/>
  <c r="AR37" i="75"/>
  <c r="AT37" i="75" s="1"/>
  <c r="AR42" i="75"/>
  <c r="AT42" i="75" s="1"/>
  <c r="AR71" i="75"/>
  <c r="AR70" i="75"/>
  <c r="AR106" i="75"/>
  <c r="AR38" i="75"/>
  <c r="AT38" i="75" s="1"/>
  <c r="AR43" i="75"/>
  <c r="AT43" i="75" s="1"/>
  <c r="AT5" i="75"/>
  <c r="AR101" i="75"/>
  <c r="AR96" i="74"/>
  <c r="AR96" i="72"/>
  <c r="AR93" i="74"/>
  <c r="AR93" i="72"/>
  <c r="AR94" i="60"/>
  <c r="AT30" i="60"/>
  <c r="AR93" i="75"/>
  <c r="AR92" i="75"/>
  <c r="AT20" i="72"/>
  <c r="AR85" i="72"/>
  <c r="AT11" i="72"/>
  <c r="AR75" i="72"/>
  <c r="AT20" i="74"/>
  <c r="AR85" i="74"/>
  <c r="AR94" i="74"/>
  <c r="AT30" i="74"/>
  <c r="AR73" i="74"/>
  <c r="AR39" i="75"/>
  <c r="AT39" i="75" s="1"/>
  <c r="AR104" i="75"/>
  <c r="AT6" i="75"/>
  <c r="AR40" i="75"/>
  <c r="AT40" i="75" s="1"/>
  <c r="AR107" i="75"/>
  <c r="AR41" i="75"/>
  <c r="AT41" i="75" s="1"/>
  <c r="AR102" i="75"/>
  <c r="AR105" i="75"/>
  <c r="AR107" i="72"/>
  <c r="AT25" i="75"/>
  <c r="AR90" i="75"/>
  <c r="AR84" i="75"/>
  <c r="AT20" i="75"/>
  <c r="AR103" i="75"/>
  <c r="AT23" i="75"/>
  <c r="AR87" i="75"/>
  <c r="AR81" i="75"/>
  <c r="AT17" i="75"/>
  <c r="AR85" i="75"/>
  <c r="AT21" i="75"/>
  <c r="AR86" i="75"/>
  <c r="AR82" i="75"/>
  <c r="AT18" i="75"/>
  <c r="AR83" i="75"/>
  <c r="AR88" i="75"/>
  <c r="AR59" i="75"/>
  <c r="AT59" i="75" s="1"/>
  <c r="AR89" i="75"/>
  <c r="AR84" i="74"/>
  <c r="AT19" i="74"/>
  <c r="AR83" i="74"/>
  <c r="AR79" i="74"/>
  <c r="AT14" i="74"/>
  <c r="AR78" i="74"/>
  <c r="AR86" i="74"/>
  <c r="AT22" i="74"/>
  <c r="AT25" i="74"/>
  <c r="AR89" i="74"/>
  <c r="AR90" i="74"/>
  <c r="AR88" i="74"/>
  <c r="AT24" i="74"/>
  <c r="AR82" i="74"/>
  <c r="AT18" i="74"/>
  <c r="AR81" i="74"/>
  <c r="AT16" i="74"/>
  <c r="AR80" i="74"/>
  <c r="AR87" i="74"/>
  <c r="AR72" i="72"/>
  <c r="AT8" i="72"/>
  <c r="AR83" i="72"/>
  <c r="AR84" i="72"/>
  <c r="AT19" i="72"/>
  <c r="AT25" i="72"/>
  <c r="AR90" i="72"/>
  <c r="AR89" i="72"/>
  <c r="AR88" i="72"/>
  <c r="AT24" i="72"/>
  <c r="AT9" i="72"/>
  <c r="AR73" i="72"/>
  <c r="AR74" i="72"/>
  <c r="AR86" i="72"/>
  <c r="AR87" i="72"/>
  <c r="AT22" i="72"/>
  <c r="AT32" i="72"/>
  <c r="AR79" i="72"/>
  <c r="AR95" i="72"/>
  <c r="AR80" i="72"/>
  <c r="AR85" i="60"/>
  <c r="AT21" i="60"/>
  <c r="AT17" i="60"/>
  <c r="AR81" i="60"/>
  <c r="AR82" i="60"/>
  <c r="AR87" i="60"/>
  <c r="AT22" i="60"/>
  <c r="AR86" i="60"/>
  <c r="AT14" i="60"/>
  <c r="AR78" i="60"/>
  <c r="AR89" i="60"/>
  <c r="AT24" i="60"/>
  <c r="AR88" i="60"/>
  <c r="AR83" i="60"/>
  <c r="AT19" i="60"/>
  <c r="AT16" i="60"/>
  <c r="AR80" i="60"/>
  <c r="AR90" i="60"/>
  <c r="AR91" i="60"/>
  <c r="AR84" i="60"/>
  <c r="AR79" i="60"/>
  <c r="AR96" i="60"/>
  <c r="AR94" i="72"/>
  <c r="AS130" i="75"/>
  <c r="AS126" i="75"/>
  <c r="AS122" i="75"/>
  <c r="AS118" i="75"/>
  <c r="AS114" i="75"/>
  <c r="AS110" i="75"/>
  <c r="AS107" i="75"/>
  <c r="AS103" i="75"/>
  <c r="AS129" i="75"/>
  <c r="AT129" i="75" s="1"/>
  <c r="AS125" i="75"/>
  <c r="AS121" i="75"/>
  <c r="AS117" i="75"/>
  <c r="AS113" i="75"/>
  <c r="AS116" i="75"/>
  <c r="AS101" i="75"/>
  <c r="AS131" i="75"/>
  <c r="AS111" i="75"/>
  <c r="AS104" i="75"/>
  <c r="AS128" i="75"/>
  <c r="AS123" i="75"/>
  <c r="AS109" i="75"/>
  <c r="AS106" i="75"/>
  <c r="AS102" i="75"/>
  <c r="AS124" i="75"/>
  <c r="AS120" i="75"/>
  <c r="AS112" i="75"/>
  <c r="AS67" i="75"/>
  <c r="AS105" i="75"/>
  <c r="AS127" i="75"/>
  <c r="AS119" i="75"/>
  <c r="AS115" i="75"/>
  <c r="AS108" i="75"/>
  <c r="AT16" i="72"/>
  <c r="AR78" i="72"/>
  <c r="AR82" i="72"/>
  <c r="AR78" i="75"/>
  <c r="AR45" i="75"/>
  <c r="AT45" i="75" s="1"/>
  <c r="AR46" i="75"/>
  <c r="AT46" i="75" s="1"/>
  <c r="AR109" i="75"/>
  <c r="AT44" i="75"/>
  <c r="AR110" i="75"/>
  <c r="AT37" i="60" l="1"/>
  <c r="AT31" i="72"/>
  <c r="AS110" i="74"/>
  <c r="AS57" i="74"/>
  <c r="AS50" i="72"/>
  <c r="AS109" i="72"/>
  <c r="AS122" i="72"/>
  <c r="AS42" i="72"/>
  <c r="AS49" i="72"/>
  <c r="AS118" i="74"/>
  <c r="AS120" i="74"/>
  <c r="AS60" i="74"/>
  <c r="AS102" i="74"/>
  <c r="AT8" i="60"/>
  <c r="AS48" i="60"/>
  <c r="AS62" i="60"/>
  <c r="AS41" i="60"/>
  <c r="AS67" i="60"/>
  <c r="AS125" i="60"/>
  <c r="AS61" i="74"/>
  <c r="AS60" i="60"/>
  <c r="AS53" i="60"/>
  <c r="AS106" i="60"/>
  <c r="AS131" i="60"/>
  <c r="AS43" i="74"/>
  <c r="AS124" i="74"/>
  <c r="AS62" i="72"/>
  <c r="AS121" i="72"/>
  <c r="AS54" i="72"/>
  <c r="AS61" i="72"/>
  <c r="AS58" i="74"/>
  <c r="AS106" i="74"/>
  <c r="AT9" i="60"/>
  <c r="AS127" i="74"/>
  <c r="AS54" i="74"/>
  <c r="AS47" i="60"/>
  <c r="AS51" i="60"/>
  <c r="AS66" i="60"/>
  <c r="AS112" i="60"/>
  <c r="AS129" i="74"/>
  <c r="AT129" i="74" s="1"/>
  <c r="AS111" i="74"/>
  <c r="AS56" i="72"/>
  <c r="AS127" i="72"/>
  <c r="AS47" i="72"/>
  <c r="AS60" i="72"/>
  <c r="AS101" i="72"/>
  <c r="AT101" i="72" s="1"/>
  <c r="AS59" i="74"/>
  <c r="AS56" i="60"/>
  <c r="AS49" i="60"/>
  <c r="AS63" i="60"/>
  <c r="AS105" i="60"/>
  <c r="AS118" i="60"/>
  <c r="AT37" i="72"/>
  <c r="AS55" i="74"/>
  <c r="AS116" i="74"/>
  <c r="AS64" i="74"/>
  <c r="AS108" i="72"/>
  <c r="AS53" i="72"/>
  <c r="AS67" i="72"/>
  <c r="AS107" i="72"/>
  <c r="AT107" i="72" s="1"/>
  <c r="AS46" i="74"/>
  <c r="AT29" i="60"/>
  <c r="AS121" i="74"/>
  <c r="AS108" i="60"/>
  <c r="AS61" i="60"/>
  <c r="AS104" i="60"/>
  <c r="AS111" i="60"/>
  <c r="AS124" i="60"/>
  <c r="AS103" i="74"/>
  <c r="AS46" i="72"/>
  <c r="AS59" i="72"/>
  <c r="AS106" i="72"/>
  <c r="AS113" i="72"/>
  <c r="AS126" i="74"/>
  <c r="AS59" i="60"/>
  <c r="AS103" i="60"/>
  <c r="AS110" i="60"/>
  <c r="AS117" i="60"/>
  <c r="AS130" i="60"/>
  <c r="AS56" i="74"/>
  <c r="AS66" i="72"/>
  <c r="AS112" i="72"/>
  <c r="AS119" i="72"/>
  <c r="AS119" i="74"/>
  <c r="AS120" i="60"/>
  <c r="AS109" i="60"/>
  <c r="AS116" i="60"/>
  <c r="AS123" i="60"/>
  <c r="AS45" i="60"/>
  <c r="AS115" i="74"/>
  <c r="AS49" i="74"/>
  <c r="AT26" i="72"/>
  <c r="AS45" i="72"/>
  <c r="AS58" i="72"/>
  <c r="AS105" i="72"/>
  <c r="AS118" i="72"/>
  <c r="AS125" i="72"/>
  <c r="AT10" i="72"/>
  <c r="AS112" i="74"/>
  <c r="AS114" i="74"/>
  <c r="AT15" i="74"/>
  <c r="AS126" i="60"/>
  <c r="AS115" i="60"/>
  <c r="AS122" i="60"/>
  <c r="AS129" i="60"/>
  <c r="AT129" i="60" s="1"/>
  <c r="AS57" i="60"/>
  <c r="AT7" i="60"/>
  <c r="AS42" i="74"/>
  <c r="AS120" i="72"/>
  <c r="AS51" i="72"/>
  <c r="AS64" i="72"/>
  <c r="AS111" i="72"/>
  <c r="AS124" i="72"/>
  <c r="AS131" i="72"/>
  <c r="AS66" i="74"/>
  <c r="AS102" i="60"/>
  <c r="AS121" i="60"/>
  <c r="AS128" i="60"/>
  <c r="AS42" i="60"/>
  <c r="AS101" i="60"/>
  <c r="AT101" i="60" s="1"/>
  <c r="AS122" i="74"/>
  <c r="AS130" i="74"/>
  <c r="AS102" i="72"/>
  <c r="AS117" i="72"/>
  <c r="AS67" i="74"/>
  <c r="AS114" i="60"/>
  <c r="AS127" i="60"/>
  <c r="AS54" i="60"/>
  <c r="AT21" i="74"/>
  <c r="AS109" i="74"/>
  <c r="AT65" i="72"/>
  <c r="AS117" i="74"/>
  <c r="AS63" i="72"/>
  <c r="AS110" i="72"/>
  <c r="AS123" i="72"/>
  <c r="AT15" i="72"/>
  <c r="AS53" i="74"/>
  <c r="AS108" i="74"/>
  <c r="AS46" i="60"/>
  <c r="AS52" i="60"/>
  <c r="AS43" i="60"/>
  <c r="AS123" i="74"/>
  <c r="AS104" i="74"/>
  <c r="AS103" i="72"/>
  <c r="AS116" i="72"/>
  <c r="AS129" i="72"/>
  <c r="AT129" i="72" s="1"/>
  <c r="AS58" i="60"/>
  <c r="AS50" i="60"/>
  <c r="AS64" i="60"/>
  <c r="AS55" i="60"/>
  <c r="AT102" i="75"/>
  <c r="AR119" i="75"/>
  <c r="AT119" i="75" s="1"/>
  <c r="AT106" i="75"/>
  <c r="AR111" i="72"/>
  <c r="AT111" i="72" s="1"/>
  <c r="AR63" i="72"/>
  <c r="AR61" i="72"/>
  <c r="AR43" i="72"/>
  <c r="AT43" i="72" s="1"/>
  <c r="AR112" i="72"/>
  <c r="AR114" i="72"/>
  <c r="AR113" i="72"/>
  <c r="AR116" i="72"/>
  <c r="AR123" i="72"/>
  <c r="AT123" i="72" s="1"/>
  <c r="AR109" i="72"/>
  <c r="AT109" i="72" s="1"/>
  <c r="AR122" i="72"/>
  <c r="AT122" i="72" s="1"/>
  <c r="AR41" i="72"/>
  <c r="AT41" i="72" s="1"/>
  <c r="AR128" i="72"/>
  <c r="AT128" i="72" s="1"/>
  <c r="AR49" i="72"/>
  <c r="AR59" i="72"/>
  <c r="AT101" i="75"/>
  <c r="AR126" i="72"/>
  <c r="AT126" i="72" s="1"/>
  <c r="AR56" i="72"/>
  <c r="AR58" i="72"/>
  <c r="AR131" i="72"/>
  <c r="AR48" i="72"/>
  <c r="AT48" i="72" s="1"/>
  <c r="AR46" i="72"/>
  <c r="AR53" i="72"/>
  <c r="AR45" i="72"/>
  <c r="AR104" i="72"/>
  <c r="AT104" i="72" s="1"/>
  <c r="AR124" i="72"/>
  <c r="AT124" i="72" s="1"/>
  <c r="AR120" i="72"/>
  <c r="AT120" i="72" s="1"/>
  <c r="AR47" i="72"/>
  <c r="AR118" i="72"/>
  <c r="AR40" i="72"/>
  <c r="AT40" i="72" s="1"/>
  <c r="AR66" i="72"/>
  <c r="AR55" i="72"/>
  <c r="AT55" i="72" s="1"/>
  <c r="AR62" i="72"/>
  <c r="AR57" i="72"/>
  <c r="AT57" i="72" s="1"/>
  <c r="AR119" i="72"/>
  <c r="AR121" i="72"/>
  <c r="AT121" i="72" s="1"/>
  <c r="AR64" i="72"/>
  <c r="AR42" i="72"/>
  <c r="AR51" i="72"/>
  <c r="AR106" i="72"/>
  <c r="AR125" i="72"/>
  <c r="AT125" i="72" s="1"/>
  <c r="AR127" i="72"/>
  <c r="AT127" i="72" s="1"/>
  <c r="AR130" i="72"/>
  <c r="AT130" i="72" s="1"/>
  <c r="AR105" i="72"/>
  <c r="AR115" i="72"/>
  <c r="AT115" i="72" s="1"/>
  <c r="AR117" i="72"/>
  <c r="AT117" i="72" s="1"/>
  <c r="AR67" i="72"/>
  <c r="AR52" i="72"/>
  <c r="AT52" i="72" s="1"/>
  <c r="AR54" i="72"/>
  <c r="AR60" i="72"/>
  <c r="AR50" i="72"/>
  <c r="AT50" i="72" s="1"/>
  <c r="AR110" i="72"/>
  <c r="AR48" i="75"/>
  <c r="AT48" i="75" s="1"/>
  <c r="AR125" i="75"/>
  <c r="AT125" i="75" s="1"/>
  <c r="AR66" i="75"/>
  <c r="AT66" i="75" s="1"/>
  <c r="AR131" i="75"/>
  <c r="AT131" i="75" s="1"/>
  <c r="AR52" i="75"/>
  <c r="AT52" i="75" s="1"/>
  <c r="AR49" i="75"/>
  <c r="AT49" i="75" s="1"/>
  <c r="AR61" i="75"/>
  <c r="AT61" i="75" s="1"/>
  <c r="AR58" i="75"/>
  <c r="AT58" i="75" s="1"/>
  <c r="AR120" i="75"/>
  <c r="AT120" i="75" s="1"/>
  <c r="AR63" i="75"/>
  <c r="AT63" i="75" s="1"/>
  <c r="AR114" i="75"/>
  <c r="AR53" i="75"/>
  <c r="AT53" i="75" s="1"/>
  <c r="AR126" i="75"/>
  <c r="AT126" i="75" s="1"/>
  <c r="AR127" i="75"/>
  <c r="AT127" i="75" s="1"/>
  <c r="AR80" i="75"/>
  <c r="AR121" i="75"/>
  <c r="AT121" i="75" s="1"/>
  <c r="AR116" i="75"/>
  <c r="AT116" i="75" s="1"/>
  <c r="AR113" i="75"/>
  <c r="AT113" i="75" s="1"/>
  <c r="AR124" i="75"/>
  <c r="AT124" i="75" s="1"/>
  <c r="AR128" i="75"/>
  <c r="AT128" i="75" s="1"/>
  <c r="AR51" i="75"/>
  <c r="AT51" i="75" s="1"/>
  <c r="AR122" i="75"/>
  <c r="AT122" i="75" s="1"/>
  <c r="AR55" i="75"/>
  <c r="AT55" i="75" s="1"/>
  <c r="AR54" i="75"/>
  <c r="AT54" i="75" s="1"/>
  <c r="AR57" i="75"/>
  <c r="AT57" i="75" s="1"/>
  <c r="AR47" i="75"/>
  <c r="AT47" i="75" s="1"/>
  <c r="AR115" i="75"/>
  <c r="AT115" i="75" s="1"/>
  <c r="AR111" i="75"/>
  <c r="AT111" i="75" s="1"/>
  <c r="AR64" i="75"/>
  <c r="AT64" i="75" s="1"/>
  <c r="AR123" i="75"/>
  <c r="AT123" i="75" s="1"/>
  <c r="AR50" i="75"/>
  <c r="AT50" i="75" s="1"/>
  <c r="AR118" i="75"/>
  <c r="AT118" i="75" s="1"/>
  <c r="AR117" i="75"/>
  <c r="AT117" i="75" s="1"/>
  <c r="AT65" i="75"/>
  <c r="AR60" i="75"/>
  <c r="AT60" i="75" s="1"/>
  <c r="AR130" i="75"/>
  <c r="AT130" i="75" s="1"/>
  <c r="AR56" i="75"/>
  <c r="AT56" i="75" s="1"/>
  <c r="AR62" i="75"/>
  <c r="AT62" i="75" s="1"/>
  <c r="AR67" i="75"/>
  <c r="AT67" i="75" s="1"/>
  <c r="AR112" i="75"/>
  <c r="AT112" i="75" s="1"/>
  <c r="AT109" i="75"/>
  <c r="AT104" i="75"/>
  <c r="AT107" i="75"/>
  <c r="AT105" i="75"/>
  <c r="AT103" i="75"/>
  <c r="AT6" i="74"/>
  <c r="AR71" i="74"/>
  <c r="AR70" i="74"/>
  <c r="AR42" i="74"/>
  <c r="AR104" i="74"/>
  <c r="AR106" i="74"/>
  <c r="AR39" i="74"/>
  <c r="AT39" i="74" s="1"/>
  <c r="AR43" i="74"/>
  <c r="AT43" i="74" s="1"/>
  <c r="AR41" i="74"/>
  <c r="AT41" i="74" s="1"/>
  <c r="AR103" i="74"/>
  <c r="AR40" i="74"/>
  <c r="AT40" i="74" s="1"/>
  <c r="AR107" i="74"/>
  <c r="AT107" i="74" s="1"/>
  <c r="AR38" i="74"/>
  <c r="AT38" i="74" s="1"/>
  <c r="AR105" i="74"/>
  <c r="AT105" i="74" s="1"/>
  <c r="AR102" i="74"/>
  <c r="AT6" i="72"/>
  <c r="AR103" i="72"/>
  <c r="AR102" i="72"/>
  <c r="AR70" i="72"/>
  <c r="AR39" i="72"/>
  <c r="AT39" i="72" s="1"/>
  <c r="AR71" i="72"/>
  <c r="AR38" i="72"/>
  <c r="AT38" i="72" s="1"/>
  <c r="AR71" i="60"/>
  <c r="AR103" i="60"/>
  <c r="AR70" i="60"/>
  <c r="AR107" i="60"/>
  <c r="AT107" i="60" s="1"/>
  <c r="AR39" i="60"/>
  <c r="AT39" i="60" s="1"/>
  <c r="AR106" i="60"/>
  <c r="AR38" i="60"/>
  <c r="AT38" i="60" s="1"/>
  <c r="AR41" i="60"/>
  <c r="AT41" i="60" s="1"/>
  <c r="AR43" i="60"/>
  <c r="AR42" i="60"/>
  <c r="AR40" i="60"/>
  <c r="AT40" i="60" s="1"/>
  <c r="AT6" i="60"/>
  <c r="AR105" i="60"/>
  <c r="AR102" i="60"/>
  <c r="AR104" i="60"/>
  <c r="AT108" i="75"/>
  <c r="AR79" i="75"/>
  <c r="AT15" i="75"/>
  <c r="AT110" i="75"/>
  <c r="AR115" i="74"/>
  <c r="AR114" i="74"/>
  <c r="AR51" i="74"/>
  <c r="AT51" i="74" s="1"/>
  <c r="AR50" i="74"/>
  <c r="AT50" i="74" s="1"/>
  <c r="AR109" i="74"/>
  <c r="AR58" i="74"/>
  <c r="AR57" i="74"/>
  <c r="AR48" i="74"/>
  <c r="AT48" i="74" s="1"/>
  <c r="AR47" i="74"/>
  <c r="AT47" i="74" s="1"/>
  <c r="AR112" i="74"/>
  <c r="AT112" i="74" s="1"/>
  <c r="AR121" i="74"/>
  <c r="AT121" i="74" s="1"/>
  <c r="AR63" i="74"/>
  <c r="AT63" i="74" s="1"/>
  <c r="AR126" i="74"/>
  <c r="AT126" i="74" s="1"/>
  <c r="AR110" i="74"/>
  <c r="AR56" i="74"/>
  <c r="AR55" i="74"/>
  <c r="AR46" i="74"/>
  <c r="AR45" i="74"/>
  <c r="AT45" i="74" s="1"/>
  <c r="AR130" i="74"/>
  <c r="AR119" i="74"/>
  <c r="AR124" i="74"/>
  <c r="AT124" i="74" s="1"/>
  <c r="AR122" i="74"/>
  <c r="AT122" i="74" s="1"/>
  <c r="AR111" i="74"/>
  <c r="AR62" i="74"/>
  <c r="AT62" i="74" s="1"/>
  <c r="AR116" i="74"/>
  <c r="AR53" i="74"/>
  <c r="AR118" i="74"/>
  <c r="AR61" i="74"/>
  <c r="AR60" i="74"/>
  <c r="AR127" i="74"/>
  <c r="AT127" i="74" s="1"/>
  <c r="AR66" i="74"/>
  <c r="AR54" i="74"/>
  <c r="AR49" i="74"/>
  <c r="AR113" i="74"/>
  <c r="AT113" i="74" s="1"/>
  <c r="AR67" i="74"/>
  <c r="AR125" i="74"/>
  <c r="AT125" i="74" s="1"/>
  <c r="AT65" i="74"/>
  <c r="AT44" i="74"/>
  <c r="AR131" i="74"/>
  <c r="AT131" i="74" s="1"/>
  <c r="AR123" i="74"/>
  <c r="AT123" i="74" s="1"/>
  <c r="AR120" i="74"/>
  <c r="AR64" i="74"/>
  <c r="AR52" i="74"/>
  <c r="AT52" i="74" s="1"/>
  <c r="AR128" i="74"/>
  <c r="AT128" i="74" s="1"/>
  <c r="AR117" i="74"/>
  <c r="AR59" i="74"/>
  <c r="AR128" i="60"/>
  <c r="AT128" i="60" s="1"/>
  <c r="AR109" i="60"/>
  <c r="AR47" i="60"/>
  <c r="AR110" i="60"/>
  <c r="AR120" i="60"/>
  <c r="AT120" i="60" s="1"/>
  <c r="AR123" i="60"/>
  <c r="AT123" i="60" s="1"/>
  <c r="AT65" i="60"/>
  <c r="AR46" i="60"/>
  <c r="AR52" i="60"/>
  <c r="AR127" i="60"/>
  <c r="AT127" i="60" s="1"/>
  <c r="AR124" i="60"/>
  <c r="AT124" i="60" s="1"/>
  <c r="AR118" i="60"/>
  <c r="AR113" i="60"/>
  <c r="AT113" i="60" s="1"/>
  <c r="AR111" i="60"/>
  <c r="AT108" i="60"/>
  <c r="AR67" i="60"/>
  <c r="AT67" i="60" s="1"/>
  <c r="AR61" i="60"/>
  <c r="AR57" i="60"/>
  <c r="AR45" i="60"/>
  <c r="AT45" i="60" s="1"/>
  <c r="AR55" i="60"/>
  <c r="AR66" i="60"/>
  <c r="AR130" i="60"/>
  <c r="AR64" i="60"/>
  <c r="AR54" i="60"/>
  <c r="AR116" i="60"/>
  <c r="AR48" i="60"/>
  <c r="AR131" i="60"/>
  <c r="AR126" i="60"/>
  <c r="AT126" i="60" s="1"/>
  <c r="AR122" i="60"/>
  <c r="AT122" i="60" s="1"/>
  <c r="AR117" i="60"/>
  <c r="AR112" i="60"/>
  <c r="AT112" i="60" s="1"/>
  <c r="AR58" i="60"/>
  <c r="AR56" i="60"/>
  <c r="AR51" i="60"/>
  <c r="AR121" i="60"/>
  <c r="AT121" i="60" s="1"/>
  <c r="AR60" i="60"/>
  <c r="AR63" i="60"/>
  <c r="AR50" i="60"/>
  <c r="AR125" i="60"/>
  <c r="AT125" i="60" s="1"/>
  <c r="AR49" i="60"/>
  <c r="AR119" i="60"/>
  <c r="AT119" i="60" s="1"/>
  <c r="AR62" i="60"/>
  <c r="AR53" i="60"/>
  <c r="AR114" i="60"/>
  <c r="AR115" i="60"/>
  <c r="AR59" i="60"/>
  <c r="AT59" i="60" s="1"/>
  <c r="AT120" i="74" l="1"/>
  <c r="AT112" i="72"/>
  <c r="AT119" i="72"/>
  <c r="AT62" i="72"/>
  <c r="AT102" i="72"/>
  <c r="AT114" i="72"/>
  <c r="AT116" i="60"/>
  <c r="AT114" i="75"/>
  <c r="AT64" i="74"/>
  <c r="AT118" i="60"/>
  <c r="AT49" i="60"/>
  <c r="AT61" i="74"/>
  <c r="AT118" i="74"/>
  <c r="AT48" i="60"/>
  <c r="AT63" i="60"/>
  <c r="AT51" i="60"/>
  <c r="AT54" i="72"/>
  <c r="AT46" i="74"/>
  <c r="AT114" i="74"/>
  <c r="AT111" i="74"/>
  <c r="AT58" i="60"/>
  <c r="AT66" i="74"/>
  <c r="AT104" i="74"/>
  <c r="AT110" i="74"/>
  <c r="AT56" i="74"/>
  <c r="AT53" i="72"/>
  <c r="AT53" i="60"/>
  <c r="AT49" i="74"/>
  <c r="AT57" i="60"/>
  <c r="AT106" i="60"/>
  <c r="AT60" i="74"/>
  <c r="AT59" i="74"/>
  <c r="AT115" i="74"/>
  <c r="AT46" i="72"/>
  <c r="AT66" i="72"/>
  <c r="AT58" i="72"/>
  <c r="AT60" i="72"/>
  <c r="AT44" i="72"/>
  <c r="AT61" i="72"/>
  <c r="AT67" i="72"/>
  <c r="AT45" i="72"/>
  <c r="AT61" i="60"/>
  <c r="AT50" i="60"/>
  <c r="AT47" i="60"/>
  <c r="AT60" i="60"/>
  <c r="AT54" i="60"/>
  <c r="AT46" i="60"/>
  <c r="AT43" i="60"/>
  <c r="AT108" i="72"/>
  <c r="AT64" i="72"/>
  <c r="AT102" i="74"/>
  <c r="AT108" i="74"/>
  <c r="AT103" i="74"/>
  <c r="AT106" i="74"/>
  <c r="AT130" i="74"/>
  <c r="AT131" i="72"/>
  <c r="AT106" i="72"/>
  <c r="AT103" i="72"/>
  <c r="AT131" i="60"/>
  <c r="AT115" i="60"/>
  <c r="AT130" i="60"/>
  <c r="AT66" i="60"/>
  <c r="AT58" i="74"/>
  <c r="AT55" i="74"/>
  <c r="AT117" i="74"/>
  <c r="AT49" i="72"/>
  <c r="AT63" i="72"/>
  <c r="AT118" i="72"/>
  <c r="AT116" i="72"/>
  <c r="AT110" i="72"/>
  <c r="AT47" i="72"/>
  <c r="AT113" i="72"/>
  <c r="AT42" i="72"/>
  <c r="AT44" i="60"/>
  <c r="AT110" i="60"/>
  <c r="AT104" i="60"/>
  <c r="AT109" i="60"/>
  <c r="AT114" i="60"/>
  <c r="AT55" i="60"/>
  <c r="AT42" i="60"/>
  <c r="AT57" i="74"/>
  <c r="AT42" i="74"/>
  <c r="AT111" i="60"/>
  <c r="AT109" i="74"/>
  <c r="AT105" i="72"/>
  <c r="AT64" i="60"/>
  <c r="AT102" i="60"/>
  <c r="AT53" i="74"/>
  <c r="AT103" i="60"/>
  <c r="AT56" i="60"/>
  <c r="AT116" i="74"/>
  <c r="AT105" i="60"/>
  <c r="AT56" i="72"/>
  <c r="AT52" i="60"/>
  <c r="AT67" i="74"/>
  <c r="AT51" i="72"/>
  <c r="AT62" i="60"/>
  <c r="AT117" i="60"/>
  <c r="AT59" i="72"/>
  <c r="AT54" i="74"/>
  <c r="AT119" i="74"/>
  <c r="A47" i="72" l="1"/>
  <c r="A79" i="72" s="1"/>
  <c r="A111" i="72" s="1"/>
  <c r="A15" i="72"/>
  <c r="A15" i="74"/>
  <c r="A47" i="74"/>
  <c r="A79" i="74" s="1"/>
  <c r="A111" i="74" s="1"/>
  <c r="A108" i="74"/>
  <c r="A76" i="74"/>
  <c r="A108" i="75"/>
  <c r="A76" i="75"/>
  <c r="A15" i="60"/>
  <c r="A47" i="60" s="1"/>
  <c r="A79" i="60" s="1"/>
  <c r="A111" i="60" s="1"/>
  <c r="A76" i="60"/>
  <c r="A108" i="60" s="1"/>
  <c r="A46" i="75"/>
  <c r="A78" i="75" s="1"/>
  <c r="A110" i="75" s="1"/>
  <c r="A15" i="75"/>
  <c r="A47" i="75"/>
  <c r="A79" i="75" s="1"/>
  <c r="A111" i="75" s="1"/>
  <c r="A19" i="127"/>
  <c r="A19" i="125"/>
  <c r="A19" i="129"/>
  <c r="A13" i="113"/>
  <c r="A19" i="126"/>
  <c r="A76" i="72"/>
  <c r="A108" i="72" s="1"/>
  <c r="A46" i="60"/>
  <c r="A78" i="60" s="1"/>
  <c r="A110" i="60" s="1"/>
  <c r="A46" i="74"/>
  <c r="A78" i="74"/>
  <c r="A110" i="74" s="1"/>
  <c r="A20" i="125"/>
  <c r="A14" i="1"/>
  <c r="A20" i="129" s="1"/>
  <c r="A46" i="72"/>
  <c r="A78" i="72" s="1"/>
  <c r="A110" i="72" s="1"/>
  <c r="A20" i="126" l="1"/>
  <c r="A20" i="127"/>
  <c r="A15" i="1"/>
  <c r="A16" i="75"/>
  <c r="A48" i="75" s="1"/>
  <c r="A80" i="75" s="1"/>
  <c r="A112" i="75" s="1"/>
  <c r="A16" i="72"/>
  <c r="A48" i="72" s="1"/>
  <c r="A80" i="72" s="1"/>
  <c r="A112" i="72" s="1"/>
  <c r="A16" i="74"/>
  <c r="A48" i="74" s="1"/>
  <c r="A80" i="74" s="1"/>
  <c r="A112" i="74" s="1"/>
  <c r="A16" i="60"/>
  <c r="A48" i="60" s="1"/>
  <c r="A80" i="60" s="1"/>
  <c r="A112" i="60" s="1"/>
  <c r="A14" i="113"/>
  <c r="A21" i="127" l="1"/>
  <c r="A21" i="126"/>
  <c r="A15" i="113"/>
  <c r="A21" i="129"/>
  <c r="A21" i="125"/>
  <c r="A17" i="60"/>
  <c r="A49" i="60" s="1"/>
  <c r="A81" i="60" s="1"/>
  <c r="A113" i="60" s="1"/>
  <c r="A17" i="75"/>
  <c r="A49" i="75" s="1"/>
  <c r="A81" i="75" s="1"/>
  <c r="A113" i="75" s="1"/>
  <c r="A16" i="1"/>
  <c r="A17" i="74"/>
  <c r="A49" i="74" s="1"/>
  <c r="A81" i="74" s="1"/>
  <c r="A113" i="74" s="1"/>
  <c r="A17" i="72"/>
  <c r="A49" i="72" s="1"/>
  <c r="A81" i="72" s="1"/>
  <c r="A113" i="72" s="1"/>
  <c r="A18" i="60" l="1"/>
  <c r="A50" i="60" s="1"/>
  <c r="A82" i="60" s="1"/>
  <c r="A114" i="60" s="1"/>
  <c r="A18" i="74"/>
  <c r="A50" i="74" s="1"/>
  <c r="A82" i="74" s="1"/>
  <c r="A114" i="74" s="1"/>
  <c r="A22" i="125"/>
  <c r="A17" i="1"/>
  <c r="A18" i="72"/>
  <c r="A50" i="72" s="1"/>
  <c r="A82" i="72" s="1"/>
  <c r="A114" i="72" s="1"/>
  <c r="A18" i="75"/>
  <c r="A50" i="75" s="1"/>
  <c r="A82" i="75" s="1"/>
  <c r="A114" i="75" s="1"/>
  <c r="A22" i="127"/>
  <c r="A22" i="126"/>
  <c r="A16" i="113"/>
  <c r="A22" i="129"/>
  <c r="A19" i="72" l="1"/>
  <c r="A51" i="72" s="1"/>
  <c r="A83" i="72" s="1"/>
  <c r="A115" i="72" s="1"/>
  <c r="A18" i="1"/>
  <c r="A23" i="126"/>
  <c r="A23" i="127"/>
  <c r="A19" i="60"/>
  <c r="A51" i="60" s="1"/>
  <c r="A83" i="60" s="1"/>
  <c r="A115" i="60" s="1"/>
  <c r="A17" i="113"/>
  <c r="A23" i="129"/>
  <c r="A19" i="74"/>
  <c r="A51" i="74" s="1"/>
  <c r="A83" i="74" s="1"/>
  <c r="A115" i="74" s="1"/>
  <c r="A23" i="125"/>
  <c r="A19" i="75"/>
  <c r="A51" i="75" s="1"/>
  <c r="A83" i="75" s="1"/>
  <c r="A115" i="75" s="1"/>
  <c r="A18" i="113" l="1"/>
  <c r="A24" i="126"/>
  <c r="A20" i="60"/>
  <c r="A52" i="60" s="1"/>
  <c r="A84" i="60" s="1"/>
  <c r="A116" i="60" s="1"/>
  <c r="A20" i="72"/>
  <c r="A52" i="72" s="1"/>
  <c r="A84" i="72" s="1"/>
  <c r="A116" i="72" s="1"/>
  <c r="A19" i="1"/>
  <c r="A24" i="127"/>
  <c r="A20" i="75"/>
  <c r="A52" i="75" s="1"/>
  <c r="A84" i="75" s="1"/>
  <c r="A116" i="75" s="1"/>
  <c r="A24" i="129"/>
  <c r="A20" i="74"/>
  <c r="A52" i="74" s="1"/>
  <c r="A84" i="74" s="1"/>
  <c r="A116" i="74" s="1"/>
  <c r="A24" i="125"/>
  <c r="A25" i="129" l="1"/>
  <c r="A25" i="127"/>
  <c r="A21" i="74"/>
  <c r="A53" i="74" s="1"/>
  <c r="A85" i="74" s="1"/>
  <c r="A117" i="74" s="1"/>
  <c r="A19" i="113"/>
  <c r="A25" i="125"/>
  <c r="A21" i="60"/>
  <c r="A53" i="60" s="1"/>
  <c r="A85" i="60" s="1"/>
  <c r="A117" i="60" s="1"/>
  <c r="A21" i="75"/>
  <c r="A53" i="75" s="1"/>
  <c r="A85" i="75" s="1"/>
  <c r="A117" i="75" s="1"/>
  <c r="A25" i="126"/>
  <c r="A20" i="1"/>
  <c r="A21" i="72"/>
  <c r="A53" i="72" s="1"/>
  <c r="A85" i="72" s="1"/>
  <c r="A117" i="72" s="1"/>
  <c r="A26" i="126" l="1"/>
  <c r="A26" i="127"/>
  <c r="A22" i="74"/>
  <c r="A54" i="74" s="1"/>
  <c r="A86" i="74" s="1"/>
  <c r="A118" i="74" s="1"/>
  <c r="A26" i="129"/>
  <c r="A22" i="72"/>
  <c r="A54" i="72" s="1"/>
  <c r="A86" i="72" s="1"/>
  <c r="A118" i="72" s="1"/>
  <c r="A22" i="60"/>
  <c r="A54" i="60" s="1"/>
  <c r="A86" i="60" s="1"/>
  <c r="A118" i="60" s="1"/>
  <c r="A26" i="125"/>
  <c r="A21" i="1"/>
  <c r="A20" i="113"/>
  <c r="A22" i="75"/>
  <c r="A54" i="75" s="1"/>
  <c r="A86" i="75" s="1"/>
  <c r="A118" i="75" s="1"/>
  <c r="A27" i="129" l="1"/>
  <c r="A21" i="113"/>
  <c r="A27" i="126"/>
  <c r="A27" i="127"/>
  <c r="A27" i="125"/>
  <c r="A23" i="74"/>
  <c r="A55" i="74" s="1"/>
  <c r="A87" i="74" s="1"/>
  <c r="A119" i="74" s="1"/>
  <c r="A23" i="72"/>
  <c r="A55" i="72" s="1"/>
  <c r="A87" i="72" s="1"/>
  <c r="A119" i="72" s="1"/>
  <c r="A23" i="75"/>
  <c r="A55" i="75" s="1"/>
  <c r="A87" i="75" s="1"/>
  <c r="A119" i="75" s="1"/>
  <c r="A23" i="60"/>
  <c r="A55" i="60" s="1"/>
  <c r="A87" i="60" s="1"/>
  <c r="A119" i="60" s="1"/>
  <c r="A22" i="1"/>
  <c r="A24" i="60" l="1"/>
  <c r="A56" i="60" s="1"/>
  <c r="A88" i="60" s="1"/>
  <c r="A120" i="60" s="1"/>
  <c r="A24" i="74"/>
  <c r="A56" i="74" s="1"/>
  <c r="A88" i="74" s="1"/>
  <c r="A120" i="74" s="1"/>
  <c r="A23" i="1"/>
  <c r="A28" i="125"/>
  <c r="A28" i="127"/>
  <c r="A28" i="129"/>
  <c r="A28" i="126"/>
  <c r="A24" i="72"/>
  <c r="A56" i="72" s="1"/>
  <c r="A88" i="72" s="1"/>
  <c r="A120" i="72" s="1"/>
  <c r="A22" i="113"/>
  <c r="A24" i="75"/>
  <c r="A56" i="75" s="1"/>
  <c r="A88" i="75" s="1"/>
  <c r="A120" i="75" s="1"/>
  <c r="A25" i="74" l="1"/>
  <c r="A57" i="74" s="1"/>
  <c r="A89" i="74" s="1"/>
  <c r="A121" i="74" s="1"/>
  <c r="A25" i="75"/>
  <c r="A57" i="75" s="1"/>
  <c r="A89" i="75" s="1"/>
  <c r="A121" i="75" s="1"/>
  <c r="A24" i="1"/>
  <c r="A29" i="129"/>
  <c r="A29" i="125"/>
  <c r="A29" i="127"/>
  <c r="A23" i="113"/>
  <c r="A29" i="126"/>
  <c r="A25" i="60"/>
  <c r="A57" i="60" s="1"/>
  <c r="A89" i="60" s="1"/>
  <c r="A121" i="60" s="1"/>
  <c r="A25" i="72"/>
  <c r="A57" i="72" s="1"/>
  <c r="A89" i="72" s="1"/>
  <c r="A121" i="72" s="1"/>
  <c r="A26" i="74" l="1"/>
  <c r="A58" i="74" s="1"/>
  <c r="A90" i="74" s="1"/>
  <c r="A122" i="74" s="1"/>
  <c r="A30" i="127"/>
  <c r="A30" i="125"/>
  <c r="A30" i="129"/>
  <c r="A26" i="60"/>
  <c r="A58" i="60" s="1"/>
  <c r="A90" i="60" s="1"/>
  <c r="A122" i="60" s="1"/>
  <c r="A25" i="1"/>
  <c r="A26" i="75"/>
  <c r="A58" i="75" s="1"/>
  <c r="A90" i="75" s="1"/>
  <c r="A122" i="75" s="1"/>
  <c r="A26" i="72"/>
  <c r="A58" i="72" s="1"/>
  <c r="A90" i="72" s="1"/>
  <c r="A122" i="72" s="1"/>
  <c r="A30" i="126"/>
  <c r="A24" i="113"/>
  <c r="A31" i="126" l="1"/>
  <c r="A25" i="113"/>
  <c r="A31" i="127"/>
  <c r="A27" i="72"/>
  <c r="A59" i="72" s="1"/>
  <c r="A91" i="72" s="1"/>
  <c r="A123" i="72" s="1"/>
  <c r="A31" i="129"/>
  <c r="A31" i="125"/>
  <c r="A27" i="60"/>
  <c r="A59" i="60" s="1"/>
  <c r="A91" i="60" s="1"/>
  <c r="A123" i="60" s="1"/>
  <c r="A27" i="75"/>
  <c r="A59" i="75" s="1"/>
  <c r="A91" i="75" s="1"/>
  <c r="A123" i="75" s="1"/>
  <c r="A27" i="74"/>
  <c r="A59" i="74" s="1"/>
  <c r="A91" i="74" s="1"/>
  <c r="A123" i="74" s="1"/>
  <c r="A26" i="1"/>
  <c r="A27" i="1" l="1"/>
  <c r="A28" i="60"/>
  <c r="A60" i="60" s="1"/>
  <c r="A92" i="60" s="1"/>
  <c r="A124" i="60" s="1"/>
  <c r="A28" i="74"/>
  <c r="A60" i="74" s="1"/>
  <c r="A92" i="74" s="1"/>
  <c r="A124" i="74" s="1"/>
  <c r="A32" i="129"/>
  <c r="A32" i="125"/>
  <c r="A28" i="72"/>
  <c r="A60" i="72" s="1"/>
  <c r="A92" i="72" s="1"/>
  <c r="A124" i="72" s="1"/>
  <c r="A28" i="75"/>
  <c r="A60" i="75" s="1"/>
  <c r="A92" i="75" s="1"/>
  <c r="A124" i="75" s="1"/>
  <c r="A26" i="113"/>
  <c r="A32" i="126"/>
  <c r="A32" i="127"/>
  <c r="A33" i="129" l="1"/>
  <c r="A33" i="126"/>
  <c r="A33" i="125"/>
  <c r="A28" i="1"/>
  <c r="A29" i="72"/>
  <c r="A61" i="72" s="1"/>
  <c r="A93" i="72" s="1"/>
  <c r="A125" i="72" s="1"/>
  <c r="A29" i="60"/>
  <c r="A61" i="60" s="1"/>
  <c r="A93" i="60" s="1"/>
  <c r="A125" i="60" s="1"/>
  <c r="A29" i="74"/>
  <c r="A61" i="74" s="1"/>
  <c r="A93" i="74" s="1"/>
  <c r="A125" i="74" s="1"/>
  <c r="A29" i="75"/>
  <c r="A61" i="75" s="1"/>
  <c r="A93" i="75" s="1"/>
  <c r="A125" i="75" s="1"/>
  <c r="A33" i="127"/>
  <c r="A27" i="113"/>
  <c r="A34" i="125" l="1"/>
  <c r="A34" i="127"/>
  <c r="A34" i="129"/>
  <c r="A28" i="113"/>
  <c r="A29" i="1"/>
  <c r="A30" i="75"/>
  <c r="A62" i="75" s="1"/>
  <c r="A94" i="75" s="1"/>
  <c r="A126" i="75" s="1"/>
  <c r="A30" i="60"/>
  <c r="A62" i="60" s="1"/>
  <c r="A94" i="60" s="1"/>
  <c r="A126" i="60" s="1"/>
  <c r="A34" i="126"/>
  <c r="A30" i="72"/>
  <c r="A62" i="72" s="1"/>
  <c r="A94" i="72" s="1"/>
  <c r="A126" i="72" s="1"/>
  <c r="A30" i="74"/>
  <c r="A62" i="74" s="1"/>
  <c r="A94" i="74" s="1"/>
  <c r="A126" i="74" s="1"/>
  <c r="A31" i="74" l="1"/>
  <c r="A63" i="74" s="1"/>
  <c r="A95" i="74" s="1"/>
  <c r="A127" i="74" s="1"/>
  <c r="A35" i="127"/>
  <c r="A30" i="1"/>
  <c r="A35" i="126"/>
  <c r="A31" i="60"/>
  <c r="A63" i="60" s="1"/>
  <c r="A95" i="60" s="1"/>
  <c r="A127" i="60" s="1"/>
  <c r="A35" i="125"/>
  <c r="A35" i="129"/>
  <c r="A31" i="72"/>
  <c r="A63" i="72" s="1"/>
  <c r="A95" i="72" s="1"/>
  <c r="A127" i="72" s="1"/>
  <c r="A29" i="113"/>
  <c r="A31" i="75"/>
  <c r="A63" i="75" s="1"/>
  <c r="A95" i="75" s="1"/>
  <c r="A127" i="75" s="1"/>
  <c r="A36" i="127" l="1"/>
  <c r="A36" i="125"/>
  <c r="A32" i="75"/>
  <c r="A64" i="75" s="1"/>
  <c r="A96" i="75" s="1"/>
  <c r="A128" i="75" s="1"/>
  <c r="A36" i="129"/>
  <c r="A32" i="72"/>
  <c r="A64" i="72" s="1"/>
  <c r="A96" i="72" s="1"/>
  <c r="A128" i="72" s="1"/>
  <c r="A31" i="1"/>
  <c r="A32" i="60"/>
  <c r="A64" i="60" s="1"/>
  <c r="A96" i="60" s="1"/>
  <c r="A128" i="60" s="1"/>
  <c r="A30" i="113"/>
  <c r="A32" i="74"/>
  <c r="A64" i="74" s="1"/>
  <c r="A96" i="74" s="1"/>
  <c r="A128" i="74" s="1"/>
  <c r="A36" i="126"/>
  <c r="A37" i="126" l="1"/>
  <c r="A37" i="127"/>
  <c r="A33" i="75"/>
  <c r="A65" i="75" s="1"/>
  <c r="A97" i="75" s="1"/>
  <c r="A129" i="75" s="1"/>
  <c r="A33" i="74"/>
  <c r="A65" i="74" s="1"/>
  <c r="A97" i="74" s="1"/>
  <c r="A129" i="74" s="1"/>
  <c r="A37" i="129"/>
  <c r="A31" i="113"/>
  <c r="A33" i="60"/>
  <c r="A65" i="60" s="1"/>
  <c r="A97" i="60" s="1"/>
  <c r="A129" i="60" s="1"/>
  <c r="A37" i="125"/>
  <c r="A33" i="72"/>
  <c r="A65" i="72" s="1"/>
  <c r="A97" i="72" s="1"/>
  <c r="A129" i="72" s="1"/>
  <c r="A32" i="1"/>
  <c r="A34" i="60" l="1"/>
  <c r="A66" i="60" s="1"/>
  <c r="A98" i="60" s="1"/>
  <c r="A130" i="60" s="1"/>
  <c r="A38" i="127"/>
  <c r="A38" i="125"/>
  <c r="A32" i="113"/>
  <c r="A34" i="72"/>
  <c r="A66" i="72" s="1"/>
  <c r="A98" i="72" s="1"/>
  <c r="A130" i="72" s="1"/>
  <c r="A38" i="129"/>
  <c r="A34" i="74"/>
  <c r="A66" i="74" s="1"/>
  <c r="A98" i="74" s="1"/>
  <c r="A130" i="74" s="1"/>
  <c r="A38" i="126"/>
  <c r="A34" i="75"/>
  <c r="A66" i="75" s="1"/>
  <c r="A98" i="75" s="1"/>
  <c r="A130" i="75" s="1"/>
  <c r="A33" i="1"/>
  <c r="A39" i="127" l="1"/>
  <c r="A39" i="125"/>
  <c r="A35" i="74"/>
  <c r="A67" i="74" s="1"/>
  <c r="A99" i="74" s="1"/>
  <c r="A131" i="74" s="1"/>
  <c r="A33" i="113"/>
  <c r="A39" i="129"/>
  <c r="A35" i="75"/>
  <c r="A67" i="75" s="1"/>
  <c r="A99" i="75" s="1"/>
  <c r="A131" i="75" s="1"/>
  <c r="A39" i="126"/>
  <c r="A35" i="72"/>
  <c r="A67" i="72" s="1"/>
  <c r="A99" i="72" s="1"/>
  <c r="A131" i="72" s="1"/>
  <c r="A35" i="60"/>
  <c r="A67" i="60" s="1"/>
  <c r="A99" i="60" s="1"/>
  <c r="A131" i="6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Empire</author>
    <author>鱼鱼</author>
  </authors>
  <commentList>
    <comment ref="F2" authorId="0" shapeId="0" xr:uid="{FB40E6BA-14ED-4D3C-BFFC-B8C318BC1AA6}">
      <text>
        <r>
          <rPr>
            <b/>
            <sz val="9"/>
            <rFont val="宋体"/>
            <family val="3"/>
            <charset val="134"/>
          </rPr>
          <t>Empire:</t>
        </r>
        <r>
          <rPr>
            <sz val="9"/>
            <rFont val="宋体"/>
            <family val="3"/>
            <charset val="134"/>
          </rPr>
          <t xml:space="preserve">
毛利1=投注-派彩-邀请返佣-返点-活动红利</t>
        </r>
      </text>
    </comment>
    <comment ref="G2" authorId="0" shapeId="0" xr:uid="{AF4B79B5-DD87-4067-B23E-CB9103856D0C}">
      <text>
        <r>
          <rPr>
            <b/>
            <sz val="9"/>
            <rFont val="宋体"/>
            <family val="3"/>
            <charset val="134"/>
          </rPr>
          <t>Empire:</t>
        </r>
        <r>
          <rPr>
            <sz val="9"/>
            <rFont val="宋体"/>
            <family val="3"/>
            <charset val="134"/>
          </rPr>
          <t xml:space="preserve">
毛利2=毛利1-周结代理分红-月结代理分红
</t>
        </r>
      </text>
    </comment>
    <comment ref="H2" authorId="0" shapeId="0" xr:uid="{FBDB1766-E311-4A81-8FD4-A82BC8F77C26}">
      <text>
        <r>
          <rPr>
            <b/>
            <sz val="9"/>
            <rFont val="宋体"/>
            <family val="3"/>
            <charset val="134"/>
          </rPr>
          <t>Empire:</t>
        </r>
        <r>
          <rPr>
            <sz val="9"/>
            <rFont val="宋体"/>
            <family val="3"/>
            <charset val="134"/>
          </rPr>
          <t xml:space="preserve">
毛利3=毛利2-充提手续费-平台费
</t>
        </r>
      </text>
    </comment>
    <comment ref="S2" authorId="1" shapeId="0" xr:uid="{DDD5C32E-CBBA-48E7-A09E-FCFA3DE1CDD6}">
      <text>
        <r>
          <rPr>
            <b/>
            <sz val="9"/>
            <color indexed="81"/>
            <rFont val="宋体"/>
            <family val="3"/>
            <charset val="134"/>
          </rPr>
          <t>=(活动+返点+邀请返佣) /有效投注额</t>
        </r>
        <r>
          <rPr>
            <sz val="9"/>
            <color indexed="81"/>
            <rFont val="宋体"/>
            <family val="3"/>
            <charset val="134"/>
          </rPr>
          <t xml:space="preserve">
</t>
        </r>
      </text>
    </comment>
    <comment ref="AQ2" authorId="0" shapeId="0" xr:uid="{EA5926D7-257E-40ED-BDCC-D64FCA3C8F70}">
      <text>
        <r>
          <rPr>
            <b/>
            <sz val="9"/>
            <rFont val="宋体"/>
            <family val="3"/>
            <charset val="134"/>
          </rPr>
          <t>Empire:</t>
        </r>
        <r>
          <rPr>
            <sz val="9"/>
            <rFont val="宋体"/>
            <family val="3"/>
            <charset val="134"/>
          </rPr>
          <t xml:space="preserve">
需与GP3一致</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Empire</author>
  </authors>
  <commentList>
    <comment ref="E1" authorId="0" shapeId="0" xr:uid="{00000000-0006-0000-0200-000001000000}">
      <text>
        <r>
          <rPr>
            <sz val="9"/>
            <rFont val="宋体"/>
            <family val="3"/>
            <charset val="134"/>
          </rPr>
          <t>毛利1=投注-派彩-活动红利（邀请返佣-返点）</t>
        </r>
      </text>
    </comment>
    <comment ref="F1" authorId="0" shapeId="0" xr:uid="{00000000-0006-0000-0200-000002000000}">
      <text>
        <r>
          <rPr>
            <sz val="9"/>
            <rFont val="宋体"/>
            <family val="3"/>
            <charset val="134"/>
          </rPr>
          <t xml:space="preserve">毛利2=毛利1-周结代理分红-月结代理分红
</t>
        </r>
      </text>
    </comment>
    <comment ref="G1" authorId="0" shapeId="0" xr:uid="{00000000-0006-0000-0200-000003000000}">
      <text>
        <r>
          <rPr>
            <sz val="9"/>
            <rFont val="宋体"/>
            <family val="3"/>
            <charset val="134"/>
          </rPr>
          <t xml:space="preserve">毛利3=毛利2-充提手续费-平台费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Empire</author>
    <author>鱼鱼</author>
  </authors>
  <commentList>
    <comment ref="F2" authorId="0" shapeId="0" xr:uid="{924B9E41-99D3-48AE-B636-11D9798E3B5E}">
      <text>
        <r>
          <rPr>
            <b/>
            <sz val="9"/>
            <rFont val="宋体"/>
            <family val="3"/>
            <charset val="134"/>
          </rPr>
          <t>Empire:</t>
        </r>
        <r>
          <rPr>
            <sz val="9"/>
            <rFont val="宋体"/>
            <family val="3"/>
            <charset val="134"/>
          </rPr>
          <t xml:space="preserve">
毛利1=投注-派彩-邀请返佣-返点-活动红利</t>
        </r>
      </text>
    </comment>
    <comment ref="G2" authorId="0" shapeId="0" xr:uid="{04E0DDBD-E70B-48CC-B7F3-D3E258609D51}">
      <text>
        <r>
          <rPr>
            <b/>
            <sz val="9"/>
            <rFont val="宋体"/>
            <family val="3"/>
            <charset val="134"/>
          </rPr>
          <t>Empire:</t>
        </r>
        <r>
          <rPr>
            <sz val="9"/>
            <rFont val="宋体"/>
            <family val="3"/>
            <charset val="134"/>
          </rPr>
          <t xml:space="preserve">
毛利2=毛利1-周结代理分红-月结代理分红
</t>
        </r>
      </text>
    </comment>
    <comment ref="H2" authorId="0" shapeId="0" xr:uid="{9514A442-12A9-4DB4-A48D-8650926021A4}">
      <text>
        <r>
          <rPr>
            <b/>
            <sz val="9"/>
            <rFont val="宋体"/>
            <family val="3"/>
            <charset val="134"/>
          </rPr>
          <t>Empire:</t>
        </r>
        <r>
          <rPr>
            <sz val="9"/>
            <rFont val="宋体"/>
            <family val="3"/>
            <charset val="134"/>
          </rPr>
          <t xml:space="preserve">
毛利3=毛利2-充提手续费-平台费
</t>
        </r>
      </text>
    </comment>
    <comment ref="S2" authorId="1" shapeId="0" xr:uid="{3BD15714-9529-4EB0-AD24-2728F4DE29BA}">
      <text>
        <r>
          <rPr>
            <b/>
            <sz val="9"/>
            <color indexed="81"/>
            <rFont val="宋体"/>
            <family val="3"/>
            <charset val="134"/>
          </rPr>
          <t>=(活动+返点+邀请返佣) /有效投注额</t>
        </r>
        <r>
          <rPr>
            <sz val="9"/>
            <color indexed="81"/>
            <rFont val="宋体"/>
            <family val="3"/>
            <charset val="134"/>
          </rPr>
          <t xml:space="preserve">
</t>
        </r>
      </text>
    </comment>
    <comment ref="AQ2" authorId="0" shapeId="0" xr:uid="{0DA1343C-AE67-413C-A790-DC68AC47912B}">
      <text>
        <r>
          <rPr>
            <b/>
            <sz val="9"/>
            <rFont val="宋体"/>
            <family val="3"/>
            <charset val="134"/>
          </rPr>
          <t>Empire:</t>
        </r>
        <r>
          <rPr>
            <sz val="9"/>
            <rFont val="宋体"/>
            <family val="3"/>
            <charset val="134"/>
          </rPr>
          <t xml:space="preserve">
需与GP3一致</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Wen jung Lien</author>
  </authors>
  <commentList>
    <comment ref="AD10" authorId="0" shapeId="0" xr:uid="{EFCA2497-8752-4BC6-A91D-A0DB16CD047C}">
      <text>
        <r>
          <rPr>
            <b/>
            <sz val="9"/>
            <color indexed="81"/>
            <rFont val="Tahoma"/>
            <family val="2"/>
          </rPr>
          <t xml:space="preserve">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t>
        </r>
      </text>
    </comment>
    <comment ref="AD11" authorId="0" shapeId="0" xr:uid="{4158981D-C69D-438B-875B-6CDAE54DC269}">
      <text>
        <r>
          <rPr>
            <b/>
            <sz val="9"/>
            <color indexed="81"/>
            <rFont val="Tahoma"/>
            <family val="2"/>
          </rPr>
          <t>RC022</t>
        </r>
      </text>
    </comment>
    <comment ref="AD12" authorId="0" shapeId="0" xr:uid="{B5DCC636-5047-4307-A861-830F8528F44C}">
      <text>
        <r>
          <rPr>
            <b/>
            <sz val="9"/>
            <color indexed="81"/>
            <rFont val="Tahoma"/>
            <family val="2"/>
          </rPr>
          <t>RC001-Member is suspected of receiving multiple promotions instead of same IP, this site will deduct the member's game profit and refund the latest Deposit amount.</t>
        </r>
      </text>
    </comment>
    <comment ref="AD13" authorId="0" shapeId="0" xr:uid="{805D58A4-24E0-498F-B151-3B44E0B55FBD}">
      <text>
        <r>
          <rPr>
            <b/>
            <sz val="9"/>
            <color indexed="81"/>
            <rFont val="Tahoma"/>
            <family val="2"/>
          </rPr>
          <t xml:space="preserve">RC001-Member is suspected of receiving multiple promotions instead of same IP, this site will deduct the member's game profit and refund the latest Deposit amount
RC002-Members receive bonuses and engage in violations betting on games that are not included in the scope,this site will deduct the member's game profit and refund the latest Deposit amount
RC001-Member is suspected of receiving multiple promotions instead of same IP, this site will deduct the member's game profit and refund the latest Deposit amount.
RC002-Members receive bonuses and engage in violations betting on games that are not included in the scope,this site will deduct the member's game profit and refund the latest Deposit amount
RC001-Member is suspected of receiving multiple promotions instead of same IP, this site will deduct the member's game profit and refund the latest Deposit amount
</t>
        </r>
      </text>
    </comment>
    <comment ref="AD14" authorId="0" shapeId="0" xr:uid="{BB13AC26-5B58-4CA6-A504-92FF980DC871}">
      <text>
        <r>
          <rPr>
            <b/>
            <sz val="9"/>
            <color indexed="81"/>
            <rFont val="Tahoma"/>
            <family val="2"/>
          </rPr>
          <t xml:space="preserve">RC001-Member is suspected of receiving multiple promotions instead of same IP, this site will deduct the member's game profit and refund the latest Deposit amount. </t>
        </r>
      </text>
    </comment>
    <comment ref="AD15" authorId="0" shapeId="0" xr:uid="{A5AF08B2-8DD2-4909-8AB3-D1C67BE7D489}">
      <text>
        <r>
          <rPr>
            <b/>
            <sz val="9"/>
            <color indexed="81"/>
            <rFont val="Tahoma"/>
            <family val="2"/>
          </rPr>
          <t xml:space="preserve">RC001-Member is suspected of receiving multiple promotions instead of same IP, this site will deduct the member's game profit and refund the latest Deposit amount.
RC014 - Member is suspected of registering multiple accounts and arbitraging platform bonuses for gaming, this site will deduct the member's profit and freeze the relevant accounts.
RC014 - Member is suspected of registering multiple accounts and arbitraging platform bonuses for gaming, this site will deduct the member's profit and freeze the relevant accounts.
RC014 - Member is suspected of registering multiple accounts and arbitraging platform bonuses for gaming, this site will deduct the member's profit and freeze the relevant accounts.
RC014 - Member is suspected of registering multiple accounts and arbitraging platform bonuses for gaming, this site will deduct the member's profit and freeze the relevant accounts.
</t>
        </r>
      </text>
    </comment>
    <comment ref="AD16" authorId="0" shapeId="0" xr:uid="{67C96DD3-90AC-47D5-BB99-DD8E42AC9556}">
      <text>
        <r>
          <rPr>
            <b/>
            <sz val="9"/>
            <color indexed="81"/>
            <rFont val="Tahoma"/>
            <family val="2"/>
          </rPr>
          <t xml:space="preserve">RC001-Member is suspected of receiving multiple promotions instead of same IP, this site will deduct the member's game profit
RC002-Members receive bonuses and engage in violations betting on games that are not included in the scope,this site will deduct the member's game profit and refund the latest Deposit amount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RC001-Member is suspected of receiving multiple promotions instead of same IP, this site will deduct the member's game profit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RC014 - Member is suspected of registering multiple accounts and arbitraging platform bonuses for gaming, this site will deduct the member's profit and freeze the relevant accounts.
</t>
        </r>
      </text>
    </comment>
    <comment ref="AD17" authorId="0" shapeId="0" xr:uid="{218B8913-A7A4-4CDE-9B2B-B180D6E4F11B}">
      <text>
        <r>
          <rPr>
            <b/>
            <sz val="9"/>
            <color indexed="81"/>
            <rFont val="Tahoma"/>
            <family val="2"/>
          </rPr>
          <t xml:space="preserve">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RC004-Member are suspected of violations, illegal group betting, etc., this site will deduct the member's game profit and freeze the account immediately
RC004-Member are suspected of violations, illegal group betting, etc., this site will deduct the member's game profit and freeze the account immediately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RC001-Member is suspected of receiving multiple promotions instead of same IP, this site will deduct the member's game profit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t>
        </r>
      </text>
    </comment>
    <comment ref="AC18" authorId="0" shapeId="0" xr:uid="{72C06167-3467-4EB1-A4F0-6E460A306C1E}">
      <text>
        <r>
          <rPr>
            <b/>
            <sz val="9"/>
            <color indexed="81"/>
            <rFont val="Tahoma"/>
            <family val="2"/>
          </rPr>
          <t xml:space="preserve">12450319495 INNPAY </t>
        </r>
        <r>
          <rPr>
            <b/>
            <sz val="9"/>
            <color indexed="81"/>
            <rFont val="細明體"/>
            <family val="3"/>
            <charset val="136"/>
          </rPr>
          <t>冲正</t>
        </r>
        <r>
          <rPr>
            <b/>
            <sz val="9"/>
            <color indexed="81"/>
            <rFont val="Tahoma"/>
            <family val="2"/>
          </rPr>
          <t xml:space="preserve"> </t>
        </r>
      </text>
    </comment>
    <comment ref="AD18" authorId="0" shapeId="0" xr:uid="{23EA0CCF-934B-4855-B465-5C4463F5BE61}">
      <text>
        <r>
          <rPr>
            <b/>
            <sz val="9"/>
            <color indexed="81"/>
            <rFont val="Tahoma"/>
            <family val="2"/>
          </rPr>
          <t xml:space="preserve">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For future assistant kindly contact customer service for more detail.
</t>
        </r>
      </text>
    </comment>
    <comment ref="AD19" authorId="0" shapeId="0" xr:uid="{EF618F3C-F43D-436A-84DE-6272D599742B}">
      <text>
        <r>
          <rPr>
            <b/>
            <sz val="9"/>
            <color indexed="81"/>
            <rFont val="Tahoma"/>
            <family val="2"/>
          </rPr>
          <t>RC001-Member is suspected of receiving multiple promotions instead of same IP, this site will deduct the member's game profit and refund the latest Deposit amount.</t>
        </r>
      </text>
    </comment>
    <comment ref="AD20" authorId="0" shapeId="0" xr:uid="{80BBCF9A-9559-48D4-90E0-12BA3768312F}">
      <text>
        <r>
          <rPr>
            <b/>
            <sz val="9"/>
            <color indexed="81"/>
            <rFont val="Tahoma"/>
            <family val="2"/>
          </rPr>
          <t xml:space="preserve">RC001-Member is suspected of receiving multiple promotions instead of same IP, this site will deduct the member's game profit and refund the latest Deposit amount.
RC016 -Due to the FREE SPINS Bonus, members can only withdraw up to PHP3000, so this site will deduct excess profits.
RC016 -Due to the FREE SPINS Bonus, members can only withdraw up to PHP3000, so this site will deduct excess profits.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Wen jung Lien</author>
  </authors>
  <commentList>
    <comment ref="AC9" authorId="0" shapeId="0" xr:uid="{850965E7-42F6-4287-9020-4833603E83B9}">
      <text>
        <r>
          <rPr>
            <b/>
            <sz val="9"/>
            <color indexed="81"/>
            <rFont val="Tahoma"/>
            <family val="2"/>
          </rPr>
          <t xml:space="preserve">111806648517 </t>
        </r>
        <r>
          <rPr>
            <b/>
            <sz val="9"/>
            <color indexed="81"/>
            <rFont val="細明體"/>
            <family val="3"/>
            <charset val="136"/>
          </rPr>
          <t>保存支付</t>
        </r>
        <r>
          <rPr>
            <b/>
            <sz val="9"/>
            <color indexed="81"/>
            <rFont val="Tahoma"/>
            <family val="2"/>
          </rPr>
          <t xml:space="preserve"> </t>
        </r>
      </text>
    </comment>
    <comment ref="AD9" authorId="0" shapeId="0" xr:uid="{83AC49BE-AB25-434A-80FE-8E9C42646E1E}">
      <text>
        <r>
          <rPr>
            <b/>
            <sz val="9"/>
            <color indexed="81"/>
            <rFont val="Tahoma"/>
            <family val="2"/>
          </rPr>
          <t xml:space="preserve">RC002-Members receive bonuses and engage in violations betting on games that are not included in the scope,this site will deduct the member's game profit
RC002-Members receive bonuses and engage in violations betting on games that are not included in the scope,this site will deduct the member's game profit
RC002-Members receive bonuses and engage in violations betting on games that are not included in the scope,this site will deduct the member's game profit
RC002-Members receive bonuses and engage in violations betting on games that are not included in the scope,this site will deduct the member's game profit
RC013-Members are suspected of receiving activity bonuses to maliciously increase their turnover. This site will deduct the profits and refund the latest deposit amount.
</t>
        </r>
      </text>
    </comment>
    <comment ref="AC10" authorId="0" shapeId="0" xr:uid="{DA96E67F-D392-4CC5-A5BF-1CF5C4DAF211}">
      <text>
        <r>
          <rPr>
            <b/>
            <sz val="9"/>
            <color indexed="81"/>
            <rFont val="Tahoma"/>
            <family val="2"/>
          </rPr>
          <t xml:space="preserve">Signing bonus
Signing bonus
</t>
        </r>
      </text>
    </comment>
    <comment ref="AD10" authorId="0" shapeId="0" xr:uid="{B1BC7D99-6349-4576-B926-38A15F548243}">
      <text>
        <r>
          <rPr>
            <b/>
            <sz val="9"/>
            <color indexed="81"/>
            <rFont val="Tahoma"/>
            <family val="2"/>
          </rPr>
          <t xml:space="preserve">RC002-Members receive bonuses and engage in violations betting on games that are not included in the scope,this site will deduct the member's game profit
RC002-Members receive bonuses and engage in violations betting on games that are not included in the scope,this site will deduct the member's game profit
RC002-Members receive bonuses and engage in violations betting on games that are not included in the scope,this site will deduct the member's game profit
RC002
RC002-Members receive bonuses and engage in violations betting on games that are not included in the scope,this site will deduct the member's game profit
RC002-Members receive bonuses and engage in violations betting on games that are not included in the scope,this site will deduct the member's game profit
</t>
        </r>
      </text>
    </comment>
    <comment ref="AD11" authorId="0" shapeId="0" xr:uid="{E58B6610-C10E-4DAD-A0B1-FCC8C01D8C39}">
      <text>
        <r>
          <rPr>
            <b/>
            <sz val="9"/>
            <color indexed="81"/>
            <rFont val="Tahoma"/>
            <family val="2"/>
          </rPr>
          <t xml:space="preserve">RC001-Member is suspected of receiving multiple promotions instead of same IP, this site will deduct the member's game profit and refund the latest Deposit amount
RC016 -Due to the SIGN UP Bonus, members can only withdraw up to PHP2,000, so this site will deduct excess profits.
RC016 -Due to the SIGN UP Bonus, members can only withdraw up to PHP3,000, so this site will deduct excess profits.
RC002-Members receive bonuses and engage in violations betting on games that are not included in the scope,this site will deduct the member's game profit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RC001-Member is suspected of receiving multiple promotions instead of same IP, this site will deduct the member's game profit and refund the latest Deposit amount
</t>
        </r>
      </text>
    </comment>
    <comment ref="AD12" authorId="0" shapeId="0" xr:uid="{F9B3947A-259C-4518-9674-9FF0D038AA7C}">
      <text>
        <r>
          <rPr>
            <b/>
            <sz val="9"/>
            <color indexed="81"/>
            <rFont val="Tahoma"/>
            <family val="2"/>
          </rPr>
          <t xml:space="preserve">RC002
RC002-Members receive bonuses and engage in violations betting on games that are not included in the scope,this site will deduct the member's game profit
RC001-Member is suspected of receiving multiple promotions instead of same IP, this site will deduct the member's game profit and refund the latest Deposit amount
</t>
        </r>
      </text>
    </comment>
    <comment ref="AD13" authorId="0" shapeId="0" xr:uid="{2955D659-14A0-4DBA-89B6-F3D7152F28B1}">
      <text>
        <r>
          <rPr>
            <b/>
            <sz val="9"/>
            <color indexed="81"/>
            <rFont val="Tahoma"/>
            <family val="2"/>
          </rPr>
          <t xml:space="preserve">RC002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t>
        </r>
      </text>
    </comment>
    <comment ref="AD14" authorId="0" shapeId="0" xr:uid="{7B3EFFD7-0357-46BD-9416-AAA3CBCB2D3B}">
      <text>
        <r>
          <rPr>
            <b/>
            <sz val="9"/>
            <color indexed="81"/>
            <rFont val="Tahoma"/>
            <family val="2"/>
          </rPr>
          <t xml:space="preserve">RC022
RC001-Member is suspected of receiving multiple promotions instead of same IP, this site will deduct the member's game profit and refund the latest Deposit amount
</t>
        </r>
      </text>
    </comment>
    <comment ref="AD15" authorId="0" shapeId="0" xr:uid="{26523B4E-7F5D-4EAA-A443-A24A207CC2A3}">
      <text>
        <r>
          <rPr>
            <b/>
            <sz val="9"/>
            <color indexed="81"/>
            <rFont val="Tahoma"/>
            <family val="2"/>
          </rPr>
          <t xml:space="preserve">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t>
        </r>
      </text>
    </comment>
    <comment ref="AD16" authorId="0" shapeId="0" xr:uid="{58FFFB47-BB36-4F89-938B-9E88248D6D66}">
      <text>
        <r>
          <rPr>
            <b/>
            <sz val="9"/>
            <color indexed="81"/>
            <rFont val="Tahoma"/>
            <family val="2"/>
          </rPr>
          <t xml:space="preserve">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RC002-Members receive bonuses and engage in violations betting on games that are not included in the scope,this site will deduct the member's game profit
RC002-Members receive bonuses and engage in violations betting on games that are not included in the scope,this site will deduct the member's game profit
RC002-Members receive bonuses and engage in violations betting on games that are not included in the scope,this site will deduct the member's game profit
</t>
        </r>
      </text>
    </comment>
    <comment ref="AC17" authorId="0" shapeId="0" xr:uid="{16D831FA-DF31-4CCE-92A8-DF342BBC2FFA}">
      <text>
        <r>
          <rPr>
            <b/>
            <sz val="9"/>
            <color indexed="81"/>
            <rFont val="Tahoma"/>
            <family val="2"/>
          </rPr>
          <t xml:space="preserve">Signing bonus
Signing bonus
Signing bonus
</t>
        </r>
      </text>
    </comment>
    <comment ref="AD17" authorId="0" shapeId="0" xr:uid="{A65A81BF-E38B-4A6E-8D6D-6E710CCF583F}">
      <text>
        <r>
          <rPr>
            <b/>
            <sz val="9"/>
            <color indexed="81"/>
            <rFont val="Tahoma"/>
            <family val="2"/>
          </rPr>
          <t xml:space="preserve">RC001-Member is suspected of receiving multiple promotions instead of same IP, this site will deduct the member's game profit and refund the latest Deposit amount.
RC002-Members receive bonuses and engage in violations betting on games that are not included in the scope,this site will deduct the member's game profit
RC002-Members receive bonuses and engage in violations betting on games that are not included in the scope,this site will deduct the member's game profit
RC004-Member are suspected of violations, illegal group betting, etc., this site will deduct the member's game profit and freeze the account immediately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t>
        </r>
      </text>
    </comment>
    <comment ref="AD18" authorId="0" shapeId="0" xr:uid="{DDD2F9D9-8A4E-4B85-B386-C7CE58455302}">
      <text>
        <r>
          <rPr>
            <b/>
            <sz val="9"/>
            <color indexed="81"/>
            <rFont val="Tahoma"/>
            <family val="2"/>
          </rPr>
          <t xml:space="preserve">RC001-Member is suspected of receiving multiple promotions instead of same IP, this site will deduct the member's game profit and refund the latest Deposit amount
RC002
RC002-Members receive bonuses and engage in violations betting on games that are not included in the scope,this site will deduct the member's game profit
RC001-Member is suspected of receiving multiple promotions instead of same IP, this site will deduct the member's game profit and refund the latest Deposit amount
RC002-Members receive bonuses and engage in violations betting on games that are not included in the scope,this site will deduct the member's game profit
</t>
        </r>
      </text>
    </comment>
    <comment ref="AC20" authorId="0" shapeId="0" xr:uid="{B2FB4A5A-DD6B-4B8F-B770-DABBF7E676FA}">
      <text>
        <r>
          <rPr>
            <b/>
            <sz val="9"/>
            <color indexed="81"/>
            <rFont val="Tahoma"/>
            <family val="2"/>
          </rPr>
          <t xml:space="preserve">12054211 </t>
        </r>
        <r>
          <rPr>
            <b/>
            <sz val="9"/>
            <color indexed="81"/>
            <rFont val="細明體"/>
            <family val="3"/>
            <charset val="136"/>
          </rPr>
          <t>补</t>
        </r>
        <r>
          <rPr>
            <b/>
            <sz val="9"/>
            <color indexed="81"/>
            <rFont val="Tahoma"/>
            <family val="2"/>
          </rPr>
          <t xml:space="preserve"> </t>
        </r>
        <r>
          <rPr>
            <b/>
            <sz val="9"/>
            <color indexed="81"/>
            <rFont val="細明體"/>
            <family val="3"/>
            <charset val="136"/>
          </rPr>
          <t>，</t>
        </r>
        <r>
          <rPr>
            <b/>
            <sz val="9"/>
            <color indexed="81"/>
            <rFont val="Tahoma"/>
            <family val="2"/>
          </rPr>
          <t>RC016 -Due to the FREE SPINS Bonus, members can only withdraw up to PHP2000, so this site will deduct excess profits.</t>
        </r>
      </text>
    </comment>
    <comment ref="AD20" authorId="0" shapeId="0" xr:uid="{2930F62C-EBC0-44EF-A68A-0FEF95629880}">
      <text>
        <r>
          <rPr>
            <b/>
            <sz val="9"/>
            <color indexed="81"/>
            <rFont val="Tahoma"/>
            <family val="2"/>
          </rPr>
          <t xml:space="preserve">RC002
RC016 -Due to the FREE SPINS Bonus, members can only withdraw up to PHP2000, so this site will deduct excess profits.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Wen jung Lien</author>
  </authors>
  <commentList>
    <comment ref="AE9" authorId="0" shapeId="0" xr:uid="{31E2D91C-F6DB-498B-844B-8BB850F3E6E6}">
      <text>
        <r>
          <rPr>
            <b/>
            <sz val="9"/>
            <color indexed="81"/>
            <rFont val="Tahoma"/>
            <family val="2"/>
          </rPr>
          <t xml:space="preserve">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t>
        </r>
      </text>
    </comment>
    <comment ref="AE10" authorId="0" shapeId="0" xr:uid="{B071C36A-AF20-4FD2-ADFF-A22AA4433262}">
      <text>
        <r>
          <rPr>
            <b/>
            <sz val="9"/>
            <color indexed="81"/>
            <rFont val="Tahoma"/>
            <family val="2"/>
          </rPr>
          <t xml:space="preserve">RC002-Members receive bonuses and engage in violations betting on games that are not included in the scope,this site will deduct the member's game profit </t>
        </r>
      </text>
    </comment>
    <comment ref="AD11" authorId="0" shapeId="0" xr:uid="{393A4AB8-A6C5-4251-B592-CEEE362414BE}">
      <text>
        <r>
          <rPr>
            <b/>
            <sz val="9"/>
            <color indexed="81"/>
            <rFont val="細明體"/>
            <family val="3"/>
            <charset val="136"/>
          </rPr>
          <t>佣金补发</t>
        </r>
        <r>
          <rPr>
            <b/>
            <sz val="9"/>
            <color indexed="81"/>
            <rFont val="Tahoma"/>
            <family val="2"/>
          </rPr>
          <t xml:space="preserve"> </t>
        </r>
      </text>
    </comment>
    <comment ref="AE11" authorId="0" shapeId="0" xr:uid="{16B55328-EB9F-4526-B991-5C88C503A24E}">
      <text>
        <r>
          <rPr>
            <b/>
            <sz val="9"/>
            <color indexed="81"/>
            <rFont val="Tahoma"/>
            <family val="2"/>
          </rPr>
          <t xml:space="preserve">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t>
        </r>
      </text>
    </comment>
    <comment ref="AE13" authorId="0" shapeId="0" xr:uid="{328AB789-76B7-4C43-A893-9B2BE693E78D}">
      <text>
        <r>
          <rPr>
            <b/>
            <sz val="9"/>
            <color indexed="81"/>
            <rFont val="Tahoma"/>
            <family val="2"/>
          </rPr>
          <t xml:space="preserve">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RC013-Members are suspected of receiving activity bonuses to maliciously increase their turnover. This site will deduct the profits and refund the latest deposit amount.
</t>
        </r>
      </text>
    </comment>
    <comment ref="AE14" authorId="0" shapeId="0" xr:uid="{64567319-914D-4882-8021-0B67206B6A08}">
      <text>
        <r>
          <rPr>
            <b/>
            <sz val="9"/>
            <color indexed="81"/>
            <rFont val="Tahoma"/>
            <family val="2"/>
          </rPr>
          <t>RC002</t>
        </r>
      </text>
    </comment>
    <comment ref="AD17" authorId="0" shapeId="0" xr:uid="{2975669A-F4FD-4E0E-B3C3-127F6338330E}">
      <text>
        <r>
          <rPr>
            <b/>
            <sz val="9"/>
            <color indexed="81"/>
            <rFont val="Tahoma"/>
            <family val="2"/>
          </rPr>
          <t xml:space="preserve">3/1~3/7 </t>
        </r>
        <r>
          <rPr>
            <b/>
            <sz val="9"/>
            <color indexed="81"/>
            <rFont val="細明體"/>
            <family val="3"/>
            <charset val="136"/>
          </rPr>
          <t>代理分红</t>
        </r>
        <r>
          <rPr>
            <b/>
            <sz val="9"/>
            <color indexed="81"/>
            <rFont val="Tahoma"/>
            <family val="2"/>
          </rPr>
          <t xml:space="preserve"> monthly </t>
        </r>
        <r>
          <rPr>
            <b/>
            <sz val="9"/>
            <color indexed="81"/>
            <rFont val="細明體"/>
            <family val="3"/>
            <charset val="136"/>
          </rPr>
          <t>发</t>
        </r>
        <r>
          <rPr>
            <b/>
            <sz val="9"/>
            <color indexed="81"/>
            <rFont val="Tahoma"/>
            <family val="2"/>
          </rPr>
          <t>60%</t>
        </r>
      </text>
    </comment>
    <comment ref="AE19" authorId="0" shapeId="0" xr:uid="{8D572D5A-3027-4137-B994-B4AE7F233DB0}">
      <text>
        <r>
          <rPr>
            <b/>
            <sz val="9"/>
            <color indexed="81"/>
            <rFont val="Tahoma"/>
            <family val="2"/>
          </rPr>
          <t xml:space="preserve"> RC001-Member is suspected of receiving multiple promotions instead of same IP, this site will deduct the member's game profit and refund the latest Deposit amount</t>
        </r>
      </text>
    </comment>
    <comment ref="AE20" authorId="0" shapeId="0" xr:uid="{0404209F-6361-47F7-B678-3BA2004EF34D}">
      <text>
        <r>
          <rPr>
            <b/>
            <sz val="9"/>
            <color indexed="81"/>
            <rFont val="Tahoma"/>
            <family val="2"/>
          </rPr>
          <t xml:space="preserve">SBET to SBET2 Migration Balance
</t>
        </r>
        <r>
          <rPr>
            <b/>
            <sz val="9"/>
            <color indexed="81"/>
            <rFont val="新細明體"/>
            <family val="1"/>
            <charset val="136"/>
          </rPr>
          <t>转移余额到</t>
        </r>
        <r>
          <rPr>
            <b/>
            <sz val="9"/>
            <color indexed="81"/>
            <rFont val="Tahoma"/>
            <family val="2"/>
          </rPr>
          <t xml:space="preserve">SBET2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Wen jung Lien</author>
  </authors>
  <commentList>
    <comment ref="AD9" authorId="0" shapeId="0" xr:uid="{FEB3A1EB-0846-4B0C-91D6-3F7CC878C410}">
      <text>
        <r>
          <rPr>
            <b/>
            <sz val="9"/>
            <color indexed="81"/>
            <rFont val="Tahoma"/>
            <family val="2"/>
          </rPr>
          <t xml:space="preserve">RC002-Members receive bonuses and engage in violations betting on games that are not included in the scope,this site will deduct the member's game profit and refund the latest Deposit amount
RC001-Member is suspected of receiving multiple promotions instead of same IP, this site will deduct the member's game profit and refund the latest Deposit amount.
RC002-Members receive bonuses and engage in violations betting on games that are not included in the scope,this site will deduct the member's game profit and refund the latest Deposit amount
RC002-Members receive bonuses and engage in violations betting on games that are not included in the scope,this site will deduct the member's game profit and refund the latest Deposit amount
RC002-Members receive bonuses and engage in violations betting on games that are not included in the scope,this site will deduct the member's game profit and refund the latest Deposit amount
</t>
        </r>
      </text>
    </comment>
    <comment ref="AD10" authorId="0" shapeId="0" xr:uid="{739B3F35-CA0F-43E4-AC13-C1E9C7693406}">
      <text>
        <r>
          <rPr>
            <b/>
            <sz val="9"/>
            <color indexed="81"/>
            <rFont val="Tahoma"/>
            <family val="2"/>
          </rPr>
          <t xml:space="preserve">RC002-Members receive bonuses and engage in violations betting on games that are not included in the scope,this site will deduct the member's game profit and refund the latest Deposit amount
RC001-Member is suspected of receiving multiple promotions instead of same IP, this site will deduct the member's game profit and refund the latest Deposit amount
RC002-Members receive bonuses and engage in violations betting on games that are not included in the scope,this site will deduct the member's game profit and refund the latest Deposit amount
RC001-Member is suspected of receiving multiple promotions instead of same IP, this site will deduct the member's game profit and refund the latest Deposit amount.
RC002-Members receive bonuses and engage in violations betting on games that are not included in the scope,this site will deduct the member's game profit and refund the latest Deposit amount
RC002-Members receive bonuses and engage in violations betting on games that are not included in the scope,this site will deduct the member's game profit and refund the latest Deposit amount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RC002-Members receive bonuses and engage in violations betting on games that are not included in the scope,this site will deduct the member's game profit and refund the latest Deposit amount
</t>
        </r>
      </text>
    </comment>
    <comment ref="AC11" authorId="0" shapeId="0" xr:uid="{38FEF6D2-350C-4407-BB99-1166E77F6770}">
      <text>
        <r>
          <rPr>
            <b/>
            <sz val="9"/>
            <color indexed="81"/>
            <rFont val="Tahoma"/>
            <family val="2"/>
          </rPr>
          <t>11566570</t>
        </r>
      </text>
    </comment>
    <comment ref="AD11" authorId="0" shapeId="0" xr:uid="{B87889E2-02EF-472B-BF08-AF4FA7259932}">
      <text>
        <r>
          <rPr>
            <b/>
            <sz val="9"/>
            <color indexed="81"/>
            <rFont val="Tahoma"/>
            <family val="2"/>
          </rPr>
          <t xml:space="preserve">RC002-Members receive bonuses and engage in violations betting on games that are not included in the scope,this site will deduct the member's game profit and refund the latest Deposit amount
RC002-Members receive bonuses and engage in violations betting on games that are not included in the scope,this site will deduct the member's game profit and refund the latest Deposit amount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RC002-Members receive bonuses and engage in violations betting on games that are not included in the scope,this site will deduct the member's game profit and refund the latest Deposit amount
RC002-Members receive bonuses and engage in violations betting on games that are not included in the scope,this site will deduct the member's game profit and refund the latest Deposit amount
RC013-Members are suspected of receiving activity bonuses to maliciously increase their turnover. This site will deduct the profits and refund the latest deposit amount.
</t>
        </r>
      </text>
    </comment>
    <comment ref="AD12" authorId="0" shapeId="0" xr:uid="{A243DD1D-5555-477A-AFDC-B8BCC34728EB}">
      <text>
        <r>
          <rPr>
            <b/>
            <sz val="9"/>
            <color indexed="81"/>
            <rFont val="Tahoma"/>
            <family val="2"/>
          </rPr>
          <t>RC001-Member is suspected of receiving multiple promotions instead of same IP, this site will deduct the member's game profit and refund the latest Deposit amount
TG Daily Top-Up Leaderboard Wrong amount
TG Daily Top-Up Leaderboard</t>
        </r>
        <r>
          <rPr>
            <b/>
            <sz val="9"/>
            <color indexed="81"/>
            <rFont val="新細明體"/>
            <family val="1"/>
            <charset val="136"/>
          </rPr>
          <t>，</t>
        </r>
        <r>
          <rPr>
            <b/>
            <sz val="9"/>
            <color indexed="81"/>
            <rFont val="Tahoma"/>
            <family val="2"/>
          </rPr>
          <t xml:space="preserve"> Wrong amount
TG Daily Top-Up Leaderboard Wrong amount
RC002-Members receive bonuses and engage in violations betting on games that are not included in the scope,this site will deduct the member's game profit and refund the latest Deposit amount
RC002-Members receive bonuses and engage in violations betting on games that are not included in the scope,this site will deduct the member's game profit and refund the latest Deposit amount
RC001-Member is suspected of receiving multiple promotions instead of same IP, this site will deduct the member's game profit and refund the latest Deposit amount.
RC002-Members receive bonuses and engage in violations betting on games that are not included in the scope,this site will deduct the member's game profit and refund the latest Deposit amount
RC002-Members receive bonuses and engage in violations betting on games that are not included in the scope,this site will deduct the member's game profit and refund the latest Deposit amount
</t>
        </r>
      </text>
    </comment>
    <comment ref="AD13" authorId="0" shapeId="0" xr:uid="{942AFEB1-11AC-453D-9023-81125CBA352D}">
      <text>
        <r>
          <rPr>
            <b/>
            <sz val="9"/>
            <color indexed="81"/>
            <rFont val="Tahoma"/>
            <family val="2"/>
          </rPr>
          <t>Manual - TG Daily Top-Up Leaderboard</t>
        </r>
        <r>
          <rPr>
            <b/>
            <sz val="9"/>
            <color indexed="81"/>
            <rFont val="新細明體"/>
            <family val="1"/>
            <charset val="136"/>
          </rPr>
          <t>，</t>
        </r>
        <r>
          <rPr>
            <b/>
            <sz val="9"/>
            <color indexed="81"/>
            <rFont val="Tahoma"/>
            <family val="2"/>
          </rPr>
          <t xml:space="preserve"> Wrong amount.
RC023 -Due to the Free credit for Register and bind to get PHP20 member, members can only withdraw up to PHP3000 of winning from the free credits, and the remaining balance will be manually deducted.
RC002-Members receive bonuses and engage in violations betting on games that are not included in the scope,this site will deduct the member's game profit and refund the latest Deposit amount
RC002-Members receive bonuses and engage in violations betting on games that are not included in the scope,this site will deduct the member's game profit and refund the latest Deposit amount
RC002-Members receive bonuses and engage in violations betting on games that are not included in the scope,this site will deduct the member's game profit and refund the latest Deposit amount
</t>
        </r>
      </text>
    </comment>
    <comment ref="AD14" authorId="0" shapeId="0" xr:uid="{42D96BC0-C927-4634-AAFC-84BA73D777B3}">
      <text>
        <r>
          <rPr>
            <b/>
            <sz val="9"/>
            <color indexed="81"/>
            <rFont val="Tahoma"/>
            <family val="2"/>
          </rPr>
          <t xml:space="preserve">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RC002-Members receive bonuses and engage in violations betting on games that are not included in the scope,this site will deduct the member's game profit and refund the latest Deposit amount
RC001-Member is suspected of receiving multiple promotions instead of same IP, this site will deduct the member's game profit and refund the latest Deposit amount
RC002-Members receive bonuses and engage in violations betting on games that are not included in the scope,this site will deduct the member's game profit and refund the latest Deposit amount
RC001-Member is suspected of receiving multiple promotions instead of same IP, this site will deduct the member's game profit and refund the latest Deposit amount
RC002-Members receive bonuses and engage in violations betting on games that are not included in the scope,this site will deduct the member's game profit and refund the latest Deposit amount
</t>
        </r>
      </text>
    </comment>
    <comment ref="AD15" authorId="0" shapeId="0" xr:uid="{532C8F35-FE78-4587-9153-541C2091E818}">
      <text>
        <r>
          <rPr>
            <b/>
            <sz val="9"/>
            <color indexed="81"/>
            <rFont val="Tahoma"/>
            <family val="2"/>
          </rPr>
          <t xml:space="preserve">RC002-Members receive bonuses and engage in violations betting on games that are not included in the scope,this site will deduct the member's game profit and refund the latest Deposit amount
RC002-Members receive bonuses and engage in violations betting on games that are not included in the scope,this site will deduct the member's game profit and refund the latest Deposit amount
RC002-Members receive bonuses and engage in violations betting on games that are not included in the scope,this site will deduct the member's game profit and refund the latest Deposit amount
RC001-Member is suspected of receiving multiple promotions instead of same IP, this site will deduct the member's game profit and refund the latest Deposit amount
</t>
        </r>
      </text>
    </comment>
    <comment ref="Q16" authorId="0" shapeId="0" xr:uid="{8F7C0824-167C-4961-B912-3C68D4F7C14A}">
      <text>
        <r>
          <rPr>
            <b/>
            <sz val="9"/>
            <color indexed="81"/>
            <rFont val="Tahoma"/>
            <family val="2"/>
          </rPr>
          <t xml:space="preserve"> 2,163,187.1900</t>
        </r>
        <r>
          <rPr>
            <b/>
            <sz val="9"/>
            <color indexed="81"/>
            <rFont val="細明體"/>
            <family val="3"/>
            <charset val="136"/>
          </rPr>
          <t>，违规会员不予出款</t>
        </r>
      </text>
    </comment>
    <comment ref="AD16" authorId="0" shapeId="0" xr:uid="{3FC4CF4A-95A7-406A-9847-BA85D1FCDD5E}">
      <text>
        <r>
          <rPr>
            <b/>
            <sz val="9"/>
            <color indexed="81"/>
            <rFont val="Tahoma"/>
            <family val="2"/>
          </rPr>
          <t xml:space="preserve">RC002-Members receive bonuses and engage in violations betting on games that are not included in the scope,this site will deduct the member's game profit and refund the latest Deposit amount
RC002-Members receive bonuses and engage in violations betting on games that are not included in the scope,this site will deduct the member's game profit and refund the latest Deposit amount
</t>
        </r>
      </text>
    </comment>
    <comment ref="AD18" authorId="0" shapeId="0" xr:uid="{CAF6B38B-E934-497A-8F84-A58F52BF1568}">
      <text>
        <r>
          <rPr>
            <b/>
            <sz val="9"/>
            <color indexed="81"/>
            <rFont val="Tahoma"/>
            <family val="2"/>
          </rPr>
          <t xml:space="preserve">RC002-Members receive bonuses and engage in violations betting on games that are not included in the scope,this site will deduct the member's game profit and refund the latest Deposit amount
C004-Member are suspected of violations, illegal group betting, etc., this site will deduct the member's game profit and freeze the account immediately
RC004-Member are suspected of violations, illegal group betting, etc., this site will deduct the member's game profit and freeze the account immediately
RC002-Members receive bonuses and engage in violations betting on games that are not included in the scope,this site will deduct the member's game profit and refund the latest Deposit amount
</t>
        </r>
      </text>
    </comment>
    <comment ref="AD19" authorId="0" shapeId="0" xr:uid="{26BF380D-765C-4BC9-8F3D-7CC9835BFC56}">
      <text>
        <r>
          <rPr>
            <b/>
            <sz val="9"/>
            <color indexed="81"/>
            <rFont val="Tahoma"/>
            <family val="2"/>
          </rPr>
          <t xml:space="preserve">RC002-Members receive bonuses and engage in violations betting on games that are not included in the scope,this site will deduct the member's game profit
RC001-Member is suspected of receiving multiple promotions instead of same IP, this site will deduct the member's game profit and refund the latest Deposit amount.
</t>
        </r>
      </text>
    </comment>
    <comment ref="AD20" authorId="0" shapeId="0" xr:uid="{A528DBD6-1E18-453C-A6E2-167472A42646}">
      <text>
        <r>
          <rPr>
            <b/>
            <sz val="9"/>
            <color indexed="81"/>
            <rFont val="Tahoma"/>
            <family val="2"/>
          </rPr>
          <t xml:space="preserve"> RC002-Members receive bonuses and engage in violations betting on games that are not included in the scope,this site will deduct the member's game profit and refund the latest Deposit amount</t>
        </r>
      </text>
    </comment>
    <comment ref="AC21" authorId="0" shapeId="0" xr:uid="{73173E76-8C76-4937-8340-1372908A043F}">
      <text>
        <r>
          <rPr>
            <b/>
            <sz val="9"/>
            <color indexed="81"/>
            <rFont val="Tahoma"/>
            <family val="2"/>
          </rPr>
          <t xml:space="preserve">12287142727 </t>
        </r>
        <r>
          <rPr>
            <b/>
            <sz val="9"/>
            <color indexed="81"/>
            <rFont val="細明體"/>
            <family val="3"/>
            <charset val="136"/>
          </rPr>
          <t>冲正退回</t>
        </r>
        <r>
          <rPr>
            <b/>
            <sz val="9"/>
            <color indexed="81"/>
            <rFont val="Tahoma"/>
            <family val="2"/>
          </rPr>
          <t xml:space="preserve"> </t>
        </r>
        <r>
          <rPr>
            <b/>
            <sz val="9"/>
            <color indexed="81"/>
            <rFont val="細明體"/>
            <family val="3"/>
            <charset val="136"/>
          </rPr>
          <t>补入</t>
        </r>
      </text>
    </comment>
    <comment ref="AD21" authorId="0" shapeId="0" xr:uid="{2E5E601D-066C-4392-B68C-16265BDB1E53}">
      <text>
        <r>
          <rPr>
            <b/>
            <sz val="9"/>
            <color indexed="81"/>
            <rFont val="Tahoma"/>
            <family val="2"/>
          </rPr>
          <t xml:space="preserve">cs amounting 68, wrong amount
RC001-Member is suspected of receiving multiple promotions instead of same IP, this site will deduct the member's game profit and refund the latest Deposit amount.
</t>
        </r>
      </text>
    </comment>
    <comment ref="AD22" authorId="0" shapeId="0" xr:uid="{365C78EB-ED72-4B56-9416-E6BE996C5CF4}">
      <text>
        <r>
          <rPr>
            <b/>
            <sz val="9"/>
            <color indexed="81"/>
            <rFont val="Tahoma"/>
            <family val="2"/>
          </rPr>
          <t xml:space="preserve">For future assistant kindly contact customer service for more detail.
For future assistant kindly contact customer service for more detail.
</t>
        </r>
      </text>
    </comment>
    <comment ref="AD23" authorId="0" shapeId="0" xr:uid="{13815DD6-C7C2-4F95-BE83-B074E1838AAE}">
      <text>
        <r>
          <rPr>
            <b/>
            <sz val="9"/>
            <color indexed="81"/>
            <rFont val="Tahoma"/>
            <family val="2"/>
          </rPr>
          <t xml:space="preserve">RC001-Member is suspected of receiving multiple promotions instead of same IP, this site will deduct the member's game profit and refund the latest Deposit amount.
RC002-Members receive bonuses and engage in violations betting on games that are not included in the scope,this site will deduct the member's game profit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t>
        </r>
      </text>
    </comment>
    <comment ref="AD24" authorId="0" shapeId="0" xr:uid="{7FE88779-6927-456E-883A-E9F8E94E626E}">
      <text>
        <r>
          <rPr>
            <b/>
            <sz val="9"/>
            <color indexed="81"/>
            <rFont val="Tahoma"/>
            <family val="2"/>
          </rPr>
          <t xml:space="preserve">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t>
        </r>
      </text>
    </comment>
    <comment ref="AD25" authorId="0" shapeId="0" xr:uid="{3F26FE87-1317-4361-A159-4162CFB02B1F}">
      <text>
        <r>
          <rPr>
            <b/>
            <sz val="9"/>
            <color indexed="81"/>
            <rFont val="Tahoma"/>
            <family val="2"/>
          </rPr>
          <t xml:space="preserve">RC010-Member is suspected of registering multiple accounts and arbitraging to receive platform bonuses for gaming, this site will freeze all associated accounts of the member. Please be informed.
done kyc RC002-Members receive bonuses and engage in violations betting on games that are not included in the scope,this site will deduct the member's game profit and refund the latest Deposit amount
RC001-Member is suspected of receiving multiple promotions instead of same IP, this site will deduct the member's game profit and refund the latest Deposit amount
</t>
        </r>
      </text>
    </comment>
    <comment ref="AD26" authorId="0" shapeId="0" xr:uid="{36AC56EC-F48D-4E06-BF71-0A1DEED760D3}">
      <text>
        <r>
          <rPr>
            <b/>
            <sz val="9"/>
            <color indexed="81"/>
            <rFont val="Tahoma"/>
            <family val="2"/>
          </rPr>
          <t xml:space="preserve">RC013-Members are suspected of receiving activity bonuses to maliciously increase their turnover. This site will deduct the profits and refund the latest deposit amount.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t>
        </r>
      </text>
    </comment>
    <comment ref="AD27" authorId="0" shapeId="0" xr:uid="{06D94648-D91C-40AC-89F8-EE43E71882F8}">
      <text>
        <r>
          <rPr>
            <b/>
            <sz val="9"/>
            <color indexed="81"/>
            <rFont val="Tahoma"/>
            <family val="2"/>
          </rPr>
          <t xml:space="preserve">RC002-Members receive bonuses and engage in violations betting on games that are not included in the scope,this site will deduct the member's game profit and refund the latest Deposit amount </t>
        </r>
      </text>
    </comment>
    <comment ref="AD28" authorId="0" shapeId="0" xr:uid="{45DB07F2-78CA-4B41-B091-57A2130052DC}">
      <text>
        <r>
          <rPr>
            <b/>
            <sz val="9"/>
            <color indexed="81"/>
            <rFont val="Tahoma"/>
            <family val="2"/>
          </rPr>
          <t xml:space="preserve">RC002-Members receive bonuses and engage in violations betting on games that are not included in the scope,this site will deduct the member's game profit
RC013-Members are suspected of receiving activity bonuses to maliciously increase their turnover. This site will deduct the profits and refund the latest deposit amount.
</t>
        </r>
      </text>
    </comment>
    <comment ref="AD29" authorId="0" shapeId="0" xr:uid="{709182C3-29E3-42A7-AA76-39F6FBA991CE}">
      <text>
        <r>
          <rPr>
            <b/>
            <sz val="9"/>
            <color indexed="81"/>
            <rFont val="Tahoma"/>
            <family val="2"/>
          </rPr>
          <t xml:space="preserve">RC002-Members receive bonuses and engage in violations betting on games that are not included in the scope,this site will deduct the member's game profit and refund the latest Deposit amount
RC001
RC001-Member is suspected of receiving multiple promotions instead of same IP, this site will deduct the member's game profit and refund the latest Deposit amount
</t>
        </r>
      </text>
    </comment>
    <comment ref="AD30" authorId="0" shapeId="0" xr:uid="{FBE555DF-3646-4E2B-A9BD-C58B789C786A}">
      <text>
        <r>
          <rPr>
            <b/>
            <sz val="9"/>
            <color indexed="81"/>
            <rFont val="Tahoma"/>
            <family val="2"/>
          </rPr>
          <t xml:space="preserve">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RC002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t>
        </r>
      </text>
    </comment>
    <comment ref="AD31" authorId="0" shapeId="0" xr:uid="{C237F92E-1075-4624-8580-77DD113EEAA9}">
      <text>
        <r>
          <rPr>
            <b/>
            <sz val="9"/>
            <color indexed="81"/>
            <rFont val="Tahoma"/>
            <family val="2"/>
          </rPr>
          <t xml:space="preserve">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RC001-Member is suspected of receiving multiple promotions instead of same IP, this site will deduct the member's game profit
</t>
        </r>
      </text>
    </comment>
    <comment ref="AD32" authorId="0" shapeId="0" xr:uid="{F22D730F-E8E6-4926-B34C-C1761A3AF286}">
      <text>
        <r>
          <rPr>
            <b/>
            <sz val="9"/>
            <color indexed="81"/>
            <rFont val="Tahoma"/>
            <family val="2"/>
          </rPr>
          <t xml:space="preserve">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t>
        </r>
      </text>
    </comment>
    <comment ref="AD33" authorId="0" shapeId="0" xr:uid="{AB34288D-55B6-4A39-B4FB-8D0662952091}">
      <text>
        <r>
          <rPr>
            <b/>
            <sz val="9"/>
            <color indexed="81"/>
            <rFont val="Tahoma"/>
            <family val="2"/>
          </rPr>
          <t xml:space="preserve">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t>
        </r>
      </text>
    </comment>
    <comment ref="AD34" authorId="0" shapeId="0" xr:uid="{DAA4F668-2128-4FBD-BEA0-2C629309FA29}">
      <text>
        <r>
          <rPr>
            <b/>
            <sz val="9"/>
            <color indexed="81"/>
            <rFont val="Tahoma"/>
            <family val="2"/>
          </rPr>
          <t xml:space="preserve">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t>
        </r>
      </text>
    </comment>
    <comment ref="AD35" authorId="0" shapeId="0" xr:uid="{6DD9BD79-5094-4CA6-8A41-9207EB47DF65}">
      <text>
        <r>
          <rPr>
            <b/>
            <sz val="9"/>
            <color indexed="81"/>
            <rFont val="Tahoma"/>
            <family val="2"/>
          </rPr>
          <t xml:space="preserve">RC001-Member is suspected of receiving multiple promotions instead of same IP, this site will deduct the member's game profit and refund the latest Deposit amount
RC022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t>
        </r>
      </text>
    </comment>
    <comment ref="AD36" authorId="0" shapeId="0" xr:uid="{5FF7BF64-99BB-4C91-A31B-0C2B43CB3102}">
      <text>
        <r>
          <rPr>
            <b/>
            <sz val="9"/>
            <color indexed="81"/>
            <rFont val="Tahoma"/>
            <family val="2"/>
          </rPr>
          <t xml:space="preserve">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RC002-Members receive bonuses and engage in violations betting on games that are not included in the scope,this site will deduct the member's game profit and refund the latest Deposit amount
RC002-Members receive bonuses and engage in violations betting on games that are not included in the scope,this site will deduct the member's game profit and refund the latest Deposit amount
</t>
        </r>
      </text>
    </comment>
    <comment ref="AD37" authorId="0" shapeId="0" xr:uid="{EB9A9413-611F-4180-B296-AEDA261DDEF1}">
      <text>
        <r>
          <rPr>
            <b/>
            <sz val="9"/>
            <color indexed="81"/>
            <rFont val="Tahoma"/>
            <family val="2"/>
          </rPr>
          <t xml:space="preserve">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t>
        </r>
      </text>
    </comment>
    <comment ref="AD38" authorId="0" shapeId="0" xr:uid="{661802BE-9942-4A58-8896-94A7860C1863}">
      <text>
        <r>
          <rPr>
            <b/>
            <sz val="9"/>
            <color indexed="81"/>
            <rFont val="Tahoma"/>
            <family val="2"/>
          </rPr>
          <t>RC001-Member is suspected of receiving multiple promotions instead of same IP, this site will deduct the member's game profit and refund the latest Deposit amount</t>
        </r>
      </text>
    </comment>
    <comment ref="AD39" authorId="0" shapeId="0" xr:uid="{5F6EF424-A79D-4410-84A0-4FF46C590F14}">
      <text>
        <r>
          <rPr>
            <b/>
            <sz val="9"/>
            <color indexed="81"/>
            <rFont val="Tahoma"/>
            <family val="2"/>
          </rPr>
          <t xml:space="preserve">For future assistant kindly contact customer service for more detail.
For future assistant kindly contact customer service for more detail.
For future assistant kindly contact customer service for more detail.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Wen jung Lien</author>
  </authors>
  <commentList>
    <comment ref="AC10" authorId="0" shapeId="0" xr:uid="{89C18849-13B8-4CCE-B62A-27D9A04F015D}">
      <text>
        <r>
          <rPr>
            <b/>
            <sz val="9"/>
            <color indexed="81"/>
            <rFont val="Tahoma"/>
            <family val="2"/>
          </rPr>
          <t xml:space="preserve">11562385 </t>
        </r>
        <r>
          <rPr>
            <b/>
            <sz val="9"/>
            <color indexed="81"/>
            <rFont val="細明體"/>
            <family val="3"/>
            <charset val="136"/>
          </rPr>
          <t>补回</t>
        </r>
        <r>
          <rPr>
            <b/>
            <sz val="9"/>
            <color indexed="81"/>
            <rFont val="Tahoma"/>
            <family val="2"/>
          </rPr>
          <t xml:space="preserve"> </t>
        </r>
      </text>
    </comment>
    <comment ref="AD10" authorId="0" shapeId="0" xr:uid="{623E69B0-F22F-4E61-9D19-D1075DC17F24}">
      <text>
        <r>
          <rPr>
            <b/>
            <sz val="9"/>
            <color indexed="81"/>
            <rFont val="Tahoma"/>
            <family val="2"/>
          </rPr>
          <t xml:space="preserve">RC002-Members receive bonuses and engage in violations betting on games that are not included in the scope,this site will deduct the member's game profit and refund the latest Deposit amount
RC001-Member is suspected of receiving multiple promotions instead of same IP, this site will deduct the member's game profit and refund the latest Deposit amount.
</t>
        </r>
      </text>
    </comment>
    <comment ref="AC11" authorId="0" shapeId="0" xr:uid="{439F6CDA-46C7-489F-A250-3C5F2DD6B2EB}">
      <text>
        <r>
          <rPr>
            <b/>
            <sz val="9"/>
            <color indexed="81"/>
            <rFont val="Tahoma"/>
            <family val="2"/>
          </rPr>
          <t>return last deposit</t>
        </r>
      </text>
    </comment>
    <comment ref="AD11" authorId="0" shapeId="0" xr:uid="{67D3F517-343B-48A3-A61D-E383AF207AEF}">
      <text>
        <r>
          <rPr>
            <b/>
            <sz val="9"/>
            <color indexed="81"/>
            <rFont val="Tahoma"/>
            <family val="2"/>
          </rPr>
          <t xml:space="preserve">RC007-Member is suspected of arbitrage of Refer and Earn bonuses, this site will deduct the profit and freeze the account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t>
        </r>
      </text>
    </comment>
    <comment ref="AD12" authorId="0" shapeId="0" xr:uid="{4348BD04-7501-4938-A21D-BB492296B780}">
      <text>
        <r>
          <rPr>
            <b/>
            <sz val="9"/>
            <color indexed="81"/>
            <rFont val="Tahoma"/>
            <family val="2"/>
          </rPr>
          <t xml:space="preserve">RC001-Member is suspected of receiving multiple promotions instead of same IP, this site will deduct the member's game profit and refund the latest Deposit amount.
RC002-Members receive bonuses and engage in violations betting on games that are not included in the scope,this site will deduct the member's game profit
For future assistant kindly contact customer service for more detail.
</t>
        </r>
      </text>
    </comment>
    <comment ref="AC13" authorId="0" shapeId="0" xr:uid="{840D06DF-5071-461F-AECA-F13281E69A70}">
      <text>
        <r>
          <rPr>
            <b/>
            <sz val="9"/>
            <color indexed="81"/>
            <rFont val="Tahoma"/>
            <family val="2"/>
          </rPr>
          <t>12</t>
        </r>
        <r>
          <rPr>
            <b/>
            <sz val="9"/>
            <color indexed="81"/>
            <rFont val="新細明體"/>
            <family val="1"/>
            <charset val="136"/>
          </rPr>
          <t xml:space="preserve">月分红
</t>
        </r>
        <r>
          <rPr>
            <b/>
            <sz val="9"/>
            <color indexed="81"/>
            <rFont val="Tahoma"/>
            <family val="2"/>
          </rPr>
          <t>12</t>
        </r>
        <r>
          <rPr>
            <b/>
            <sz val="9"/>
            <color indexed="81"/>
            <rFont val="新細明體"/>
            <family val="1"/>
            <charset val="136"/>
          </rPr>
          <t xml:space="preserve">月份代理介紹獎金
</t>
        </r>
        <r>
          <rPr>
            <b/>
            <sz val="9"/>
            <color indexed="81"/>
            <rFont val="Tahoma"/>
            <family val="2"/>
          </rPr>
          <t xml:space="preserve">Signing bonus
Signing bonus
</t>
        </r>
      </text>
    </comment>
    <comment ref="AD13" authorId="0" shapeId="0" xr:uid="{B7A9F0F8-2EF2-431A-8D45-41020594C467}">
      <text>
        <r>
          <rPr>
            <b/>
            <sz val="9"/>
            <color indexed="81"/>
            <rFont val="Tahoma"/>
            <family val="2"/>
          </rPr>
          <t xml:space="preserve">RC001-Member is suspected of receiving multiple promotions instead of same IP, this site will deduct the member's game profit and refund the latest Deposit amount.
RC002-Members receive bonuses and engage in violations betting on games that are not included in the scope,this site will deduct the member's game profit
</t>
        </r>
      </text>
    </comment>
    <comment ref="AD14" authorId="0" shapeId="0" xr:uid="{DCE74EF2-D6BA-4EEE-82D4-F35DAC6EB3E3}">
      <text>
        <r>
          <rPr>
            <b/>
            <sz val="9"/>
            <color indexed="81"/>
            <rFont val="Tahoma"/>
            <family val="2"/>
          </rPr>
          <t>RC002-Members receive bonuses and engage in violations betting on games that are not included in the scope,this site will deduct the member's game profit</t>
        </r>
      </text>
    </comment>
    <comment ref="AD15" authorId="0" shapeId="0" xr:uid="{CA474E74-C3CF-420D-8FFF-72202CF0E263}">
      <text>
        <r>
          <rPr>
            <b/>
            <sz val="9"/>
            <color indexed="81"/>
            <rFont val="Tahoma"/>
            <family val="2"/>
          </rPr>
          <t xml:space="preserve">RC002-Members receive bonuses and engage in violations betting on games that are not included in the scope,this site will deduct the member's game profit
RC002-Members receive bonuses and engage in violations betting on games that are not included in the scope,this site will deduct the member's game profit
</t>
        </r>
      </text>
    </comment>
    <comment ref="AD16" authorId="0" shapeId="0" xr:uid="{34961ED5-D356-41E6-94F3-90D848EB1177}">
      <text>
        <r>
          <rPr>
            <b/>
            <sz val="9"/>
            <color indexed="81"/>
            <rFont val="Tahoma"/>
            <family val="2"/>
          </rPr>
          <t xml:space="preserve">RC002-Members receive bonuses and engage in violations betting on games that are not included in the scope,this site will deduct the member's game profit
RC001-Member is suspected of receiving multiple promotions instead of same IP, this site will deduct the member's game profit
</t>
        </r>
      </text>
    </comment>
    <comment ref="AD17" authorId="0" shapeId="0" xr:uid="{5267B9A5-1862-4569-A6CB-95F18EF5DECB}">
      <text>
        <r>
          <rPr>
            <b/>
            <sz val="9"/>
            <color indexed="81"/>
            <rFont val="Tahoma"/>
            <family val="2"/>
          </rPr>
          <t xml:space="preserve">RC002-Members receive bonuses and engage in violations betting on games that are not included in the scope,this site will deduct the member's game profit debit: -113.03, actual deducted amount: 117.03
RC002-Members receive bonuses and engage in violations betting on games that are not included in the scope,this site will deduct the member's game profit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RC004-Member are suspected of violations, illegal group betting, etc., this site will deduct the member's game profit and freeze the account immediately
RC004-Member are suspected of violations, illegal group betting, etc., this site will deduct the member's game profit and freeze the account immediately
RC004-Member are suspected of violations, illegal group betting, etc., this site will deduct the member's game profit and freeze the account immediately
RC004-Member are suspected of violations, illegal group betting, etc., this site will deduct the member's game profit and freeze the account immediately
RC004-Member are suspected of violations, illegal group betting, etc., this site will deduct the member's game profit and freeze the account immediately
RC004-Member are suspected of violations, illegal group betting, etc., this site will deduct the member's game profit and freeze the account immediately
</t>
        </r>
      </text>
    </comment>
    <comment ref="AD18" authorId="0" shapeId="0" xr:uid="{2717E922-BA8A-4D8E-BEE2-427BE3C367F4}">
      <text>
        <r>
          <rPr>
            <b/>
            <sz val="9"/>
            <color indexed="81"/>
            <rFont val="Tahoma"/>
            <family val="2"/>
          </rPr>
          <t xml:space="preserve">RC004-Member are suspected of violations, illegal group betting, etc., this site will deduct the member's game profit and freeze the account immediately
RC004-Member are suspected of violations, illegal group betting, etc., this site will deduct the member's game profit and freeze the account immediately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t>
        </r>
      </text>
    </comment>
    <comment ref="AD19" authorId="0" shapeId="0" xr:uid="{60A7A7F2-CC7E-44CB-B29A-765EE84999D5}">
      <text>
        <r>
          <rPr>
            <b/>
            <sz val="9"/>
            <color indexed="81"/>
            <rFont val="Tahoma"/>
            <family val="2"/>
          </rPr>
          <t>RC002-Members receive bonuses and engage in violations betting on games that are not included in the scope,this site will deduct the member's game profit and refund the latest Deposit amount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RF001-Members are suspected of manipulating multiple accounts, arbitraging bonus charact.Please KYC
Remarks</t>
        </r>
        <r>
          <rPr>
            <b/>
            <sz val="9"/>
            <color indexed="81"/>
            <rFont val="新細明體"/>
            <family val="1"/>
            <charset val="136"/>
          </rPr>
          <t>：</t>
        </r>
        <r>
          <rPr>
            <b/>
            <sz val="9"/>
            <color indexed="81"/>
            <rFont val="Tahoma"/>
            <family val="2"/>
          </rPr>
          <t xml:space="preserve">RC002-Members receive bonuses and engage in violations betting on games that are not included in the scope,this site will deduct the member's game profit and refund the latest Deposit amount
</t>
        </r>
      </text>
    </comment>
    <comment ref="AC20" authorId="0" shapeId="0" xr:uid="{38EC0EBA-A12E-48BA-B218-AD330B775CE9}">
      <text>
        <r>
          <rPr>
            <b/>
            <sz val="9"/>
            <color indexed="81"/>
            <rFont val="Tahoma"/>
            <family val="2"/>
          </rPr>
          <t>Signing bonus</t>
        </r>
      </text>
    </comment>
    <comment ref="AD20" authorId="0" shapeId="0" xr:uid="{97617CBB-565E-474A-943A-8A19F6426694}">
      <text>
        <r>
          <rPr>
            <b/>
            <sz val="9"/>
            <color indexed="81"/>
            <rFont val="Tahoma"/>
            <family val="2"/>
          </rPr>
          <t>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RC024-The agent is suspected of manipulating and owning multiple accounts, and is suspected of arbitrage characteristics and other behaviors</t>
        </r>
        <r>
          <rPr>
            <b/>
            <sz val="9"/>
            <color indexed="81"/>
            <rFont val="新細明體"/>
            <family val="1"/>
            <charset val="136"/>
          </rPr>
          <t xml:space="preserve">，
</t>
        </r>
        <r>
          <rPr>
            <b/>
            <sz val="9"/>
            <color indexed="81"/>
            <rFont val="Tahoma"/>
            <family val="2"/>
          </rPr>
          <t xml:space="preserve">RF001-Members are suspected of manipulating multiple accounts, arbitraging bonus charact.Please kyc
RC002-Members receive bonuses and engage in violations betting on games that are not included in the scope,this site will deduct the member's game profit
RC001-Member is suspected of receiving multiple promotions instead of same IP, this site will deduct the member's game profit and refund the latest Deposit amount.
</t>
        </r>
      </text>
    </comment>
    <comment ref="AD22" authorId="0" shapeId="0" xr:uid="{A1662F80-F65F-4ED1-A8C2-5D15FAE340F7}">
      <text>
        <r>
          <rPr>
            <b/>
            <sz val="9"/>
            <color indexed="81"/>
            <rFont val="Tahoma"/>
            <family val="2"/>
          </rPr>
          <t xml:space="preserve">RC002-Members receive bonuses and engage in violations betting on games that are not included in the scope,this site will deduct the member's game profit
RC002-Members receive bonuses and engage in violations betting on games that are not included in the scope,this site will deduct the member's game profit and refund the latest Deposit amount
RC014 - Member is suspected of registering multiple accounts and arbitraging platform bonuses for gaming, this site will deduct the member's profit and freeze the relevant accounts.
</t>
        </r>
      </text>
    </comment>
    <comment ref="AD24" authorId="0" shapeId="0" xr:uid="{96F39F94-FB52-4ED4-8779-41B5833F88CF}">
      <text>
        <r>
          <rPr>
            <b/>
            <sz val="9"/>
            <color indexed="81"/>
            <rFont val="Tahoma"/>
            <family val="2"/>
          </rPr>
          <t xml:space="preserve"> RC001-Member is suspected of receiving multiple promotions instead of same IP, this site will deduct the member's game profit and refund the latest Deposit amount.</t>
        </r>
      </text>
    </comment>
    <comment ref="AD25" authorId="0" shapeId="0" xr:uid="{709B5F38-0314-4A1C-81F7-86D0710160D7}">
      <text>
        <r>
          <rPr>
            <b/>
            <sz val="9"/>
            <color indexed="81"/>
            <rFont val="Tahoma"/>
            <family val="2"/>
          </rPr>
          <t>RC002-Members receive bonuses and engage in violations betting on games that are not included in the scope,this site will deduct the member's game profit</t>
        </r>
      </text>
    </comment>
    <comment ref="AC26" authorId="0" shapeId="0" xr:uid="{25AE8DBB-EF85-44BF-98A1-36D5D1C3FE1C}">
      <text>
        <r>
          <rPr>
            <b/>
            <sz val="9"/>
            <color indexed="81"/>
            <rFont val="新細明體"/>
            <family val="1"/>
            <charset val="136"/>
          </rPr>
          <t xml:space="preserve">特邀代理充值激励金
</t>
        </r>
        <r>
          <rPr>
            <b/>
            <sz val="9"/>
            <color indexed="81"/>
            <rFont val="Tahoma"/>
            <family val="2"/>
          </rPr>
          <t>gojack678,</t>
        </r>
        <r>
          <rPr>
            <b/>
            <sz val="9"/>
            <color indexed="81"/>
            <rFont val="新細明體"/>
            <family val="1"/>
            <charset val="136"/>
          </rPr>
          <t>余额卡在</t>
        </r>
        <r>
          <rPr>
            <b/>
            <sz val="9"/>
            <color indexed="81"/>
            <rFont val="Tahoma"/>
            <family val="2"/>
          </rPr>
          <t>PG</t>
        </r>
        <r>
          <rPr>
            <b/>
            <sz val="9"/>
            <color indexed="81"/>
            <rFont val="新細明體"/>
            <family val="1"/>
            <charset val="136"/>
          </rPr>
          <t>，手动加回，待</t>
        </r>
        <r>
          <rPr>
            <b/>
            <sz val="9"/>
            <color indexed="81"/>
            <rFont val="Tahoma"/>
            <family val="2"/>
          </rPr>
          <t>PG</t>
        </r>
        <r>
          <rPr>
            <b/>
            <sz val="9"/>
            <color indexed="81"/>
            <rFont val="新細明體"/>
            <family val="1"/>
            <charset val="136"/>
          </rPr>
          <t xml:space="preserve">维护完成后再扣除对应金额
</t>
        </r>
      </text>
    </comment>
    <comment ref="AD26" authorId="0" shapeId="0" xr:uid="{F40CB61A-4B61-4CDE-AC6B-CBF213A6163F}">
      <text>
        <r>
          <rPr>
            <b/>
            <sz val="9"/>
            <color indexed="81"/>
            <rFont val="Tahoma"/>
            <family val="2"/>
          </rPr>
          <t xml:space="preserve">11645235
RC002-Members receive bonuses and engage in violations betting on games that are not included in the scope,this site will deduct the member's game profit and refund the latest Deposit amount
RC002-Members receive bonuses and engage in violations betting on games that are not included in the scope,this site will deduct the member's game profit and refund the latest Deposit amount
</t>
        </r>
      </text>
    </comment>
    <comment ref="AC27" authorId="0" shapeId="0" xr:uid="{FB849E19-C609-4431-A900-ED7C7B20AFE7}">
      <text>
        <r>
          <rPr>
            <b/>
            <sz val="9"/>
            <color indexed="81"/>
            <rFont val="Tahoma"/>
            <family val="2"/>
          </rPr>
          <t xml:space="preserve">Signing bonus
Signing bonus
</t>
        </r>
      </text>
    </comment>
    <comment ref="AD27" authorId="0" shapeId="0" xr:uid="{BA4E6360-E968-4C15-B6BC-D6090F4A2AB9}">
      <text>
        <r>
          <rPr>
            <b/>
            <sz val="9"/>
            <color indexed="81"/>
            <rFont val="Tahoma"/>
            <family val="2"/>
          </rPr>
          <t xml:space="preserve">For future assistant kindly contact customer service for more detail
For future assistant kindly contact customer service for more detail
RC001-Member is suspected of receiving multiple promotions instead of same IP, this site will deduct the member's game profit
</t>
        </r>
      </text>
    </comment>
    <comment ref="AD28" authorId="0" shapeId="0" xr:uid="{D9DACC2C-E30C-479E-A13E-71EED2F7DC3C}">
      <text>
        <r>
          <rPr>
            <b/>
            <sz val="9"/>
            <color indexed="81"/>
            <rFont val="Tahoma"/>
            <family val="2"/>
          </rPr>
          <t xml:space="preserve">RF024-Due to the SIGN UP GET P20 Bonus, members can only withdraw up to PHP2000, the exceed profit will be deducted according to our promotion instructions,
RC002-Members receive bonuses and engage in violations betting on games that are not included in the scope,this site will deduct the member's game profit
RC002-Members receive bonuses and engage in violations betting on games that are not included in the scope,this site will deduct the member's game profit
RC001-Member is suspected of receiving multiple promotions instead of same IP, this site will deduct the member's game profit and refund the latest Deposit amount.
RC002-Members receive bonuses and engage in violations betting on games that are not included in the scope,this site will deduct the member's game profit and refund the latest Deposit amount
RC002-Members receive bonuses and engage in violations betting on games that are not included in the scope,this site will deduct the member's game profit and refund the latest Deposit amount
</t>
        </r>
      </text>
    </comment>
    <comment ref="AC29" authorId="0" shapeId="0" xr:uid="{3B74298A-10DB-4B64-AD39-36B8E01C9932}">
      <text>
        <r>
          <rPr>
            <b/>
            <sz val="9"/>
            <color indexed="81"/>
            <rFont val="Tahoma"/>
            <family val="2"/>
          </rPr>
          <t xml:space="preserve">111713752365 gopay </t>
        </r>
        <r>
          <rPr>
            <b/>
            <sz val="9"/>
            <color indexed="81"/>
            <rFont val="細明體"/>
            <family val="3"/>
            <charset val="136"/>
          </rPr>
          <t>重复支付手动上分</t>
        </r>
      </text>
    </comment>
    <comment ref="AD29" authorId="0" shapeId="0" xr:uid="{3022B639-8612-44EF-9027-0FAB8D666429}">
      <text>
        <r>
          <rPr>
            <b/>
            <sz val="9"/>
            <color indexed="81"/>
            <rFont val="Tahoma"/>
            <family val="2"/>
          </rPr>
          <t xml:space="preserve">RC002-Members receive bonuses and engage in violations betting on games that are not included in the scope,this site will deduct the member's game profit
RC002-Members receive bonuses and engage in violations betting on games that are not included in the scope,this site will deduct the member's game profit
</t>
        </r>
      </text>
    </comment>
    <comment ref="AD30" authorId="0" shapeId="0" xr:uid="{8EA01F26-947C-4B56-9FE5-EADE034F263D}">
      <text>
        <r>
          <rPr>
            <b/>
            <sz val="9"/>
            <color indexed="81"/>
            <rFont val="Tahoma"/>
            <family val="2"/>
          </rPr>
          <t xml:space="preserve">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RC002-Members receive bonuses and engage in violations betting on games that are not included in the scope,this site will deduct the member's game profit and refund the latest Deposit amount
RC001-Member is suspected of receiving multiple promotions instead of same IP, this site will deduct the member's game profit and refund the latest Deposit amount
</t>
        </r>
      </text>
    </comment>
    <comment ref="AD31" authorId="0" shapeId="0" xr:uid="{CC30E3EC-A0AB-4413-B1EC-24D875ED038E}">
      <text>
        <r>
          <rPr>
            <b/>
            <sz val="9"/>
            <color indexed="81"/>
            <rFont val="Tahoma"/>
            <family val="2"/>
          </rPr>
          <t xml:space="preserve">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RC002-Members receive bonuses and engage in violations betting on games that are not included in the scope,this site will deduct the member's game profit and refund the latest Deposit amount
</t>
        </r>
      </text>
    </comment>
    <comment ref="AD32" authorId="0" shapeId="0" xr:uid="{729ECB4A-585A-4812-8614-B3D976DB6FB0}">
      <text>
        <r>
          <rPr>
            <b/>
            <sz val="9"/>
            <color indexed="81"/>
            <rFont val="Tahoma"/>
            <family val="2"/>
          </rPr>
          <t xml:space="preserve">RC001-Member is suspected of receiving multiple promotions instead of same IP, this site will deduct the member's game profit and refund the latest Deposit amount.
RC002-Members receive bonuses and engage in violations betting on games that are not included in the scope,this site will deduct the member's game profit
</t>
        </r>
      </text>
    </comment>
    <comment ref="AD33" authorId="0" shapeId="0" xr:uid="{AA32521C-55D4-4ECE-B8B1-8F8DFF917701}">
      <text>
        <r>
          <rPr>
            <b/>
            <sz val="9"/>
            <color indexed="81"/>
            <rFont val="Tahoma"/>
            <family val="2"/>
          </rPr>
          <t xml:space="preserve">RC002-Members receive bonuses and engage in violations betting on games that are not included in the scope,this site will deduct the member's game profit and refund the latest Deposit amount
RC002-Members receive bonuses and engage in violations betting on games that are not included in the scope,this site will deduct the member's game profit and refund the latest Deposit amount
RC002-Members receive bonuses and engage in violations betting on games that are not included in the scope,this site will deduct the member's game profit
</t>
        </r>
      </text>
    </comment>
    <comment ref="AC34" authorId="0" shapeId="0" xr:uid="{6F0E79B9-3E5B-4F3B-AA47-7398B1028CD1}">
      <text>
        <r>
          <rPr>
            <b/>
            <sz val="9"/>
            <color indexed="81"/>
            <rFont val="Tahoma"/>
            <family val="2"/>
          </rPr>
          <t xml:space="preserve">12293829129 </t>
        </r>
        <r>
          <rPr>
            <b/>
            <sz val="9"/>
            <color indexed="81"/>
            <rFont val="新細明體"/>
            <family val="1"/>
            <charset val="136"/>
          </rPr>
          <t>冲正退回手动上分
扣除分补回订单号：</t>
        </r>
        <r>
          <rPr>
            <b/>
            <sz val="9"/>
            <color indexed="81"/>
            <rFont val="Tahoma"/>
            <family val="2"/>
          </rPr>
          <t xml:space="preserve">11684901
</t>
        </r>
      </text>
    </comment>
    <comment ref="AD34" authorId="0" shapeId="0" xr:uid="{C6B6679D-05E2-40E0-80A8-83DD93C037E5}">
      <text>
        <r>
          <rPr>
            <b/>
            <sz val="9"/>
            <color indexed="81"/>
            <rFont val="Tahoma"/>
            <family val="2"/>
          </rPr>
          <t xml:space="preserve">RC002-Members receive bonuses and engage in violations betting on games that are not included in the scope,this site will deduct the member's game profit and refund the latest Deposit amount
RC002-Members receive bonuses and engage in violations betting on games that are not included in the scope,this site will deduct the member's game profit
RC002-Members receive bonuses and engage in violations betting on games that are not included in the scope,this site will deduct the member's game profit
RC002-Members receive bonuses and engage in violations betting on games that are not included in the scope,this site will deduct the member's game profit
RC002-Members receive bonuses and engage in violations betting on games that are not included in the scope,this site will deduct the member's game profit
RC002-Members receive bonuses and engage in violations betting on games that are not included in the scope,this site will deduct the member's game profit
RC002-Members receive bonuses and engage in violations betting on games that are not included in the scope,this site will deduct the member's game profit and refund the latest Deposit amount
RC002-Members receive bonuses and engage in violations betting on games that are not included in the scope,this site will deduct the member's game profit and refund the latest Deposit amount
</t>
        </r>
      </text>
    </comment>
    <comment ref="AD35" authorId="0" shapeId="0" xr:uid="{4D061D02-E8A7-4715-8D22-0CA5F6440AE1}">
      <text>
        <r>
          <rPr>
            <b/>
            <sz val="9"/>
            <color indexed="81"/>
            <rFont val="Tahoma"/>
            <family val="2"/>
          </rPr>
          <t xml:space="preserve">RC022
RC002-Members received bonuses and engage in violations betting on games that are not included in the scope,this site will deduct the member's game profit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t>
        </r>
      </text>
    </comment>
    <comment ref="AD36" authorId="0" shapeId="0" xr:uid="{BA602B01-098D-4AE4-8A55-E9550ACEDAD3}">
      <text>
        <r>
          <rPr>
            <b/>
            <sz val="9"/>
            <color indexed="81"/>
            <rFont val="Tahoma"/>
            <family val="2"/>
          </rPr>
          <t xml:space="preserve">RC003-Member are suspected of fraud, violations betting, etc., this site will deduct the member's game profit and refund the latest Deposit amount
RC002-Members receive bonuses and engage in violations betting on games that are not included in the scope,this site will deduct the member's game profit
RC002-Members receive bonuses and engage in violations betting on games that are not included in the scope,this site will deduct the member's game profit and refund the latest Deposit amount
</t>
        </r>
      </text>
    </comment>
    <comment ref="AD37" authorId="0" shapeId="0" xr:uid="{AFC8C736-C7D3-494F-B01F-4B3374292FC9}">
      <text>
        <r>
          <rPr>
            <b/>
            <sz val="9"/>
            <color indexed="81"/>
            <rFont val="Tahoma"/>
            <family val="2"/>
          </rPr>
          <t xml:space="preserve">RC001-Member is suspected of receiving multiple promotions instead of same IP, this site will deduct the member's game profit
RC001-Member is suspected of receiving multiple promotions instead of same IP, this site will deduct the member's game profit
RC001-Member is suspected of receiving multiple promotions instead of same IP, this site will deduct the member's game profit and refund the latest Deposit amount.
</t>
        </r>
      </text>
    </comment>
    <comment ref="AD38" authorId="0" shapeId="0" xr:uid="{132ECE4F-F63F-4696-A4EA-1565A15DCF08}">
      <text>
        <r>
          <rPr>
            <b/>
            <sz val="9"/>
            <color indexed="81"/>
            <rFont val="Tahoma"/>
            <family val="2"/>
          </rPr>
          <t xml:space="preserve">RC001-Member is suspected of receiving multiple promotions instead of same IP, this site will deduct the member's game profit and refund the latest Deposit amount
RC014 - Member is suspected of registering multiple accounts and arbitraging platform bonuses for gaming, this site will deduct the member's profit and freeze the relevant accounts.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Wen jung Lien</author>
  </authors>
  <commentList>
    <comment ref="AE9" authorId="0" shapeId="0" xr:uid="{3D8CCB1A-58B9-4A7D-B8E6-68DA0487C3CD}">
      <text>
        <r>
          <rPr>
            <b/>
            <sz val="9"/>
            <color indexed="81"/>
            <rFont val="Tahoma"/>
            <family val="2"/>
          </rPr>
          <t xml:space="preserve">RC001-Member is suspected of receiving multiple promotions instead of same IP, this site will deduct the member's game profit and refund the latest Deposit amount.
RC002-Members receive bonuses and engage in violations betting on games that are not included in the scope,this site will deduct the member's game profit
</t>
        </r>
      </text>
    </comment>
    <comment ref="AE10" authorId="0" shapeId="0" xr:uid="{E6A4B36E-D11A-4744-A7EC-55369D1D37B6}">
      <text>
        <r>
          <rPr>
            <b/>
            <sz val="9"/>
            <color indexed="81"/>
            <rFont val="Tahoma"/>
            <family val="2"/>
          </rPr>
          <t>RC002-Members receive bonuses and engage in violations betting on games that are not included in the scope,this site will deduct the member's game profit and refund the latest Deposit amount</t>
        </r>
      </text>
    </comment>
    <comment ref="AE11" authorId="0" shapeId="0" xr:uid="{84749254-F88B-49F0-AE74-FE9EF6A6F36E}">
      <text>
        <r>
          <rPr>
            <b/>
            <sz val="9"/>
            <color indexed="81"/>
            <rFont val="Tahoma"/>
            <family val="2"/>
          </rPr>
          <t xml:space="preserve">RC003-Member are suspected of fraud, violations betting, etc., this site will deduct the member's game profit and refund the latest Deposit amount
RC002-Members receive bonuses and engage in violations betting on games that are not included in the scope,this site will deduct the member's game profit and refund the latest Deposit amount
RC002-Members receive bonuses and engage in violations betting on games that are not included in the scope,this site will deduct the member's game profit and refund the latest Deposit amount
</t>
        </r>
      </text>
    </comment>
    <comment ref="AE12" authorId="0" shapeId="0" xr:uid="{3EE4A581-E670-467C-802B-1F1FB9A9EEE1}">
      <text>
        <r>
          <rPr>
            <b/>
            <sz val="9"/>
            <color indexed="81"/>
            <rFont val="Tahoma"/>
            <family val="2"/>
          </rPr>
          <t xml:space="preserve">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t>
        </r>
      </text>
    </comment>
    <comment ref="AD13" authorId="0" shapeId="0" xr:uid="{102A86E8-2A8F-4336-8185-0948C20AA031}">
      <text>
        <r>
          <rPr>
            <b/>
            <sz val="9"/>
            <color indexed="81"/>
            <rFont val="Tahoma"/>
            <family val="2"/>
          </rPr>
          <t xml:space="preserve">Signing bonus </t>
        </r>
      </text>
    </comment>
    <comment ref="AE13" authorId="0" shapeId="0" xr:uid="{1C267E11-8BCD-4690-A515-D7D3243C766F}">
      <text>
        <r>
          <rPr>
            <b/>
            <sz val="9"/>
            <color indexed="81"/>
            <rFont val="Tahoma"/>
            <family val="2"/>
          </rPr>
          <t xml:space="preserve">RC002-Members receive bonuses and engage in violations betting on games that are not included in the scope,this site will deduct the member's game profit and refund the latest Deposit amount
RC002-Members receive bonuses and engage in violations betting on games that are not included in the scope,this site will deduct the member's game profit and refund the latest Deposit amount
</t>
        </r>
      </text>
    </comment>
    <comment ref="AE14" authorId="0" shapeId="0" xr:uid="{3722EDD4-C0C1-4DF8-884C-957557FB3E8A}">
      <text>
        <r>
          <rPr>
            <b/>
            <sz val="9"/>
            <color indexed="81"/>
            <rFont val="Tahoma"/>
            <family val="2"/>
          </rPr>
          <t xml:space="preserve">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t>
        </r>
      </text>
    </comment>
    <comment ref="AE15" authorId="0" shapeId="0" xr:uid="{1C78F395-5840-4908-8AD6-5D27A83AA959}">
      <text>
        <r>
          <rPr>
            <b/>
            <sz val="9"/>
            <color indexed="81"/>
            <rFont val="Tahoma"/>
            <family val="2"/>
          </rPr>
          <t xml:space="preserve">RC001-Member is suspected of receiving multiple promotions instead of same IP, this site will deduct the member's game profit and refund the latest Deposit amount </t>
        </r>
      </text>
    </comment>
    <comment ref="AE18" authorId="0" shapeId="0" xr:uid="{3CC0DB5D-44EE-47ED-B58B-B01424C14000}">
      <text>
        <r>
          <rPr>
            <b/>
            <sz val="9"/>
            <color indexed="81"/>
            <rFont val="Tahoma"/>
            <family val="2"/>
          </rPr>
          <t xml:space="preserve">RC004-Member are suspected of violations, illegal group betting, etc., this site will deduct the member's game profit and freeze the account immediately
RC002-Members receive bonuses and engage in violations betting on games that are not included in the scope,this site will deduct the member's game profit
RC001-Member is suspected of receiving multiple promotions instead of same IP, this site will deduct the member's game profit and refund the latest Deposit amount.
</t>
        </r>
      </text>
    </comment>
    <comment ref="AE19" authorId="0" shapeId="0" xr:uid="{F5428266-0646-41B6-A9F8-74D483945774}">
      <text>
        <r>
          <rPr>
            <b/>
            <sz val="9"/>
            <color indexed="81"/>
            <rFont val="Tahoma"/>
            <family val="2"/>
          </rPr>
          <t xml:space="preserve">RC001-Member is suspected of receiving multiple promotions instead of same IP, this site will deduct the member's game profit and refund the latest Deposit amount. </t>
        </r>
      </text>
    </comment>
    <comment ref="AD20" authorId="0" shapeId="0" xr:uid="{234A6924-8E48-4CB9-B46B-2EF194F3D59F}">
      <text>
        <r>
          <rPr>
            <b/>
            <sz val="9"/>
            <color indexed="81"/>
            <rFont val="Tahoma"/>
            <family val="2"/>
          </rPr>
          <t>Signing bonus</t>
        </r>
      </text>
    </comment>
    <comment ref="AD23" authorId="0" shapeId="0" xr:uid="{B14E2080-E536-47BA-A62C-8A428E74EA66}">
      <text>
        <r>
          <rPr>
            <b/>
            <sz val="9"/>
            <color indexed="81"/>
            <rFont val="Tahoma"/>
            <family val="2"/>
          </rPr>
          <t>Return RF#7360043</t>
        </r>
      </text>
    </comment>
    <comment ref="AE23" authorId="0" shapeId="0" xr:uid="{AAF82189-924B-4A0E-9B24-E331C90B91CB}">
      <text>
        <r>
          <rPr>
            <b/>
            <sz val="9"/>
            <color indexed="81"/>
            <rFont val="Tahoma"/>
            <family val="2"/>
          </rPr>
          <t xml:space="preserve">RC001-Member is suspected of receiving multiple promotions instead of same IP, this site will deduct the member's game profit and refund the latest Deposit amount.
RC002-Members receive bonuses and engage in violations betting on games that are not included in the scope,this site will deduct the member's game profit and refund the latest Deposit amount
</t>
        </r>
      </text>
    </comment>
    <comment ref="AE24" authorId="0" shapeId="0" xr:uid="{B81A6D1A-FEA8-49C4-83CF-645D27E6F254}">
      <text>
        <r>
          <rPr>
            <b/>
            <sz val="9"/>
            <color indexed="81"/>
            <rFont val="Tahoma"/>
            <family val="2"/>
          </rPr>
          <t>RC015-Members are suspected of receiving activity bonuses to maliciously increase their turnover. This site will deduct the profits and freeze the account's immediately</t>
        </r>
      </text>
    </comment>
    <comment ref="AE25" authorId="0" shapeId="0" xr:uid="{9F150F28-FF7C-43E7-8E9C-4E5010651D61}">
      <text>
        <r>
          <rPr>
            <b/>
            <sz val="9"/>
            <color indexed="81"/>
            <rFont val="Tahoma"/>
            <family val="2"/>
          </rPr>
          <t>RC001-Member is suspected of receiving multiple promotions instead of same IP, this site will deduct the member's game profit and refund the latest Deposit amount.</t>
        </r>
      </text>
    </comment>
    <comment ref="AE26" authorId="0" shapeId="0" xr:uid="{499A8AAF-3C68-4EA5-B5A4-EAA2DBDD878A}">
      <text>
        <r>
          <rPr>
            <b/>
            <sz val="9"/>
            <color indexed="81"/>
            <rFont val="Tahoma"/>
            <family val="2"/>
          </rPr>
          <t>RC001-Member is suspected of receiving multiple promotions instead of same IP, this site will deduct the member's game profit</t>
        </r>
      </text>
    </comment>
    <comment ref="AE30" authorId="0" shapeId="0" xr:uid="{E0CD9153-376A-45F6-833E-EA996B8FCA50}">
      <text>
        <r>
          <rPr>
            <b/>
            <sz val="9"/>
            <color indexed="81"/>
            <rFont val="Tahoma"/>
            <family val="2"/>
          </rPr>
          <t xml:space="preserve"> RC001-Member is suspected of receiving multiple promotions instead of same IP, this site will deduct the member's game profit</t>
        </r>
      </text>
    </comment>
    <comment ref="AE31" authorId="0" shapeId="0" xr:uid="{CE07ADCF-5283-4CCB-AEFC-8C8A3E6CE2B0}">
      <text>
        <r>
          <rPr>
            <b/>
            <sz val="9"/>
            <color indexed="81"/>
            <rFont val="Tahoma"/>
            <family val="2"/>
          </rPr>
          <t xml:space="preserve">RC002-Members receive bonuses and engage in violations betting on games that are not included in the scope,this site will deduct the member's game profit and refund the latest Deposit amount
RC001-Member is suspected of receiving multiple promotions instead of same IP, this site will deduct the member's game profit and refund the latest Deposit amount.
</t>
        </r>
      </text>
    </comment>
    <comment ref="AE34" authorId="0" shapeId="0" xr:uid="{88BECBD6-8F27-435E-82EC-0496D7F288A5}">
      <text>
        <r>
          <rPr>
            <b/>
            <sz val="9"/>
            <color indexed="81"/>
            <rFont val="Tahoma"/>
            <family val="2"/>
          </rPr>
          <t>RC001-Member is suspected of receiving multiple promotions instead of same IP, this site will deduct the member's game profit and refund the latest Deposit amount.</t>
        </r>
      </text>
    </comment>
    <comment ref="AE35" authorId="0" shapeId="0" xr:uid="{C7CC0616-190E-43EC-A6FD-219F74F11BBD}">
      <text>
        <r>
          <rPr>
            <b/>
            <sz val="9"/>
            <color indexed="81"/>
            <rFont val="Tahoma"/>
            <family val="2"/>
          </rPr>
          <t xml:space="preserve">RC002-Members receive bonuses and engage in violations betting on games that are not included in the scope,this site will deduct the member's game profit and refund the latest Deposit amount </t>
        </r>
      </text>
    </comment>
    <comment ref="AE36" authorId="0" shapeId="0" xr:uid="{C309FEA9-DAD6-4C54-9789-25F7C4632B35}">
      <text>
        <r>
          <rPr>
            <b/>
            <sz val="9"/>
            <color indexed="81"/>
            <rFont val="Tahoma"/>
            <family val="2"/>
          </rPr>
          <t xml:space="preserve"> RC002-Members receive bonuses and engage in violations betting on games that are not included in the scope,this site will deduct the member's game profit</t>
        </r>
      </text>
    </comment>
    <comment ref="AE37" authorId="0" shapeId="0" xr:uid="{FB181D62-B92B-448A-96A8-4F3222920DA6}">
      <text>
        <r>
          <rPr>
            <b/>
            <sz val="9"/>
            <color indexed="81"/>
            <rFont val="Tahoma"/>
            <family val="2"/>
          </rPr>
          <t xml:space="preserve">RC002-Members receive bonuses and engage in violations betting on games that are not included in the scope,this site will deduct the member's game profit and refund the latest Deposit amount
RC004-Member are suspected of violations, illegal group betting, etc., this site will deduct the member's game profit and freeze the account immediately
RC001-Member is suspected of receiving multiple promotions instead of same IP, this site will deduct the member's game profit and refund the latest Deposit amount.
</t>
        </r>
      </text>
    </comment>
    <comment ref="AD39" authorId="0" shapeId="0" xr:uid="{672BA553-9DD6-4367-B2B9-7F19FB711A9B}">
      <text>
        <r>
          <rPr>
            <b/>
            <sz val="9"/>
            <color indexed="81"/>
            <rFont val="Tahoma"/>
            <family val="2"/>
          </rPr>
          <t>32361299150 UTPAY 27</t>
        </r>
        <r>
          <rPr>
            <b/>
            <sz val="9"/>
            <color indexed="81"/>
            <rFont val="細明體"/>
            <family val="3"/>
            <charset val="136"/>
          </rPr>
          <t>号</t>
        </r>
        <r>
          <rPr>
            <b/>
            <sz val="9"/>
            <color indexed="81"/>
            <rFont val="Tahoma"/>
            <family val="2"/>
          </rPr>
          <t xml:space="preserve"> </t>
        </r>
        <r>
          <rPr>
            <b/>
            <sz val="9"/>
            <color indexed="81"/>
            <rFont val="細明體"/>
            <family val="3"/>
            <charset val="136"/>
          </rPr>
          <t>代付冲正</t>
        </r>
      </text>
    </comment>
    <comment ref="AE39" authorId="0" shapeId="0" xr:uid="{A8994D76-8E51-48BF-8655-8CCAC671FE2D}">
      <text>
        <r>
          <rPr>
            <b/>
            <sz val="9"/>
            <color indexed="81"/>
            <rFont val="Tahoma"/>
            <family val="2"/>
          </rPr>
          <t xml:space="preserve">RC002
RC001-Member is suspected of receiving multiple promotions instead of same IP, this site will deduct the member's game profit and refund the latest Deposit amount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Wen jung Lien</author>
  </authors>
  <commentList>
    <comment ref="AD9" authorId="0" shapeId="0" xr:uid="{EE47B545-38C9-44BB-B69C-2444A823BCCA}">
      <text>
        <r>
          <rPr>
            <b/>
            <sz val="9"/>
            <color indexed="81"/>
            <rFont val="Tahoma"/>
            <family val="2"/>
          </rPr>
          <t xml:space="preserve">RC018-Members are suspected of receiving activity bonuses to maliciously increase their turnover. This site will deduct the profits and warn the player this behaviour was not allowed in the future,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RC002-Members receive bonuses and engage in violations betting on games that are not included in the scope,this site will deduct the member's game profit
</t>
        </r>
      </text>
    </comment>
    <comment ref="AD10" authorId="0" shapeId="0" xr:uid="{EFBC305C-A2E5-4017-8C21-9D0EC6E8DF79}">
      <text>
        <r>
          <rPr>
            <b/>
            <sz val="9"/>
            <color indexed="81"/>
            <rFont val="Tahoma"/>
            <family val="2"/>
          </rPr>
          <t xml:space="preserve">RC001-Member is suspected of receiving multiple promotions instead of same IP, this site will deduct the member's game profit and refund the latest Deposit amount
RC013-Members are suspected of receiving activity bonuses to maliciously increase their turnover. This site will deduct the profits and refund the latest deposit amount.
</t>
        </r>
      </text>
    </comment>
    <comment ref="AD12" authorId="0" shapeId="0" xr:uid="{9BC2977E-935E-4B8D-BE47-9EEADE22A8D9}">
      <text>
        <r>
          <rPr>
            <b/>
            <sz val="9"/>
            <color indexed="81"/>
            <rFont val="Tahoma"/>
            <family val="2"/>
          </rPr>
          <t>RC006-Members are suspected of receiving activity bonuses to maliciously increase their turnover. This site will deduct the game profits and refund the latest deposit amount.</t>
        </r>
      </text>
    </comment>
    <comment ref="AD13" authorId="0" shapeId="0" xr:uid="{AF9B720B-5E2E-4079-B990-70C5EB56C2AB}">
      <text>
        <r>
          <rPr>
            <b/>
            <sz val="9"/>
            <color indexed="81"/>
            <rFont val="Tahoma"/>
            <family val="2"/>
          </rPr>
          <t xml:space="preserve">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RC002-Members receive bonuses and engage in violations betting on games that are not included in the scope,this site will deduct the member's game profit and refund the latest Deposit amount
</t>
        </r>
      </text>
    </comment>
    <comment ref="AC14" authorId="0" shapeId="0" xr:uid="{F97ECBB9-8294-4E82-8CFC-FD7577C2E893}">
      <text>
        <r>
          <rPr>
            <b/>
            <sz val="9"/>
            <color indexed="81"/>
            <rFont val="Tahoma"/>
            <family val="2"/>
          </rPr>
          <t>agent bonus</t>
        </r>
      </text>
    </comment>
    <comment ref="AD14" authorId="0" shapeId="0" xr:uid="{7F95F6E0-6859-49D3-9214-49937D6C27F6}">
      <text>
        <r>
          <rPr>
            <b/>
            <sz val="9"/>
            <color indexed="81"/>
            <rFont val="Tahoma"/>
            <family val="2"/>
          </rPr>
          <t>RC001-Member is suspected of receiving multiple promotions instead of same IP, this site will deduct the member's game profit and refund the latest Deposit amount</t>
        </r>
      </text>
    </comment>
    <comment ref="AD15" authorId="0" shapeId="0" xr:uid="{72FB5BFD-9856-4D13-8DBB-24F8A83E6EA1}">
      <text>
        <r>
          <rPr>
            <b/>
            <sz val="9"/>
            <color indexed="81"/>
            <rFont val="Tahoma"/>
            <family val="2"/>
          </rPr>
          <t xml:space="preserve">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t>
        </r>
      </text>
    </comment>
    <comment ref="AD16" authorId="0" shapeId="0" xr:uid="{77E881F3-DF76-4357-94EF-385927C03748}">
      <text>
        <r>
          <rPr>
            <b/>
            <sz val="9"/>
            <color indexed="81"/>
            <rFont val="Tahoma"/>
            <family val="2"/>
          </rPr>
          <t xml:space="preserve">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t>
        </r>
      </text>
    </comment>
    <comment ref="AD17" authorId="0" shapeId="0" xr:uid="{A8958EDA-FEDB-4573-B8BF-75C286A1080F}">
      <text>
        <r>
          <rPr>
            <b/>
            <sz val="9"/>
            <color indexed="81"/>
            <rFont val="Tahoma"/>
            <family val="2"/>
          </rPr>
          <t>RC001-Member is suspected of receiving multiple promotions instead of same IP, this site will deduct the member's game profit and refund the latest Deposit amount</t>
        </r>
      </text>
    </comment>
    <comment ref="AD18" authorId="0" shapeId="0" xr:uid="{4C05D31C-4259-4F60-A6F3-1F3BBA93B009}">
      <text>
        <r>
          <rPr>
            <b/>
            <sz val="9"/>
            <color indexed="81"/>
            <rFont val="Tahoma"/>
            <family val="2"/>
          </rPr>
          <t xml:space="preserve">RC001-Member is suspected of receiving multiple promotions instead of same IP, this site will deduct the member's game profit and refund the latest Deposit amount.
RC013-Members are suspected of receiving activity bonuses to maliciously increase their turnover. This site will deduct the profits and refund the latest deposit amount.
</t>
        </r>
      </text>
    </comment>
    <comment ref="AD19" authorId="0" shapeId="0" xr:uid="{89A3AACF-9A55-4FA1-9E01-C1EF7B0F36E5}">
      <text>
        <r>
          <rPr>
            <b/>
            <sz val="9"/>
            <color indexed="81"/>
            <rFont val="Tahoma"/>
            <family val="2"/>
          </rPr>
          <t xml:space="preserve">RC013-Members are suspected of receiving activity bonuses to maliciously increase their turnover. This site will deduct the profits and refund the latest deposit amount.
RC001-Member is suspected of receiving multiple promotions instead of same IP, this site will deduct the member's game profit and refund the latest Deposit amount
</t>
        </r>
      </text>
    </comment>
    <comment ref="AD20" authorId="0" shapeId="0" xr:uid="{523659BD-52EE-43C0-800D-216B5BB83A44}">
      <text>
        <r>
          <rPr>
            <b/>
            <sz val="9"/>
            <color indexed="81"/>
            <rFont val="Tahoma"/>
            <family val="2"/>
          </rPr>
          <t xml:space="preserve">RC001-Member is suspected of receiving multiple promotions instead of same IP, this site will deduct the member's game profit and refund the latest Deposit amount.
RC002-Members receive bonuses and engage in violations betting on games that are not included in the scope,this site will deduct the member's game profit and refund the latest Deposit amount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RC013-Members are suspected of receiving activity bonuses to maliciously increase their turnover. This site will deduct the profits and refund the latest deposit amount.
</t>
        </r>
      </text>
    </comment>
    <comment ref="AD21" authorId="0" shapeId="0" xr:uid="{21E19D39-492E-45F4-A922-E316C360ABAC}">
      <text>
        <r>
          <rPr>
            <b/>
            <sz val="9"/>
            <color indexed="81"/>
            <rFont val="Tahoma"/>
            <family val="2"/>
          </rPr>
          <t xml:space="preserve">RC001-Member is suspected of receiving multiple promotions instead of same IP, this site will deduct the member's game profit and refund the latest Deposit amount
</t>
        </r>
      </text>
    </comment>
    <comment ref="AD22" authorId="0" shapeId="0" xr:uid="{69AF8030-FC05-4D0B-A44D-18A9AA97D2E9}">
      <text>
        <r>
          <rPr>
            <b/>
            <sz val="9"/>
            <color indexed="81"/>
            <rFont val="Tahoma"/>
            <family val="2"/>
          </rPr>
          <t xml:space="preserve"> RC001-Member is suspected of receiving multiple promotions instead of same IP, this site will deduct the member's game profit</t>
        </r>
      </text>
    </comment>
    <comment ref="AD23" authorId="0" shapeId="0" xr:uid="{E8BF0FD6-59B0-48BD-873D-3702AD19C4EE}">
      <text>
        <r>
          <rPr>
            <b/>
            <sz val="9"/>
            <color indexed="81"/>
            <rFont val="Tahoma"/>
            <family val="2"/>
          </rPr>
          <t xml:space="preserve">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RC013-Members are suspected of receiving activity bonuses to maliciously increase their turnover. This site will deduct the profits and refund the latest deposit amount.
RC001-Member is suspected of receiving multiple promotions instead of same IP, this site will deduct the member's game profit and refund the latest Deposit amount.
</t>
        </r>
      </text>
    </comment>
    <comment ref="AC24" authorId="0" shapeId="0" xr:uid="{A4EA4974-CB7F-4024-92B5-720DE3985985}">
      <text>
        <r>
          <rPr>
            <b/>
            <sz val="9"/>
            <color indexed="81"/>
            <rFont val="新細明體"/>
            <family val="1"/>
            <charset val="136"/>
          </rPr>
          <t xml:space="preserve">代理之前出事，团队工资没有结算，现统一结算
代理之前出事，团队工资没有结算，现统一结算
</t>
        </r>
      </text>
    </comment>
    <comment ref="AD25" authorId="0" shapeId="0" xr:uid="{FB4E3DAC-8D40-4720-A43B-27E9F8D23408}">
      <text>
        <r>
          <rPr>
            <b/>
            <sz val="9"/>
            <color indexed="81"/>
            <rFont val="Tahoma"/>
            <family val="2"/>
          </rPr>
          <t xml:space="preserve">RC001-Member is suspected of receiving multiple promotions instead of same IP, this site will deduct the member's game profit and refund the latest Deposit amount
RC013-Members are suspected of receiving activity bonuses to maliciously increase their turnover. This site will deduct the profits and refund the latest deposit amount.
</t>
        </r>
      </text>
    </comment>
    <comment ref="AC26" authorId="0" shapeId="0" xr:uid="{F4D47225-1FF8-4C60-85C2-DC76C63279E0}">
      <text>
        <r>
          <rPr>
            <b/>
            <sz val="9"/>
            <color indexed="81"/>
            <rFont val="新細明體"/>
            <family val="1"/>
            <charset val="136"/>
          </rPr>
          <t xml:space="preserve">亏损日工资
日结分红
</t>
        </r>
      </text>
    </comment>
    <comment ref="AD26" authorId="0" shapeId="0" xr:uid="{9A0DC9C5-8DA5-494A-97FD-EC3717F85484}">
      <text>
        <r>
          <rPr>
            <b/>
            <sz val="9"/>
            <color indexed="81"/>
            <rFont val="Tahoma"/>
            <family val="2"/>
          </rPr>
          <t xml:space="preserve">RC013-Members are suspected of receiving activity bonuses to maliciously increase their turnover. This site will deduct the profits and refund the latest deposit amount.
RC013-Members are suspected of receiving activity bonuses to maliciously increase their turnover. This site will deduct the profits and refund the latest deposit amount.
RC002-Members receive bonuses and engage in violations betting on games that are not included in the scope,this site will deduct the member's game profit and refund the latest Deposit amount
</t>
        </r>
      </text>
    </comment>
    <comment ref="AC27" authorId="0" shapeId="0" xr:uid="{6EA28F32-B70E-44AA-A533-866014EC504F}">
      <text>
        <r>
          <rPr>
            <b/>
            <sz val="9"/>
            <color indexed="81"/>
            <rFont val="新細明體"/>
            <family val="1"/>
            <charset val="136"/>
          </rPr>
          <t xml:space="preserve">亏损日工资
日结分红
</t>
        </r>
      </text>
    </comment>
    <comment ref="AD27" authorId="0" shapeId="0" xr:uid="{E089F01F-EF4C-42EA-95DA-142CBBC91D79}">
      <text>
        <r>
          <rPr>
            <b/>
            <sz val="9"/>
            <color indexed="81"/>
            <rFont val="Tahoma"/>
            <family val="2"/>
          </rPr>
          <t xml:space="preserve"> 2/18</t>
        </r>
        <r>
          <rPr>
            <b/>
            <sz val="9"/>
            <color indexed="81"/>
            <rFont val="細明體"/>
            <family val="3"/>
            <charset val="136"/>
          </rPr>
          <t>没有亏损日工资，算错扣除</t>
        </r>
      </text>
    </comment>
    <comment ref="AC28" authorId="0" shapeId="0" xr:uid="{335DB2B9-19BD-4ABA-BC16-34736C1861CD}">
      <text>
        <r>
          <rPr>
            <b/>
            <sz val="9"/>
            <color indexed="81"/>
            <rFont val="細明體"/>
            <family val="3"/>
            <charset val="136"/>
          </rPr>
          <t>日结分红</t>
        </r>
        <r>
          <rPr>
            <b/>
            <sz val="9"/>
            <color indexed="81"/>
            <rFont val="Tahoma"/>
            <family val="2"/>
          </rPr>
          <t xml:space="preserve">2/19 </t>
        </r>
      </text>
    </comment>
    <comment ref="AD28" authorId="0" shapeId="0" xr:uid="{1FCA2A97-8E42-4F44-B2A4-27D20C20E718}">
      <text>
        <r>
          <rPr>
            <b/>
            <sz val="9"/>
            <color indexed="81"/>
            <rFont val="Tahoma"/>
            <family val="2"/>
          </rPr>
          <t xml:space="preserve">incorrect bonus amount
RC002-Members receive bonuses and engage in violations betting on games that are not included in the scope,this site will deduct the member's game profit and refund the latest Deposit amount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t>
        </r>
      </text>
    </comment>
    <comment ref="AC29" authorId="0" shapeId="0" xr:uid="{04211BED-D3BB-4EDD-9D49-1B1D6D4B6282}">
      <text>
        <r>
          <rPr>
            <b/>
            <sz val="9"/>
            <color indexed="81"/>
            <rFont val="Tahoma"/>
            <family val="2"/>
          </rPr>
          <t xml:space="preserve">12306088190 </t>
        </r>
        <r>
          <rPr>
            <b/>
            <sz val="9"/>
            <color indexed="81"/>
            <rFont val="細明體"/>
            <family val="3"/>
            <charset val="136"/>
          </rPr>
          <t>冲正</t>
        </r>
      </text>
    </comment>
    <comment ref="AD29" authorId="0" shapeId="0" xr:uid="{B34F8C4C-B45F-4D40-8524-65C3B2AD3706}">
      <text>
        <r>
          <rPr>
            <b/>
            <sz val="9"/>
            <color indexed="81"/>
            <rFont val="Tahoma"/>
            <family val="2"/>
          </rPr>
          <t xml:space="preserve">RC001-Member is suspected of receiving multiple promotions instead of same IP, this site will deduct the member's game profit and refund the latest Deposit amount.
RC002-Members receive bonuses and engage in violations betting on games that are not included in the scope,this site will deduct the member's game profit and refund the latest Deposit amount
RC001-Member is suspected of receiving multiple promotions instead of same IP, this site will deduct the member's game profit and refund the latest Deposit amount.
</t>
        </r>
      </text>
    </comment>
    <comment ref="AD31" authorId="0" shapeId="0" xr:uid="{7A2B9DD9-7D71-4C40-A767-5CCD807695AB}">
      <text>
        <r>
          <rPr>
            <b/>
            <sz val="9"/>
            <color indexed="81"/>
            <rFont val="Tahoma"/>
            <family val="2"/>
          </rPr>
          <t xml:space="preserve">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t>
        </r>
      </text>
    </comment>
    <comment ref="AD32" authorId="0" shapeId="0" xr:uid="{8048C3D2-7DD7-4129-BED6-6489F6B645C0}">
      <text>
        <r>
          <rPr>
            <b/>
            <sz val="9"/>
            <color indexed="81"/>
            <rFont val="Tahoma"/>
            <family val="2"/>
          </rPr>
          <t xml:space="preserve">RC001-Member is suspected of receiving multiple promotions instead of same IP, this site will deduct the member's game profit and refund the latest Deposit amount.
RC013-Members are suspected of receiving activity bonuses to maliciously increase their turnover. This site will deduct the profits and refund the latest deposit amount.
RC001-Member is suspected of receiving multiple promotions instead of same IP, this site will deduct the member's game profit and refund the latest Deposit amount
</t>
        </r>
      </text>
    </comment>
    <comment ref="AC34" authorId="0" shapeId="0" xr:uid="{32223CB0-B7B7-47C3-8686-0AA349DEC3CF}">
      <text>
        <r>
          <rPr>
            <b/>
            <sz val="9"/>
            <color indexed="81"/>
            <rFont val="Tahoma"/>
            <family val="2"/>
          </rPr>
          <t xml:space="preserve">12307125929 ux </t>
        </r>
        <r>
          <rPr>
            <b/>
            <sz val="9"/>
            <color indexed="81"/>
            <rFont val="細明體"/>
            <family val="3"/>
            <charset val="136"/>
          </rPr>
          <t>冲正退回手动上分</t>
        </r>
      </text>
    </comment>
    <comment ref="AD35" authorId="0" shapeId="0" xr:uid="{8910F54A-3BD9-45E4-81BF-0333ABFDD916}">
      <text>
        <r>
          <rPr>
            <b/>
            <sz val="9"/>
            <color indexed="81"/>
            <rFont val="Tahoma"/>
            <family val="2"/>
          </rPr>
          <t xml:space="preserve">RC001-Member is suspected of receiving multiple promotions instead of same IP, this site will deduct the member's game profit and refund the latest Deposit amount </t>
        </r>
      </text>
    </comment>
    <comment ref="AD36" authorId="0" shapeId="0" xr:uid="{CEEDB875-7BC3-4B57-8A77-425CA77456D3}">
      <text>
        <r>
          <rPr>
            <b/>
            <sz val="9"/>
            <color indexed="81"/>
            <rFont val="Tahoma"/>
            <family val="2"/>
          </rPr>
          <t xml:space="preserve">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Wen jung Lien</author>
  </authors>
  <commentList>
    <comment ref="AD9" authorId="0" shapeId="0" xr:uid="{DCCE960C-D0FA-4932-8729-0FEDA0976093}">
      <text>
        <r>
          <rPr>
            <b/>
            <sz val="9"/>
            <color indexed="81"/>
            <rFont val="Tahoma"/>
            <family val="2"/>
          </rPr>
          <t xml:space="preserve">RC018-
RC001-Member is suspected of receiving multiple promotions instead of same IP, this site will deduct the member's game profit and refund the latest Deposit amount
RC002-Members receive bonuses and engage in violations betting on games that are not included in the scope,this site will deduct the member's game profit
RC022
RC002-Members receive bonuses and engage in violations betting on games that are not included in the scope,this site will deduct the member's game profit and refund the latest Deposit amount
RC002-Members receive bonuses and engage in violations betting on games that are not included in the scope,this site will deduct the member's game profit and refund the latest Deposit amount
RC001-Member is suspected of receiving multiple promotions instead of same IP, this site will deduct the member's game profit
</t>
        </r>
      </text>
    </comment>
    <comment ref="AC10" authorId="0" shapeId="0" xr:uid="{BC5CCAEB-C35E-4E0F-B616-D3D5DBE41DE1}">
      <text>
        <r>
          <rPr>
            <b/>
            <sz val="9"/>
            <color indexed="81"/>
            <rFont val="Tahoma"/>
            <family val="2"/>
          </rPr>
          <t xml:space="preserve">Signing bonus
Signing bonus
</t>
        </r>
      </text>
    </comment>
    <comment ref="AD10" authorId="0" shapeId="0" xr:uid="{D7913BD4-2077-46D7-8CF9-DC51D1289C69}">
      <text>
        <r>
          <rPr>
            <b/>
            <sz val="9"/>
            <color indexed="81"/>
            <rFont val="Tahoma"/>
            <family val="2"/>
          </rPr>
          <t xml:space="preserve">RC001-Member is suspected of receiving multiple promotions instead of same IP, this site will deduct the member's game profit and refund the latest Deposit amount </t>
        </r>
      </text>
    </comment>
    <comment ref="AD11" authorId="0" shapeId="0" xr:uid="{67F48D46-D795-4EBD-A309-5F7ACDAA2936}">
      <text>
        <r>
          <rPr>
            <b/>
            <sz val="9"/>
            <color indexed="81"/>
            <rFont val="Tahoma"/>
            <family val="2"/>
          </rPr>
          <t>RC002-Members receive bonuses and engage in violations betting on games that are not included in the scope,this site will deduct the member's game profit
RC002-Members receive bonuses and engage in violations betting on games that are not included in the scope,this site will deduct the member's game profit and refund the latest Deposit amount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t>
        </r>
      </text>
    </comment>
    <comment ref="AD12" authorId="0" shapeId="0" xr:uid="{10A50800-6CA3-43CD-976F-E3B305BFADC5}">
      <text>
        <r>
          <rPr>
            <b/>
            <sz val="9"/>
            <color indexed="81"/>
            <rFont val="Tahoma"/>
            <family val="2"/>
          </rPr>
          <t xml:space="preserve">RC023 -Due to the JILI FREES SPIN , members can only withdraw up to PHP3000 of winning from the free credits, and the remaining balance will be manually deducted.
RC002-Members receive bonuses and engage in violations betting on games that are not included in the scope,this site will deduct the member's game profit
RC001-Member is suspected of receiving multiple promotions instead of same IP, this site will deduct the member's game profit and refund the latest Deposit amount
RC002-Members receive bonuses and engage in violations betting on games that are not included in the scope,this site will deduct the member's game profit
</t>
        </r>
      </text>
    </comment>
    <comment ref="AD13" authorId="0" shapeId="0" xr:uid="{BC8FF280-5487-4826-860F-37D59AD7FF9E}">
      <text>
        <r>
          <rPr>
            <b/>
            <sz val="9"/>
            <color indexed="81"/>
            <rFont val="Tahoma"/>
            <family val="2"/>
          </rPr>
          <t xml:space="preserve">RC002-Members receive bonuses and engage in violations betting on games that are not included in the scope,this site will deduct the member's game profit
RC002-Members receive bonuses and engage in violations betting on games that are not included in the scope,this site will deduct the member's game profit
RC001-Member is suspected of receiving multiple promotions instead of same IP, this site will deduct the member's game profit and refund the latest Deposit amount.
</t>
        </r>
      </text>
    </comment>
    <comment ref="AC14" authorId="0" shapeId="0" xr:uid="{4CF13281-4E7F-4910-A11C-E773F8FB2CB3}">
      <text>
        <r>
          <rPr>
            <b/>
            <sz val="9"/>
            <color indexed="81"/>
            <rFont val="Tahoma"/>
            <family val="2"/>
          </rPr>
          <t xml:space="preserve">Agent Bonus
Agent Bonus
</t>
        </r>
      </text>
    </comment>
    <comment ref="AD14" authorId="0" shapeId="0" xr:uid="{E91E8AE2-1550-426E-9366-0847719A510F}">
      <text>
        <r>
          <rPr>
            <b/>
            <sz val="9"/>
            <color indexed="81"/>
            <rFont val="Tahoma"/>
            <family val="2"/>
          </rPr>
          <t xml:space="preserve">RC002-Members receive bonuses and engage in violations betting on games that are not included in the scope,this site will deduct the member's game profit and refund the latest Deposit amount
RC002
RC002-Members receive bonuses and engage in violations betting on games that are not included in the scope,this site will deduct the member's game profit
RC001-Member is suspected of receiving multiple promotions instead of same IP, this site will deduct the member's game profit
</t>
        </r>
      </text>
    </comment>
    <comment ref="AD15" authorId="0" shapeId="0" xr:uid="{373974CB-080C-402B-9535-297829A58FE8}">
      <text>
        <r>
          <rPr>
            <b/>
            <sz val="9"/>
            <color indexed="81"/>
            <rFont val="Tahoma"/>
            <family val="2"/>
          </rPr>
          <t xml:space="preserve">RC001-Member is suspected of receiving multiple promotions instead of same IP, this site will deduct the member's game profit and refund the latest Deposit amount
RC002-Members receive bonuses and engage in violations betting on games that are not included in the scope,this site will deduct the member's game profit
RC002-Members receive bonuses and engage in violations betting on games that are not included in the scope,this site will deduct the member's game profit
RC002-Members receive bonuses and engage in violations betting on games that are not included in the scope,this site will deduct the member's game profit
</t>
        </r>
      </text>
    </comment>
    <comment ref="AD16" authorId="0" shapeId="0" xr:uid="{0A86A0EC-2CF6-4B9E-96DA-24FEF6321BD4}">
      <text>
        <r>
          <rPr>
            <b/>
            <sz val="9"/>
            <color indexed="81"/>
            <rFont val="Tahoma"/>
            <family val="2"/>
          </rPr>
          <t xml:space="preserve">RC001-Member is suspected of receiving multiple promotions instead of same IP, this site will deduct the member's game profit and refund the latest Deposit amount.
RC002-Members receive bonuses and engage in violations betting on games that are not included in the scope,this site will deduct the member's game profit
</t>
        </r>
      </text>
    </comment>
    <comment ref="AC17" authorId="0" shapeId="0" xr:uid="{CA04C74F-EF6A-4C57-BB90-CA16EED6CBA8}">
      <text>
        <r>
          <rPr>
            <b/>
            <sz val="9"/>
            <color indexed="81"/>
            <rFont val="Tahoma"/>
            <family val="2"/>
          </rPr>
          <t xml:space="preserve">111762286889 gopay </t>
        </r>
        <r>
          <rPr>
            <b/>
            <sz val="9"/>
            <color indexed="81"/>
            <rFont val="新細明體"/>
            <family val="1"/>
            <charset val="136"/>
          </rPr>
          <t>重复支付手动上分
手动回调</t>
        </r>
        <r>
          <rPr>
            <b/>
            <sz val="9"/>
            <color indexed="81"/>
            <rFont val="Tahoma"/>
            <family val="2"/>
          </rPr>
          <t xml:space="preserve"> 111762179650 </t>
        </r>
        <r>
          <rPr>
            <b/>
            <sz val="9"/>
            <color indexed="81"/>
            <rFont val="新細明體"/>
            <family val="1"/>
            <charset val="136"/>
          </rPr>
          <t>操作失误导致到账金额</t>
        </r>
        <r>
          <rPr>
            <b/>
            <sz val="9"/>
            <color indexed="81"/>
            <rFont val="Tahoma"/>
            <family val="2"/>
          </rPr>
          <t xml:space="preserve"> 0</t>
        </r>
        <r>
          <rPr>
            <b/>
            <sz val="9"/>
            <color indexed="81"/>
            <rFont val="新細明體"/>
            <family val="1"/>
            <charset val="136"/>
          </rPr>
          <t>，手动添加余额给玩家</t>
        </r>
        <r>
          <rPr>
            <b/>
            <sz val="9"/>
            <color indexed="81"/>
            <rFont val="Tahoma"/>
            <family val="2"/>
          </rPr>
          <t>+</t>
        </r>
        <r>
          <rPr>
            <b/>
            <sz val="9"/>
            <color indexed="81"/>
            <rFont val="新細明體"/>
            <family val="1"/>
            <charset val="136"/>
          </rPr>
          <t>活动金额</t>
        </r>
        <r>
          <rPr>
            <b/>
            <sz val="9"/>
            <color indexed="81"/>
            <rFont val="Tahoma"/>
            <family val="2"/>
          </rPr>
          <t xml:space="preserve"> 1500*3% = 45
</t>
        </r>
        <r>
          <rPr>
            <b/>
            <sz val="9"/>
            <color indexed="81"/>
            <rFont val="新細明體"/>
            <family val="1"/>
            <charset val="136"/>
          </rPr>
          <t xml:space="preserve">团队注册里程碑
</t>
        </r>
        <r>
          <rPr>
            <b/>
            <sz val="9"/>
            <color indexed="81"/>
            <rFont val="Tahoma"/>
            <family val="2"/>
          </rPr>
          <t xml:space="preserve">Signing bonus
Signing bonus
</t>
        </r>
      </text>
    </comment>
    <comment ref="AD17" authorId="0" shapeId="0" xr:uid="{1F21CAC2-36A5-4B90-B225-78F9FEEC6D01}">
      <text>
        <r>
          <rPr>
            <b/>
            <sz val="9"/>
            <color indexed="81"/>
            <rFont val="Tahoma"/>
            <family val="2"/>
          </rPr>
          <t xml:space="preserve">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RC002-Members receive bonuses and engage in violations betting on games that are not included in the scope,this site will deduct the member's game profit
RC002-Members receive bonuses and engage in violations betting on games that are not included in the scope,this site will deduct the member's game profit
</t>
        </r>
      </text>
    </comment>
    <comment ref="AD18" authorId="0" shapeId="0" xr:uid="{FBAFFD71-0F84-4BDF-8C2E-B54D745B77CB}">
      <text>
        <r>
          <rPr>
            <b/>
            <sz val="9"/>
            <color indexed="81"/>
            <rFont val="Tahoma"/>
            <family val="2"/>
          </rPr>
          <t xml:space="preserve">RC002-Members receive bonuses and engage in violations betting on games that are not included in the scope,this site will deduct the member's game profit
RC002-Members receive bonuses and engage in violations betting on games that are not included in the scope,this site will deduct the member's game profit
RC016 -Due to the SIGN UP Bonus, members can only withdraw up to PHP3,000, so this site will deduct excess profits.
RC001-Member is suspected of receiving multiple promotions instead of same IP, this site will deduct the member's game profit and refund the latest Deposit amount
</t>
        </r>
      </text>
    </comment>
    <comment ref="AD19" authorId="0" shapeId="0" xr:uid="{F0793CEF-17D6-4381-9ABC-14BCD8249282}">
      <text>
        <r>
          <rPr>
            <b/>
            <sz val="9"/>
            <color indexed="81"/>
            <rFont val="Tahoma"/>
            <family val="2"/>
          </rPr>
          <t xml:space="preserve">RC002-Members receive bonuses and engage in violations betting on games that are not included in the scope,this site will deduct the member's game profit
RC002-Members receive bonuses and engage in violations betting on games that are not included in the scope,this site will deduct the member's game profit
</t>
        </r>
      </text>
    </comment>
    <comment ref="AC20" authorId="0" shapeId="0" xr:uid="{7E7DFAE1-2951-4729-881E-27C1ACFB4DF0}">
      <text>
        <r>
          <rPr>
            <b/>
            <sz val="9"/>
            <color indexed="81"/>
            <rFont val="Tahoma"/>
            <family val="2"/>
          </rPr>
          <t>1</t>
        </r>
        <r>
          <rPr>
            <b/>
            <sz val="9"/>
            <color indexed="81"/>
            <rFont val="細明體"/>
            <family val="3"/>
            <charset val="136"/>
          </rPr>
          <t>月份代理介紹獎金</t>
        </r>
        <r>
          <rPr>
            <b/>
            <sz val="9"/>
            <color indexed="81"/>
            <rFont val="Tahoma"/>
            <family val="2"/>
          </rPr>
          <t xml:space="preserve"> </t>
        </r>
      </text>
    </comment>
    <comment ref="AD20" authorId="0" shapeId="0" xr:uid="{29F815DE-093D-417A-8573-114DA8D657B8}">
      <text>
        <r>
          <rPr>
            <b/>
            <sz val="9"/>
            <color indexed="81"/>
            <rFont val="Tahoma"/>
            <family val="2"/>
          </rPr>
          <t xml:space="preserve">RC001-Member is suspected of receiving multiple promotions instead of same IP, this site will deduct the member's game profit and refund the latest Deposit amount
RC002-Members receive bonuses and engage in violations betting on games that are not included in the scope,this site will deduct the member's game profit
RC002-Members receive bonuses and engage in violations betting on games that are not included in the scope,this site will deduct the member's game profit
RC016 -Due to the FREE SPINS Bonus, members can only withdraw up to PHP3000, so this site will deduct excess profits.
</t>
        </r>
      </text>
    </comment>
    <comment ref="AD21" authorId="0" shapeId="0" xr:uid="{45C2C2B1-0F98-4B4D-A7E5-5D4AC3A1D8FA}">
      <text>
        <r>
          <rPr>
            <b/>
            <sz val="9"/>
            <color indexed="81"/>
            <rFont val="Tahoma"/>
            <family val="2"/>
          </rPr>
          <t xml:space="preserve">RC016 -Due to the FREE SPINS Bonus, members can only withdraw up to PHP3000, so this site will deduct excess profits.
RC001-Member is suspected of receiving multiple promotions instead of same IP, this site will deduct the member's game profit
</t>
        </r>
      </text>
    </comment>
    <comment ref="AD22" authorId="0" shapeId="0" xr:uid="{6DC80CFA-53E3-476F-8E34-A11F0EACA1D7}">
      <text>
        <r>
          <rPr>
            <b/>
            <sz val="9"/>
            <color indexed="81"/>
            <rFont val="Tahoma"/>
            <family val="2"/>
          </rPr>
          <t xml:space="preserve"> RC002-Members receive bonuses and engage in violations betting on games that are not included in the scope,this site will deduct the member's game profit</t>
        </r>
      </text>
    </comment>
    <comment ref="AD23" authorId="0" shapeId="0" xr:uid="{85385381-4261-4ED4-A3A3-617CE30CAD9B}">
      <text>
        <r>
          <rPr>
            <b/>
            <sz val="9"/>
            <color indexed="81"/>
            <rFont val="Tahoma"/>
            <family val="2"/>
          </rPr>
          <t xml:space="preserve">RC002-Members receive bonuses and engage in violations betting on games that are not included in the scope,this site will deduct the member's game profit and refund the latest Deposit amount
RC002-Members receive bonuses and engage in violations betting on games that are not included in the scope,this site will deduct the member's game profit
RC002-Members receive bonuses and engage in violations betting on games that are not included in the scope,this site will deduct the member's game profit and refund the latest Deposit amount
RC002-Members receive bonuses and engage in violations betting on games that are not included in the scope,this site will deduct the member's game profit
</t>
        </r>
      </text>
    </comment>
    <comment ref="AC24" authorId="0" shapeId="0" xr:uid="{C0DE6C4B-B6CD-46BB-AB89-D54075838682}">
      <text>
        <r>
          <rPr>
            <b/>
            <sz val="9"/>
            <color indexed="81"/>
            <rFont val="Tahoma"/>
            <family val="2"/>
          </rPr>
          <t xml:space="preserve">2.08-2.14 </t>
        </r>
        <r>
          <rPr>
            <b/>
            <sz val="9"/>
            <color indexed="81"/>
            <rFont val="新細明體"/>
            <family val="1"/>
            <charset val="136"/>
          </rPr>
          <t xml:space="preserve">签约分红钱包余额不足，手动
</t>
        </r>
        <r>
          <rPr>
            <b/>
            <sz val="9"/>
            <color indexed="81"/>
            <rFont val="Tahoma"/>
            <family val="2"/>
          </rPr>
          <t xml:space="preserve">2.08-2.14 </t>
        </r>
        <r>
          <rPr>
            <b/>
            <sz val="9"/>
            <color indexed="81"/>
            <rFont val="新細明體"/>
            <family val="1"/>
            <charset val="136"/>
          </rPr>
          <t xml:space="preserve">签约分红钱包余额不足，手动
代理之前出事，日工资一直没有结算，现统一发放
</t>
        </r>
      </text>
    </comment>
    <comment ref="AD24" authorId="0" shapeId="0" xr:uid="{92E6A3F8-2A99-4900-B6F0-6CEC42841AF8}">
      <text>
        <r>
          <rPr>
            <b/>
            <sz val="9"/>
            <color indexed="81"/>
            <rFont val="Tahoma"/>
            <family val="2"/>
          </rPr>
          <t xml:space="preserve">RC002-Members receive bonuses and engage in violations betting on games that are not included in the scope,this site will deduct the member's game profit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t>
        </r>
      </text>
    </comment>
    <comment ref="AC25" authorId="0" shapeId="0" xr:uid="{226991F9-6348-4D72-B4D1-1473C5692493}">
      <text>
        <r>
          <rPr>
            <b/>
            <sz val="9"/>
            <color indexed="81"/>
            <rFont val="Tahoma"/>
            <family val="2"/>
          </rPr>
          <t xml:space="preserve">gjp+sbet </t>
        </r>
        <r>
          <rPr>
            <b/>
            <sz val="9"/>
            <color indexed="81"/>
            <rFont val="新細明體"/>
            <family val="1"/>
            <charset val="136"/>
          </rPr>
          <t xml:space="preserve">结算人头费，结算后，取消全部待遇，由公司接管
</t>
        </r>
      </text>
    </comment>
    <comment ref="AD25" authorId="0" shapeId="0" xr:uid="{2C2C80BD-D619-4E84-B2CB-DBD26A249994}">
      <text>
        <r>
          <rPr>
            <b/>
            <sz val="9"/>
            <color indexed="81"/>
            <rFont val="Tahoma"/>
            <family val="2"/>
          </rPr>
          <t xml:space="preserve">RC001-Member is suspected of receiving multiple promotions instead of same IP, this site will deduct the member's game profit and refund the latest Deposit amount.
RC002-Members receive bonuses and engage in violations betting on games that are not included in the scope,this site will deduct the member's game profit and refund the latest Deposit amount
RC016 -Due to the FREE SPINS Bonus, members can only withdraw up to PHP3000, so this site will deduct excess profits.
RC001-Member is suspected of receiving multiple promotions instead of same IP, this site will deduct the member's game profit and refund the latest Deposit amount
RC002-Members receive bonuses and engage in violations betting on games that are not included in the scope,this site will deduct the member's game profit
</t>
        </r>
      </text>
    </comment>
    <comment ref="AD26" authorId="0" shapeId="0" xr:uid="{4DE3E207-FE66-4954-9346-327984E77DC2}">
      <text>
        <r>
          <rPr>
            <b/>
            <sz val="9"/>
            <color indexed="81"/>
            <rFont val="Tahoma"/>
            <family val="2"/>
          </rPr>
          <t xml:space="preserve">RC016 -Due to the FREE SPINS Bonus, members can only withdraw up to PHP3000, so this site will deduct excess profits.
RC002-Members receive bonuses and engage in violations betting on games that are not included in the scope,this site will deduct the member's game profit
</t>
        </r>
      </text>
    </comment>
    <comment ref="AC27" authorId="0" shapeId="0" xr:uid="{DBA6B58C-8B14-42C2-8258-43504518932B}">
      <text>
        <r>
          <rPr>
            <b/>
            <sz val="9"/>
            <color indexed="81"/>
            <rFont val="Tahoma"/>
            <family val="2"/>
          </rPr>
          <t>GJP 2</t>
        </r>
        <r>
          <rPr>
            <b/>
            <sz val="9"/>
            <color indexed="81"/>
            <rFont val="新細明體"/>
            <family val="1"/>
            <charset val="136"/>
          </rPr>
          <t>月半月大客户维护（半月</t>
        </r>
        <r>
          <rPr>
            <b/>
            <sz val="9"/>
            <color indexed="81"/>
            <rFont val="Tahoma"/>
            <family val="2"/>
          </rPr>
          <t>30W</t>
        </r>
        <r>
          <rPr>
            <b/>
            <sz val="9"/>
            <color indexed="81"/>
            <rFont val="新細明體"/>
            <family val="1"/>
            <charset val="136"/>
          </rPr>
          <t>以上充值、</t>
        </r>
        <r>
          <rPr>
            <b/>
            <sz val="9"/>
            <color indexed="81"/>
            <rFont val="Tahoma"/>
            <family val="2"/>
          </rPr>
          <t>3</t>
        </r>
        <r>
          <rPr>
            <b/>
            <sz val="9"/>
            <color indexed="81"/>
            <rFont val="新細明體"/>
            <family val="1"/>
            <charset val="136"/>
          </rPr>
          <t xml:space="preserve">日未登录、亏损）
</t>
        </r>
        <r>
          <rPr>
            <b/>
            <sz val="9"/>
            <color indexed="81"/>
            <rFont val="Tahoma"/>
            <family val="2"/>
          </rPr>
          <t>GJP 2</t>
        </r>
        <r>
          <rPr>
            <b/>
            <sz val="9"/>
            <color indexed="81"/>
            <rFont val="新細明體"/>
            <family val="1"/>
            <charset val="136"/>
          </rPr>
          <t>月半月大客户维护（半月</t>
        </r>
        <r>
          <rPr>
            <b/>
            <sz val="9"/>
            <color indexed="81"/>
            <rFont val="Tahoma"/>
            <family val="2"/>
          </rPr>
          <t>30W</t>
        </r>
        <r>
          <rPr>
            <b/>
            <sz val="9"/>
            <color indexed="81"/>
            <rFont val="新細明體"/>
            <family val="1"/>
            <charset val="136"/>
          </rPr>
          <t>以上充值、</t>
        </r>
        <r>
          <rPr>
            <b/>
            <sz val="9"/>
            <color indexed="81"/>
            <rFont val="Tahoma"/>
            <family val="2"/>
          </rPr>
          <t>3</t>
        </r>
        <r>
          <rPr>
            <b/>
            <sz val="9"/>
            <color indexed="81"/>
            <rFont val="新細明體"/>
            <family val="1"/>
            <charset val="136"/>
          </rPr>
          <t xml:space="preserve">日未登录、亏损）
</t>
        </r>
        <r>
          <rPr>
            <b/>
            <sz val="9"/>
            <color indexed="81"/>
            <rFont val="Tahoma"/>
            <family val="2"/>
          </rPr>
          <t>GJP 2</t>
        </r>
        <r>
          <rPr>
            <b/>
            <sz val="9"/>
            <color indexed="81"/>
            <rFont val="新細明體"/>
            <family val="1"/>
            <charset val="136"/>
          </rPr>
          <t>月半月大客户维护（半月</t>
        </r>
        <r>
          <rPr>
            <b/>
            <sz val="9"/>
            <color indexed="81"/>
            <rFont val="Tahoma"/>
            <family val="2"/>
          </rPr>
          <t>30W</t>
        </r>
        <r>
          <rPr>
            <b/>
            <sz val="9"/>
            <color indexed="81"/>
            <rFont val="新細明體"/>
            <family val="1"/>
            <charset val="136"/>
          </rPr>
          <t>以上充值、</t>
        </r>
        <r>
          <rPr>
            <b/>
            <sz val="9"/>
            <color indexed="81"/>
            <rFont val="Tahoma"/>
            <family val="2"/>
          </rPr>
          <t>3</t>
        </r>
        <r>
          <rPr>
            <b/>
            <sz val="9"/>
            <color indexed="81"/>
            <rFont val="新細明體"/>
            <family val="1"/>
            <charset val="136"/>
          </rPr>
          <t xml:space="preserve">日未登录、亏损）
</t>
        </r>
      </text>
    </comment>
    <comment ref="AD27" authorId="0" shapeId="0" xr:uid="{A958FA0A-3B72-4730-AAE4-D995A3CC18EA}">
      <text>
        <r>
          <rPr>
            <b/>
            <sz val="9"/>
            <color indexed="81"/>
            <rFont val="Tahoma"/>
            <family val="2"/>
          </rPr>
          <t xml:space="preserve">RC001-Member is suspected of receiving multiple promotions instead of same IP, this site will deduct the member's game profit and refund the latest Deposit amount.
RC002-Members receive bonuses and engage in violations betting on games that are not included in the scope,this site will deduct the member's game profit
</t>
        </r>
      </text>
    </comment>
    <comment ref="AD28" authorId="0" shapeId="0" xr:uid="{CD7A94FF-A755-4943-9847-D622573BB104}">
      <text>
        <r>
          <rPr>
            <b/>
            <sz val="9"/>
            <color indexed="81"/>
            <rFont val="Tahoma"/>
            <family val="2"/>
          </rPr>
          <t xml:space="preserve">RC001-Member is suspected of receiving multiple promotions instead of same IP, this site will deduct the member's game profit and refund the latest Deposit amount
RC002-Members receive bonuses and engage in violations betting on games that are not included in the scope,this site will deduct the member's game profit and refund the latest Deposit amount
RC002-Members receive bonuses and engage in violations betting on games that are not included in the scope,this site will deduct the member's game profit and refund the latest Deposit amount
</t>
        </r>
      </text>
    </comment>
    <comment ref="AD29" authorId="0" shapeId="0" xr:uid="{B7854316-B4D8-419D-899F-67FA878A4C72}">
      <text>
        <r>
          <rPr>
            <b/>
            <sz val="9"/>
            <color indexed="81"/>
            <rFont val="Tahoma"/>
            <family val="2"/>
          </rPr>
          <t xml:space="preserve">RC027 -Due to the FREE SPIN Bonus, members can only withdraw up to PHP3000, so this site will deduct excess profits.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t>
        </r>
      </text>
    </comment>
    <comment ref="AD30" authorId="0" shapeId="0" xr:uid="{0C1BB748-2209-41C5-AC1E-0214E22BE23B}">
      <text>
        <r>
          <rPr>
            <b/>
            <sz val="9"/>
            <color indexed="81"/>
            <rFont val="Tahoma"/>
            <family val="2"/>
          </rPr>
          <t xml:space="preserve"> RC002-Members receive bonuses and engage in violations betting on games that are not included in the scope,this site will deduct the member's game profit</t>
        </r>
      </text>
    </comment>
    <comment ref="AC31" authorId="0" shapeId="0" xr:uid="{DCF70AC8-B61F-4916-9267-DA2273CC9CE5}">
      <text>
        <r>
          <rPr>
            <b/>
            <sz val="9"/>
            <color indexed="81"/>
            <rFont val="Tahoma"/>
            <family val="2"/>
          </rPr>
          <t xml:space="preserve">signing bonus </t>
        </r>
        <r>
          <rPr>
            <b/>
            <sz val="9"/>
            <color indexed="81"/>
            <rFont val="新細明體"/>
            <family val="1"/>
            <charset val="136"/>
          </rPr>
          <t xml:space="preserve">主钱包余额不足，手动上分
</t>
        </r>
        <r>
          <rPr>
            <b/>
            <sz val="9"/>
            <color indexed="81"/>
            <rFont val="Tahoma"/>
            <family val="2"/>
          </rPr>
          <t xml:space="preserve">signing bonus </t>
        </r>
        <r>
          <rPr>
            <b/>
            <sz val="9"/>
            <color indexed="81"/>
            <rFont val="新細明體"/>
            <family val="1"/>
            <charset val="136"/>
          </rPr>
          <t xml:space="preserve">主钱包余额不足，手动上分
</t>
        </r>
        <r>
          <rPr>
            <b/>
            <sz val="9"/>
            <color indexed="81"/>
            <rFont val="Tahoma"/>
            <family val="2"/>
          </rPr>
          <t>signing bonus</t>
        </r>
        <r>
          <rPr>
            <b/>
            <sz val="9"/>
            <color indexed="81"/>
            <rFont val="新細明體"/>
            <family val="1"/>
            <charset val="136"/>
          </rPr>
          <t xml:space="preserve">主钱包余额不足，手动上分
</t>
        </r>
      </text>
    </comment>
    <comment ref="AC32" authorId="0" shapeId="0" xr:uid="{651AF701-6239-4ECB-87B0-DB3158FE7EDA}">
      <text>
        <r>
          <rPr>
            <b/>
            <sz val="9"/>
            <color indexed="81"/>
            <rFont val="Tahoma"/>
            <family val="2"/>
          </rPr>
          <t xml:space="preserve"> 12307517472 gopay </t>
        </r>
        <r>
          <rPr>
            <b/>
            <sz val="9"/>
            <color indexed="81"/>
            <rFont val="細明體"/>
            <family val="3"/>
            <charset val="136"/>
          </rPr>
          <t>冲正退回手动上分</t>
        </r>
      </text>
    </comment>
    <comment ref="AD32" authorId="0" shapeId="0" xr:uid="{7E168DC8-5982-4D1E-AA43-A6779F1FA259}">
      <text>
        <r>
          <rPr>
            <b/>
            <sz val="9"/>
            <color indexed="81"/>
            <rFont val="Tahoma"/>
            <family val="2"/>
          </rPr>
          <t>RC022</t>
        </r>
      </text>
    </comment>
    <comment ref="AD33" authorId="0" shapeId="0" xr:uid="{B99FBA4D-54AA-4436-8888-2DE6F2DFFA2D}">
      <text>
        <r>
          <rPr>
            <b/>
            <sz val="9"/>
            <color indexed="81"/>
            <rFont val="Tahoma"/>
            <family val="2"/>
          </rPr>
          <t xml:space="preserve">RC002-Members receive bonuses and engage in violations betting on games that are not included in the scope,this site will deduct the member's game profit
RC002-Members receive bonuses and engage in violations betting on games that are not included in the scope,this site will deduct the member's game profit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Wen jung Lien</author>
  </authors>
  <commentList>
    <comment ref="AE10" authorId="0" shapeId="0" xr:uid="{7FC47CE3-C841-4FF0-B9B3-D1D576CF02DC}">
      <text>
        <r>
          <rPr>
            <b/>
            <sz val="9"/>
            <color indexed="81"/>
            <rFont val="Tahoma"/>
            <family val="2"/>
          </rPr>
          <t xml:space="preserve">For future assistant kindly contact customer service for more detail. </t>
        </r>
      </text>
    </comment>
    <comment ref="AE13" authorId="0" shapeId="0" xr:uid="{A772E42D-25AC-4915-8A8E-CA5690B12F70}">
      <text>
        <r>
          <rPr>
            <b/>
            <sz val="9"/>
            <color indexed="81"/>
            <rFont val="Tahoma"/>
            <family val="2"/>
          </rPr>
          <t xml:space="preserve">RC001-Member is suspected of receiving multiple promotions instead of same IP, this site will deduct the member's game profit and refund the latest Deposit amount </t>
        </r>
      </text>
    </comment>
    <comment ref="AD14" authorId="0" shapeId="0" xr:uid="{89A11976-410A-4425-888C-F6BF9CDC9473}">
      <text>
        <r>
          <rPr>
            <b/>
            <sz val="9"/>
            <color indexed="81"/>
            <rFont val="細明體"/>
            <family val="3"/>
            <charset val="136"/>
          </rPr>
          <t>代理激励奖金</t>
        </r>
      </text>
    </comment>
    <comment ref="AE15" authorId="0" shapeId="0" xr:uid="{B02B5AA0-D794-47C9-BD0E-6C12B2DB2D71}">
      <text>
        <r>
          <rPr>
            <b/>
            <sz val="9"/>
            <color indexed="81"/>
            <rFont val="Tahoma"/>
            <family val="2"/>
          </rPr>
          <t xml:space="preserve">RC013-Members are suspected of receiving activity bonuses to maliciously increase their turnover. This site will deduct the profits and refund the latest deposit amount.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t>
        </r>
      </text>
    </comment>
    <comment ref="AE16" authorId="0" shapeId="0" xr:uid="{5BD9B2D3-2DDB-404C-8862-CDE4DA636225}">
      <text>
        <r>
          <rPr>
            <b/>
            <sz val="9"/>
            <color indexed="81"/>
            <rFont val="Tahoma"/>
            <family val="2"/>
          </rPr>
          <t xml:space="preserve">RC013-Members are suspected of receiving activity bonuses to maliciously increase their turnover. This site will deduct the profits and refund the latest deposit amount.
RC001-Member is suspected of receiving multiple promotions instead of same IP, this site will deduct the member's game profit and refund the latest Deposit amount
RC001-Member is suspected of receiving multiple promotions instead of same IP, this site will deduct the member's game profit and refund the latest Deposit amount
RC003-Member are suspected of fraud, violations betting, etc., this site will deduct the member's game profit and refund the latest Deposit amount
</t>
        </r>
      </text>
    </comment>
    <comment ref="AD17" authorId="0" shapeId="0" xr:uid="{EFBE7C38-40C6-49C1-AA54-3AE7B9218023}">
      <text>
        <r>
          <rPr>
            <b/>
            <sz val="9"/>
            <color indexed="81"/>
            <rFont val="Tahoma"/>
            <family val="2"/>
          </rPr>
          <t xml:space="preserve">game158 </t>
        </r>
        <r>
          <rPr>
            <b/>
            <sz val="9"/>
            <color indexed="81"/>
            <rFont val="新細明體"/>
            <family val="1"/>
            <charset val="136"/>
          </rPr>
          <t xml:space="preserve">团队注册里程碑
</t>
        </r>
        <r>
          <rPr>
            <b/>
            <sz val="9"/>
            <color indexed="81"/>
            <rFont val="Tahoma"/>
            <family val="2"/>
          </rPr>
          <t xml:space="preserve">Signing bonus
</t>
        </r>
      </text>
    </comment>
    <comment ref="AE17" authorId="0" shapeId="0" xr:uid="{E135F38C-3A6B-4A6F-AE72-184866727C60}">
      <text>
        <r>
          <rPr>
            <b/>
            <sz val="9"/>
            <color indexed="81"/>
            <rFont val="Tahoma"/>
            <family val="2"/>
          </rPr>
          <t xml:space="preserve">RC001-Member is suspected of receiving multiple promotions instead of same IP, this site will deduct the member's game profit and refund the latest Deposit amount.
RC013-Members are suspected of receiving activity bonuses to maliciously increase their turnover. This site will deduct the profits and refund the latest deposit amount.
</t>
        </r>
      </text>
    </comment>
    <comment ref="AE18" authorId="0" shapeId="0" xr:uid="{D676C2EA-BD1A-40C6-8163-CCD5E8301527}">
      <text>
        <r>
          <rPr>
            <b/>
            <sz val="9"/>
            <color indexed="81"/>
            <rFont val="Tahoma"/>
            <family val="2"/>
          </rPr>
          <t>RC001-Member is suspected of receiving multiple promotions instead of same IP, this site will deduct the member's game profit and refund the latest Deposit amount</t>
        </r>
      </text>
    </comment>
    <comment ref="AE21" authorId="0" shapeId="0" xr:uid="{73CDD846-E69C-493F-9963-FD768153D611}">
      <text>
        <r>
          <rPr>
            <b/>
            <sz val="9"/>
            <color indexed="81"/>
            <rFont val="Tahoma"/>
            <family val="2"/>
          </rPr>
          <t xml:space="preserve">RC013-Members are suspected of receiving activity bonuses to maliciously increase their turnover. This site will deduct the profits and refund the latest deposit amount.
RC001-Member is suspected of receiving multiple promotions instead of same IP, this site will deduct the member's game profit
</t>
        </r>
      </text>
    </comment>
    <comment ref="AD22" authorId="0" shapeId="0" xr:uid="{04091DFB-D913-43E8-886F-7847ABF0B0B4}">
      <text>
        <r>
          <rPr>
            <b/>
            <sz val="9"/>
            <color indexed="81"/>
            <rFont val="Tahoma"/>
            <family val="2"/>
          </rPr>
          <t xml:space="preserve">weekl loss bonus
weekl loss bonus
weekl loss bonus
weekl loss bonus
weekl loss bonus
weekl loss bonus
weekl loss bonus
weekl loss bonus
weekl loss bonus
weekl loss bonus
</t>
        </r>
      </text>
    </comment>
    <comment ref="AE22" authorId="0" shapeId="0" xr:uid="{F75EF4E1-CF85-4CF9-816E-8DD963C8DB3F}">
      <text>
        <r>
          <rPr>
            <b/>
            <sz val="9"/>
            <color indexed="81"/>
            <rFont val="Tahoma"/>
            <family val="2"/>
          </rPr>
          <t xml:space="preserve"> RC001-Member is suspected of receiving multiple promotions instead of same IP, this site will deduct the member's game profit and refund the latest Deposit amount.</t>
        </r>
      </text>
    </comment>
    <comment ref="AE23" authorId="0" shapeId="0" xr:uid="{99694010-8CCF-4C4D-9E05-C404161C95AA}">
      <text>
        <r>
          <rPr>
            <b/>
            <sz val="9"/>
            <color indexed="81"/>
            <rFont val="Tahoma"/>
            <family val="2"/>
          </rPr>
          <t xml:space="preserve">RC002-Members receive bonuses and engage in violations betting on games that are not included in the scope,this site will deduct the member's game profit and refund the latest Deposit amount
RC001-Member is suspected of receiving multiple promotions instead of same IP, this site will deduct the member's game profit and refund the latest Deposit amount.
</t>
        </r>
      </text>
    </comment>
    <comment ref="AD24" authorId="0" shapeId="0" xr:uid="{41F0ECD1-50F2-42E4-B921-D02AE32459A5}">
      <text>
        <r>
          <rPr>
            <b/>
            <sz val="9"/>
            <color indexed="81"/>
            <rFont val="細明體"/>
            <family val="3"/>
            <charset val="136"/>
          </rPr>
          <t>代理之前出事，日工资一直没有结算，现统一发放</t>
        </r>
        <r>
          <rPr>
            <b/>
            <sz val="9"/>
            <color indexed="81"/>
            <rFont val="Tahoma"/>
            <family val="2"/>
          </rPr>
          <t xml:space="preserve">   
</t>
        </r>
        <r>
          <rPr>
            <b/>
            <sz val="9"/>
            <color indexed="81"/>
            <rFont val="細明體"/>
            <family val="3"/>
            <charset val="136"/>
          </rPr>
          <t>总计</t>
        </r>
        <r>
          <rPr>
            <b/>
            <sz val="9"/>
            <color indexed="81"/>
            <rFont val="Tahoma"/>
            <family val="2"/>
          </rPr>
          <t xml:space="preserve"> 
34,939.0000
</t>
        </r>
      </text>
    </comment>
    <comment ref="AE24" authorId="0" shapeId="0" xr:uid="{F7398E6F-F9D6-462F-B771-12282E3EB0BB}">
      <text>
        <r>
          <rPr>
            <b/>
            <sz val="9"/>
            <color indexed="81"/>
            <rFont val="Tahoma"/>
            <family val="2"/>
          </rPr>
          <t xml:space="preserve">311594087414 </t>
        </r>
        <r>
          <rPr>
            <b/>
            <sz val="9"/>
            <color indexed="81"/>
            <rFont val="新細明體"/>
            <family val="1"/>
            <charset val="136"/>
          </rPr>
          <t>拒绝充值误点上分。扣回余额和</t>
        </r>
        <r>
          <rPr>
            <b/>
            <sz val="9"/>
            <color indexed="81"/>
            <rFont val="Tahoma"/>
            <family val="2"/>
          </rPr>
          <t>10%</t>
        </r>
        <r>
          <rPr>
            <b/>
            <sz val="9"/>
            <color indexed="81"/>
            <rFont val="新細明體"/>
            <family val="1"/>
            <charset val="136"/>
          </rPr>
          <t xml:space="preserve">充值红利
</t>
        </r>
        <r>
          <rPr>
            <b/>
            <sz val="9"/>
            <color indexed="81"/>
            <rFont val="Tahoma"/>
            <family val="2"/>
          </rPr>
          <t xml:space="preserve">RC001-Member is suspected of receiving multiple promotions instead of same IP, this site will deduct the member's game profit
</t>
        </r>
      </text>
    </comment>
    <comment ref="AD25" authorId="0" shapeId="0" xr:uid="{C4D16FD5-3DC1-48CE-8999-8F61196D0774}">
      <text>
        <r>
          <rPr>
            <b/>
            <sz val="9"/>
            <color indexed="81"/>
            <rFont val="新細明體"/>
            <family val="1"/>
            <charset val="136"/>
          </rPr>
          <t xml:space="preserve">日分红
亏损日工资
</t>
        </r>
      </text>
    </comment>
    <comment ref="AE25" authorId="0" shapeId="0" xr:uid="{642962DB-664B-4F22-81B6-13405D11848F}">
      <text>
        <r>
          <rPr>
            <b/>
            <sz val="9"/>
            <color indexed="81"/>
            <rFont val="Tahoma"/>
            <family val="2"/>
          </rPr>
          <t>RC001-Member is suspected of receiving multiple promotions instead of same IP, this site will deduct the member's game profit and refund the latest Deposit amount.</t>
        </r>
      </text>
    </comment>
    <comment ref="AD27" authorId="0" shapeId="0" xr:uid="{5E1E8364-B8E0-4667-AB67-B83AD2BCA39C}">
      <text>
        <r>
          <rPr>
            <b/>
            <sz val="9"/>
            <color indexed="81"/>
            <rFont val="Tahoma"/>
            <family val="2"/>
          </rPr>
          <t>sbet 2</t>
        </r>
        <r>
          <rPr>
            <b/>
            <sz val="9"/>
            <color indexed="81"/>
            <rFont val="新細明體"/>
            <family val="1"/>
            <charset val="136"/>
          </rPr>
          <t>月半月大客户维护（半月</t>
        </r>
        <r>
          <rPr>
            <b/>
            <sz val="9"/>
            <color indexed="81"/>
            <rFont val="Tahoma"/>
            <family val="2"/>
          </rPr>
          <t>20W</t>
        </r>
        <r>
          <rPr>
            <b/>
            <sz val="9"/>
            <color indexed="81"/>
            <rFont val="新細明體"/>
            <family val="1"/>
            <charset val="136"/>
          </rPr>
          <t>以上充值、</t>
        </r>
        <r>
          <rPr>
            <b/>
            <sz val="9"/>
            <color indexed="81"/>
            <rFont val="Tahoma"/>
            <family val="2"/>
          </rPr>
          <t>3</t>
        </r>
        <r>
          <rPr>
            <b/>
            <sz val="9"/>
            <color indexed="81"/>
            <rFont val="新細明體"/>
            <family val="1"/>
            <charset val="136"/>
          </rPr>
          <t xml:space="preserve">日未登录、亏损）
</t>
        </r>
        <r>
          <rPr>
            <b/>
            <sz val="9"/>
            <color indexed="81"/>
            <rFont val="Tahoma"/>
            <family val="2"/>
          </rPr>
          <t>sbet 2</t>
        </r>
        <r>
          <rPr>
            <b/>
            <sz val="9"/>
            <color indexed="81"/>
            <rFont val="新細明體"/>
            <family val="1"/>
            <charset val="136"/>
          </rPr>
          <t>月半月大客户维护（半月</t>
        </r>
        <r>
          <rPr>
            <b/>
            <sz val="9"/>
            <color indexed="81"/>
            <rFont val="Tahoma"/>
            <family val="2"/>
          </rPr>
          <t>20W</t>
        </r>
        <r>
          <rPr>
            <b/>
            <sz val="9"/>
            <color indexed="81"/>
            <rFont val="新細明體"/>
            <family val="1"/>
            <charset val="136"/>
          </rPr>
          <t>以上充值、</t>
        </r>
        <r>
          <rPr>
            <b/>
            <sz val="9"/>
            <color indexed="81"/>
            <rFont val="Tahoma"/>
            <family val="2"/>
          </rPr>
          <t>3</t>
        </r>
        <r>
          <rPr>
            <b/>
            <sz val="9"/>
            <color indexed="81"/>
            <rFont val="新細明體"/>
            <family val="1"/>
            <charset val="136"/>
          </rPr>
          <t xml:space="preserve">日未登录、亏损）
</t>
        </r>
        <r>
          <rPr>
            <b/>
            <sz val="9"/>
            <color indexed="81"/>
            <rFont val="Tahoma"/>
            <family val="2"/>
          </rPr>
          <t>sbet 2</t>
        </r>
        <r>
          <rPr>
            <b/>
            <sz val="9"/>
            <color indexed="81"/>
            <rFont val="新細明體"/>
            <family val="1"/>
            <charset val="136"/>
          </rPr>
          <t>月半月大客户维护（半月</t>
        </r>
        <r>
          <rPr>
            <b/>
            <sz val="9"/>
            <color indexed="81"/>
            <rFont val="Tahoma"/>
            <family val="2"/>
          </rPr>
          <t>20W</t>
        </r>
        <r>
          <rPr>
            <b/>
            <sz val="9"/>
            <color indexed="81"/>
            <rFont val="新細明體"/>
            <family val="1"/>
            <charset val="136"/>
          </rPr>
          <t>以上充值、</t>
        </r>
        <r>
          <rPr>
            <b/>
            <sz val="9"/>
            <color indexed="81"/>
            <rFont val="Tahoma"/>
            <family val="2"/>
          </rPr>
          <t>3</t>
        </r>
        <r>
          <rPr>
            <b/>
            <sz val="9"/>
            <color indexed="81"/>
            <rFont val="新細明體"/>
            <family val="1"/>
            <charset val="136"/>
          </rPr>
          <t xml:space="preserve">日未登录、亏损）
</t>
        </r>
      </text>
    </comment>
    <comment ref="AE27" authorId="0" shapeId="0" xr:uid="{5865CD6E-476A-40A6-BB13-B5FC194E81AB}">
      <text>
        <r>
          <rPr>
            <b/>
            <sz val="9"/>
            <color indexed="81"/>
            <rFont val="Tahoma"/>
            <family val="2"/>
          </rPr>
          <t xml:space="preserve">RC013-Members are suspected of receiving activity bonuses to maliciously increase their turnover. This site will deduct the profits and refund the latest deposit amount. </t>
        </r>
      </text>
    </comment>
    <comment ref="AE28" authorId="0" shapeId="0" xr:uid="{7119CFB3-D9A4-4303-98E3-AB1D04362CFA}">
      <text>
        <r>
          <rPr>
            <b/>
            <sz val="9"/>
            <color indexed="81"/>
            <rFont val="Tahoma"/>
            <family val="2"/>
          </rPr>
          <t>RF024-Due to the Downloading APP Bonus, members can only withdraw up to PHP3000, the exceed profit will be deducted according to our promotion instructions</t>
        </r>
      </text>
    </comment>
    <comment ref="AE29" authorId="0" shapeId="0" xr:uid="{514EDDC5-BD19-4040-BC97-9B51CFB7CE00}">
      <text>
        <r>
          <rPr>
            <b/>
            <sz val="9"/>
            <color indexed="81"/>
            <rFont val="Tahoma"/>
            <family val="2"/>
          </rPr>
          <t xml:space="preserve">RC001-Member is suspected of receiving multiple promotions instead of same IP, this site will deduct the member's game profit and refund the latest Deposit amount.
RC009-Member is suspected of receiving bonuses with multiple accounts instead of same IP </t>
        </r>
        <r>
          <rPr>
            <b/>
            <sz val="9"/>
            <color indexed="81"/>
            <rFont val="新細明體"/>
            <family val="1"/>
            <charset val="136"/>
          </rPr>
          <t>，</t>
        </r>
        <r>
          <rPr>
            <b/>
            <sz val="9"/>
            <color indexed="81"/>
            <rFont val="Tahoma"/>
            <family val="2"/>
          </rPr>
          <t xml:space="preserve">this site will deduct the member's game profit and will keep main account active then freeze the related account.
</t>
        </r>
      </text>
    </comment>
    <comment ref="AE31" authorId="0" shapeId="0" xr:uid="{66EEBD29-56BA-4BF4-B0A5-40A0F8DEE22E}">
      <text>
        <r>
          <rPr>
            <b/>
            <sz val="9"/>
            <color indexed="81"/>
            <rFont val="Tahoma"/>
            <family val="2"/>
          </rPr>
          <t xml:space="preserve"> RC001-Member is suspected of receiving multiple promotions instead of same IP, this site will deduct the member's game profit and refund the latest Deposit amount</t>
        </r>
      </text>
    </comment>
    <comment ref="AE33" authorId="0" shapeId="0" xr:uid="{99251804-D6BB-401C-8F17-B7D86DF34EF8}">
      <text>
        <r>
          <rPr>
            <b/>
            <sz val="9"/>
            <color indexed="81"/>
            <rFont val="Tahoma"/>
            <family val="2"/>
          </rPr>
          <t xml:space="preserve"> RC001-Member is suspected of receiving multiple promotions instead of same IP, this site will deduct the member's game profit and refund the latest Deposit amount </t>
        </r>
      </text>
    </comment>
  </commentList>
</comments>
</file>

<file path=xl/sharedStrings.xml><?xml version="1.0" encoding="utf-8"?>
<sst xmlns="http://schemas.openxmlformats.org/spreadsheetml/2006/main" count="2116" uniqueCount="183">
  <si>
    <t>平台详细数据填制区</t>
  </si>
  <si>
    <t>日期</t>
  </si>
  <si>
    <t>充值</t>
  </si>
  <si>
    <t>首存金额</t>
  </si>
  <si>
    <t>提款</t>
  </si>
  <si>
    <t>充提差</t>
  </si>
  <si>
    <t>GP1</t>
  </si>
  <si>
    <t>GP2</t>
  </si>
  <si>
    <t>GP3</t>
  </si>
  <si>
    <t>登录人数</t>
  </si>
  <si>
    <t>投注人数</t>
  </si>
  <si>
    <t>注册人数</t>
  </si>
  <si>
    <t>首充人数</t>
  </si>
  <si>
    <t>续存人数</t>
  </si>
  <si>
    <t>存款人数</t>
  </si>
  <si>
    <t>存款次数</t>
  </si>
  <si>
    <t>投注</t>
  </si>
  <si>
    <t>有效投注</t>
  </si>
  <si>
    <t>派彩</t>
  </si>
  <si>
    <t>活动红利</t>
  </si>
  <si>
    <t>返点</t>
  </si>
  <si>
    <t>邀请返佣</t>
  </si>
  <si>
    <t>GP1杀率</t>
  </si>
  <si>
    <t>游戏杀率</t>
  </si>
  <si>
    <t>平台余额</t>
  </si>
  <si>
    <t>周结&amp;月结佣金</t>
  </si>
  <si>
    <t>周结代理佣金</t>
  </si>
  <si>
    <t>月结代理佣金</t>
  </si>
  <si>
    <t>GP2杀率</t>
  </si>
  <si>
    <t>存提手续费</t>
  </si>
  <si>
    <t>存款手续费</t>
  </si>
  <si>
    <t>提款手续费</t>
  </si>
  <si>
    <t>平台费</t>
  </si>
  <si>
    <t>包网费(U）</t>
  </si>
  <si>
    <t>汇率</t>
  </si>
  <si>
    <t>换算P</t>
  </si>
  <si>
    <t>GP3杀率</t>
  </si>
  <si>
    <t>开分</t>
  </si>
  <si>
    <t>洗分</t>
  </si>
  <si>
    <t>核对</t>
  </si>
  <si>
    <t>差额</t>
  </si>
  <si>
    <t>日均</t>
  </si>
  <si>
    <t>汇总</t>
  </si>
  <si>
    <t>1月</t>
  </si>
  <si>
    <t>2月</t>
  </si>
  <si>
    <t>3月</t>
  </si>
  <si>
    <t>5月</t>
  </si>
  <si>
    <t>6月</t>
  </si>
  <si>
    <t>7月</t>
  </si>
  <si>
    <t>8月</t>
  </si>
  <si>
    <t>9月</t>
  </si>
  <si>
    <t>10月</t>
  </si>
  <si>
    <t>11月</t>
  </si>
  <si>
    <t>12月</t>
  </si>
  <si>
    <t>求和</t>
  </si>
  <si>
    <t>总登录人数</t>
  </si>
  <si>
    <t>总存款</t>
  </si>
  <si>
    <t>总取款</t>
  </si>
  <si>
    <t>存取差</t>
  </si>
  <si>
    <t>投注额</t>
  </si>
  <si>
    <t>结算</t>
  </si>
  <si>
    <t>优惠</t>
  </si>
  <si>
    <t>损益</t>
  </si>
  <si>
    <t>手续费</t>
  </si>
  <si>
    <t>总收益</t>
  </si>
  <si>
    <t>合计</t>
  </si>
  <si>
    <t>Winning Plus 每日数据</t>
  </si>
  <si>
    <t>总新注册人数</t>
  </si>
  <si>
    <t>总首充人数</t>
  </si>
  <si>
    <t>总存款人数</t>
  </si>
  <si>
    <t>总存款次数</t>
  </si>
  <si>
    <t>总取款人数</t>
  </si>
  <si>
    <t>总取款次数</t>
  </si>
  <si>
    <t>总投注人数</t>
  </si>
  <si>
    <t>总首存</t>
  </si>
  <si>
    <t>总存款额度</t>
  </si>
  <si>
    <t>总取款额度</t>
  </si>
  <si>
    <t>存提差*</t>
  </si>
  <si>
    <t>公司輸贏
(淨贏-淨輸)</t>
  </si>
  <si>
    <t>优惠金额</t>
  </si>
  <si>
    <t>损益金额*</t>
  </si>
  <si>
    <t>每人平均存款额</t>
  </si>
  <si>
    <t>每人平均投注额</t>
  </si>
  <si>
    <t>每人平均投注次数</t>
  </si>
  <si>
    <t>date</t>
  </si>
  <si>
    <t>Total New Users</t>
  </si>
  <si>
    <t>no of first time depositors</t>
  </si>
  <si>
    <t>Login 
Head Count</t>
  </si>
  <si>
    <t>no of total depositors</t>
  </si>
  <si>
    <t>total deposit counts</t>
  </si>
  <si>
    <t>no of total withdrawer</t>
  </si>
  <si>
    <t>total withdrawal counts</t>
  </si>
  <si>
    <t>no of  bettors</t>
  </si>
  <si>
    <t>total first deposit amount</t>
  </si>
  <si>
    <t>total deposit amount</t>
  </si>
  <si>
    <t>total withdrawal amount</t>
  </si>
  <si>
    <t>Deposit Withdrawal Difference</t>
  </si>
  <si>
    <t>valid bet amount</t>
  </si>
  <si>
    <t>Company Win/Loss</t>
  </si>
  <si>
    <t>promotion fees</t>
  </si>
  <si>
    <t>win/loss amount</t>
  </si>
  <si>
    <t>service fees</t>
  </si>
  <si>
    <t>Credit Adjustment</t>
  </si>
  <si>
    <t>Debit Adjustment</t>
  </si>
  <si>
    <t>Gross Profit</t>
  </si>
  <si>
    <t>ave. deposit amount per person</t>
  </si>
  <si>
    <t>ave. bet amount per person</t>
  </si>
  <si>
    <t>ave. no. of bets per person</t>
  </si>
  <si>
    <t>总额 total</t>
  </si>
  <si>
    <t>备注：Exchange rate difference (only Dragonpay) 4%計</t>
  </si>
  <si>
    <t>周代理支出</t>
  </si>
  <si>
    <t>月代理支出</t>
  </si>
  <si>
    <t>平台费9%</t>
  </si>
  <si>
    <t>综合性分红
周代理支出</t>
  </si>
  <si>
    <t>综合性分红
月代理支出</t>
  </si>
  <si>
    <t>Number of survivors</t>
  </si>
  <si>
    <t>Betting</t>
  </si>
  <si>
    <t>Payouts</t>
  </si>
  <si>
    <t>Rebates</t>
  </si>
  <si>
    <t>Referral rebates</t>
  </si>
  <si>
    <t>Deposit fees</t>
  </si>
  <si>
    <t>Withdrawal fees</t>
  </si>
  <si>
    <t>Platform fees</t>
  </si>
  <si>
    <t>Affiliate Commission (Weekly)</t>
  </si>
  <si>
    <t>Affiliate Commission (Monthly)</t>
  </si>
  <si>
    <t>Platform balance</t>
  </si>
  <si>
    <t>支付手续费</t>
  </si>
  <si>
    <t>Go JackPot 每日数据</t>
  </si>
  <si>
    <t>Company net profit</t>
  </si>
  <si>
    <t>SBET 每日数据</t>
  </si>
  <si>
    <t>平台费10%</t>
  </si>
  <si>
    <t>备注：手續費以入款5.5%, 出款0.25%計算</t>
  </si>
  <si>
    <t>SUGARPLAY 每日数据</t>
  </si>
  <si>
    <t>平台费12%</t>
  </si>
  <si>
    <t>综合性分红
日代理支出</t>
  </si>
  <si>
    <t>first depositor / no of first time depositors</t>
  </si>
  <si>
    <t>depsoit times / total deposit counts</t>
  </si>
  <si>
    <t>withdrawal times / total withdrawal counts</t>
  </si>
  <si>
    <t>no of  bettors / No of bet</t>
  </si>
  <si>
    <t>promotion fees / Total Bonus</t>
  </si>
  <si>
    <t>win/loss amount,Company Net Profit</t>
  </si>
  <si>
    <t>service fees (Payment Channel Fee)</t>
  </si>
  <si>
    <t>Affiliate Commission (Day)</t>
  </si>
  <si>
    <r>
      <rPr>
        <b/>
        <sz val="11"/>
        <color theme="1"/>
        <rFont val="Microsoft YaHei UI Light"/>
        <family val="2"/>
        <charset val="134"/>
      </rPr>
      <t>总额 total</t>
    </r>
  </si>
  <si>
    <t>备注：支付手續費以收款 4%計/ 出款 0.5%</t>
  </si>
  <si>
    <t>次月初5号更改</t>
  </si>
  <si>
    <t>WP财务报表</t>
  </si>
  <si>
    <t>当月 每人平均存款额</t>
  </si>
  <si>
    <t>当月 每人平均投注额</t>
  </si>
  <si>
    <t>当月 每人平均投注次数</t>
  </si>
  <si>
    <t>本月日数据</t>
  </si>
  <si>
    <t>上月日数据</t>
  </si>
  <si>
    <t>同比增长率</t>
  </si>
  <si>
    <t>本月数据</t>
  </si>
  <si>
    <t>上月数据</t>
  </si>
  <si>
    <t>增长率</t>
  </si>
  <si>
    <t>日均值</t>
  </si>
  <si>
    <t>本月日均值数据</t>
  </si>
  <si>
    <t>上月日均值数据</t>
  </si>
  <si>
    <t>日均值同比增长率</t>
  </si>
  <si>
    <t>日环比</t>
  </si>
  <si>
    <t>本月日环比数据</t>
  </si>
  <si>
    <t>营业日日均值同比上月日均值增长率</t>
  </si>
  <si>
    <t>GJP财务报表</t>
  </si>
  <si>
    <t>SBET财务报表</t>
  </si>
  <si>
    <t>Sugarplay财务报表</t>
  </si>
  <si>
    <t>综合优惠比</t>
    <phoneticPr fontId="30" type="noConversion"/>
  </si>
  <si>
    <t>月均</t>
    <phoneticPr fontId="30" type="noConversion"/>
  </si>
  <si>
    <t>全平台关键数据报表</t>
    <phoneticPr fontId="30" type="noConversion"/>
  </si>
  <si>
    <t>日均</t>
    <phoneticPr fontId="30" type="noConversion"/>
  </si>
  <si>
    <t>Winplus / Go Jackpot  / SBET / Sugarplay 平台关键数据报表</t>
    <phoneticPr fontId="30" type="noConversion"/>
  </si>
  <si>
    <t>代理佣金（日）</t>
  </si>
  <si>
    <t>Affiliate Commission (Daily)</t>
  </si>
  <si>
    <t xml:space="preserve">日返水
</t>
    <phoneticPr fontId="37" type="noConversion"/>
  </si>
  <si>
    <t>Daily rebate</t>
    <phoneticPr fontId="37" type="noConversion"/>
  </si>
  <si>
    <r>
      <t>日期（202</t>
    </r>
    <r>
      <rPr>
        <b/>
        <sz val="9"/>
        <color theme="1"/>
        <rFont val="Microsoft JhengHei UI"/>
        <family val="2"/>
        <charset val="136"/>
      </rPr>
      <t>6</t>
    </r>
    <r>
      <rPr>
        <b/>
        <sz val="9"/>
        <color theme="1"/>
        <rFont val="Microsoft YaHei UI Light"/>
        <family val="2"/>
        <charset val="134"/>
      </rPr>
      <t>）</t>
    </r>
    <phoneticPr fontId="30" type="noConversion"/>
  </si>
  <si>
    <r>
      <rPr>
        <b/>
        <sz val="11"/>
        <rFont val="Microsoft JhengHei UI"/>
        <family val="2"/>
        <charset val="136"/>
      </rPr>
      <t>1</t>
    </r>
    <r>
      <rPr>
        <b/>
        <sz val="11"/>
        <rFont val="Microsoft YaHei UI Light"/>
        <family val="2"/>
        <charset val="134"/>
      </rPr>
      <t>月</t>
    </r>
    <phoneticPr fontId="30" type="noConversion"/>
  </si>
  <si>
    <t>日返水</t>
  </si>
  <si>
    <r>
      <rPr>
        <b/>
        <sz val="11"/>
        <rFont val="Microsoft JhengHei UI"/>
        <family val="2"/>
        <charset val="136"/>
      </rPr>
      <t>2</t>
    </r>
    <r>
      <rPr>
        <b/>
        <sz val="11"/>
        <rFont val="Microsoft YaHei UI Light"/>
        <family val="2"/>
        <charset val="134"/>
      </rPr>
      <t>月</t>
    </r>
    <phoneticPr fontId="30" type="noConversion"/>
  </si>
  <si>
    <t>日代理支出</t>
    <phoneticPr fontId="37" type="noConversion"/>
  </si>
  <si>
    <t>总额 total</t>
    <phoneticPr fontId="37" type="noConversion"/>
  </si>
  <si>
    <t/>
  </si>
  <si>
    <r>
      <rPr>
        <b/>
        <sz val="11"/>
        <rFont val="Microsoft YaHei UI Light"/>
        <family val="2"/>
      </rPr>
      <t>3</t>
    </r>
    <r>
      <rPr>
        <b/>
        <sz val="11"/>
        <rFont val="Microsoft YaHei UI Light"/>
        <family val="2"/>
        <charset val="134"/>
      </rPr>
      <t>月</t>
    </r>
    <phoneticPr fontId="3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</si>
</sst>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76" formatCode="_ * #,##0_ ;_ * \-#,##0_ ;_ * &quot;-&quot;_ ;_ @_ "/>
    <numFmt numFmtId="177" formatCode="_ * #,##0.00_ ;_ * \-#,##0.00_ ;_ * &quot;-&quot;??_ ;_ @_ "/>
    <numFmt numFmtId="178" formatCode="0_ "/>
    <numFmt numFmtId="179" formatCode="m/d;@"/>
    <numFmt numFmtId="180" formatCode="_ * #,##0.00_ ;_ * \-#,##0.00_ ;_ * &quot;-&quot;_ ;_ @_ "/>
  </numFmts>
  <fonts count="43">
    <font>
      <sz val="11"/>
      <color theme="1"/>
      <name val="新細明體"/>
      <charset val="134"/>
      <scheme val="minor"/>
    </font>
    <font>
      <sz val="11"/>
      <color theme="1"/>
      <name val="新細明體"/>
      <family val="3"/>
      <charset val="134"/>
      <scheme val="minor"/>
    </font>
    <font>
      <sz val="12"/>
      <color theme="1"/>
      <name val="新細明體"/>
      <family val="3"/>
      <charset val="134"/>
      <scheme val="minor"/>
    </font>
    <font>
      <sz val="10"/>
      <color theme="1"/>
      <name val="新細明體"/>
      <family val="3"/>
      <charset val="134"/>
      <scheme val="minor"/>
    </font>
    <font>
      <b/>
      <sz val="14"/>
      <color theme="0"/>
      <name val="Arial Black"/>
      <family val="2"/>
    </font>
    <font>
      <b/>
      <sz val="11"/>
      <color theme="0"/>
      <name val="等线"/>
      <family val="3"/>
      <charset val="134"/>
    </font>
    <font>
      <b/>
      <sz val="10"/>
      <color theme="0"/>
      <name val="新細明體"/>
      <family val="3"/>
      <charset val="134"/>
      <scheme val="minor"/>
    </font>
    <font>
      <b/>
      <sz val="12"/>
      <color theme="0"/>
      <name val="新細明體"/>
      <family val="3"/>
      <charset val="134"/>
      <scheme val="minor"/>
    </font>
    <font>
      <b/>
      <sz val="10"/>
      <color theme="1"/>
      <name val="新細明體"/>
      <family val="3"/>
      <charset val="134"/>
      <scheme val="minor"/>
    </font>
    <font>
      <b/>
      <sz val="18"/>
      <color theme="0"/>
      <name val="新細明體"/>
      <family val="3"/>
      <charset val="134"/>
      <scheme val="minor"/>
    </font>
    <font>
      <sz val="11"/>
      <name val="Microsoft YaHei UI Light"/>
      <family val="2"/>
      <charset val="134"/>
    </font>
    <font>
      <b/>
      <sz val="11"/>
      <color theme="1"/>
      <name val="Microsoft YaHei UI Light"/>
      <family val="2"/>
      <charset val="134"/>
    </font>
    <font>
      <sz val="11"/>
      <color theme="1"/>
      <name val="Microsoft YaHei UI Light"/>
      <family val="2"/>
      <charset val="134"/>
    </font>
    <font>
      <b/>
      <sz val="11"/>
      <name val="Microsoft YaHei UI Light"/>
      <family val="2"/>
      <charset val="134"/>
    </font>
    <font>
      <b/>
      <sz val="11"/>
      <color theme="0"/>
      <name val="Microsoft YaHei UI Light"/>
      <family val="2"/>
      <charset val="134"/>
    </font>
    <font>
      <sz val="11"/>
      <color rgb="FF000000"/>
      <name val="Microsoft YaHei UI Light"/>
      <family val="2"/>
      <charset val="134"/>
    </font>
    <font>
      <sz val="10"/>
      <color theme="0"/>
      <name val="Microsoft YaHei UI Light"/>
      <family val="2"/>
      <charset val="134"/>
    </font>
    <font>
      <sz val="11"/>
      <color theme="0"/>
      <name val="Microsoft YaHei UI Light"/>
      <family val="2"/>
      <charset val="134"/>
    </font>
    <font>
      <sz val="11"/>
      <color rgb="FF9C0006"/>
      <name val="Microsoft YaHei UI Light"/>
      <family val="2"/>
      <charset val="134"/>
    </font>
    <font>
      <sz val="11"/>
      <color rgb="FFFF0000"/>
      <name val="Microsoft YaHei UI Light"/>
      <family val="2"/>
      <charset val="134"/>
    </font>
    <font>
      <b/>
      <sz val="11"/>
      <color rgb="FF1890FF"/>
      <name val="Microsoft YaHei UI Light"/>
      <family val="2"/>
      <charset val="134"/>
    </font>
    <font>
      <b/>
      <sz val="9"/>
      <color theme="1"/>
      <name val="Microsoft YaHei UI Light"/>
      <family val="2"/>
      <charset val="134"/>
    </font>
    <font>
      <sz val="9"/>
      <color theme="1"/>
      <name val="Microsoft YaHei UI Light"/>
      <family val="2"/>
      <charset val="134"/>
    </font>
    <font>
      <b/>
      <sz val="16"/>
      <color theme="1"/>
      <name val="Microsoft YaHei"/>
      <family val="2"/>
      <charset val="134"/>
    </font>
    <font>
      <sz val="10"/>
      <color theme="1"/>
      <name val="Microsoft YaHei"/>
      <family val="2"/>
      <charset val="134"/>
    </font>
    <font>
      <b/>
      <sz val="10"/>
      <color theme="1"/>
      <name val="Microsoft YaHei"/>
      <family val="2"/>
      <charset val="134"/>
    </font>
    <font>
      <b/>
      <sz val="16"/>
      <color theme="0"/>
      <name val="Microsoft YaHei"/>
      <family val="2"/>
      <charset val="134"/>
    </font>
    <font>
      <b/>
      <sz val="11"/>
      <color theme="1"/>
      <name val="新細明體"/>
      <family val="3"/>
      <charset val="134"/>
      <scheme val="minor"/>
    </font>
    <font>
      <b/>
      <sz val="9"/>
      <name val="宋体"/>
      <family val="3"/>
      <charset val="134"/>
    </font>
    <font>
      <sz val="9"/>
      <name val="宋体"/>
      <family val="3"/>
      <charset val="134"/>
    </font>
    <font>
      <sz val="9"/>
      <name val="新細明體"/>
      <family val="3"/>
      <charset val="134"/>
      <scheme val="minor"/>
    </font>
    <font>
      <sz val="9"/>
      <color indexed="81"/>
      <name val="宋体"/>
      <family val="3"/>
      <charset val="134"/>
    </font>
    <font>
      <b/>
      <sz val="9"/>
      <color indexed="81"/>
      <name val="宋体"/>
      <family val="3"/>
      <charset val="134"/>
    </font>
    <font>
      <sz val="11"/>
      <color rgb="FFC00000"/>
      <name val="Microsoft YaHei UI Light"/>
      <family val="2"/>
      <charset val="134"/>
    </font>
    <font>
      <b/>
      <sz val="9"/>
      <color indexed="81"/>
      <name val="Tahoma"/>
      <family val="2"/>
    </font>
    <font>
      <b/>
      <sz val="9"/>
      <color indexed="81"/>
      <name val="細明體"/>
      <family val="3"/>
      <charset val="136"/>
    </font>
    <font>
      <b/>
      <sz val="9"/>
      <color indexed="81"/>
      <name val="新細明體"/>
      <family val="1"/>
      <charset val="136"/>
    </font>
    <font>
      <sz val="9"/>
      <name val="新細明體"/>
      <family val="3"/>
      <charset val="136"/>
      <scheme val="minor"/>
    </font>
    <font>
      <b/>
      <sz val="11"/>
      <name val="Microsoft YaHei UI Light"/>
      <family val="2"/>
      <charset val="136"/>
    </font>
    <font>
      <b/>
      <sz val="11"/>
      <name val="Microsoft JhengHei UI"/>
      <family val="2"/>
      <charset val="136"/>
    </font>
    <font>
      <sz val="11"/>
      <name val="微軟正黑體"/>
      <family val="2"/>
      <charset val="136"/>
    </font>
    <font>
      <b/>
      <sz val="9"/>
      <color theme="1"/>
      <name val="Microsoft JhengHei UI"/>
      <family val="2"/>
      <charset val="136"/>
    </font>
    <font>
      <b/>
      <sz val="11"/>
      <name val="Microsoft YaHei UI Light"/>
      <family val="2"/>
    </font>
  </fonts>
  <fills count="26">
    <fill>
      <patternFill patternType="none"/>
    </fill>
    <fill>
      <patternFill patternType="gray125"/>
    </fill>
    <fill>
      <patternFill patternType="solid">
        <fgColor theme="5" tint="-0.249977111117893"/>
        <bgColor indexed="64"/>
      </patternFill>
    </fill>
    <fill>
      <patternFill patternType="solid">
        <fgColor rgb="FFC00000"/>
        <bgColor indexed="64"/>
      </patternFill>
    </fill>
    <fill>
      <patternFill patternType="solid">
        <fgColor rgb="FFFFC000"/>
        <bgColor indexed="64"/>
      </patternFill>
    </fill>
    <fill>
      <patternFill patternType="solid">
        <fgColor theme="9" tint="-0.249977111117893"/>
        <bgColor indexed="64"/>
      </patternFill>
    </fill>
    <fill>
      <patternFill patternType="solid">
        <fgColor rgb="FF0070C0"/>
        <bgColor indexed="64"/>
      </patternFill>
    </fill>
    <fill>
      <patternFill patternType="solid">
        <fgColor theme="8" tint="-0.499984740745262"/>
        <bgColor indexed="64"/>
      </patternFill>
    </fill>
    <fill>
      <patternFill patternType="solid">
        <fgColor theme="0" tint="-0.14978484450819421"/>
        <bgColor indexed="64"/>
      </patternFill>
    </fill>
    <fill>
      <patternFill patternType="solid">
        <fgColor theme="4" tint="0.79992065187536243"/>
        <bgColor indexed="64"/>
      </patternFill>
    </fill>
    <fill>
      <patternFill patternType="solid">
        <fgColor theme="6" tint="0.79992065187536243"/>
        <bgColor indexed="64"/>
      </patternFill>
    </fill>
    <fill>
      <patternFill patternType="solid">
        <fgColor theme="5" tint="0.79992065187536243"/>
        <bgColor indexed="64"/>
      </patternFill>
    </fill>
    <fill>
      <patternFill patternType="solid">
        <fgColor theme="4" tint="-0.499984740745262"/>
        <bgColor indexed="64"/>
      </patternFill>
    </fill>
    <fill>
      <patternFill patternType="solid">
        <fgColor theme="9" tint="0.59999389629810485"/>
        <bgColor indexed="64"/>
      </patternFill>
    </fill>
    <fill>
      <patternFill patternType="solid">
        <fgColor theme="4" tint="0.39985351115451523"/>
        <bgColor indexed="64"/>
      </patternFill>
    </fill>
    <fill>
      <patternFill patternType="solid">
        <fgColor theme="6" tint="-0.249977111117893"/>
        <bgColor indexed="64"/>
      </patternFill>
    </fill>
    <fill>
      <patternFill patternType="solid">
        <fgColor theme="9"/>
        <bgColor indexed="64"/>
      </patternFill>
    </fill>
    <fill>
      <patternFill patternType="solid">
        <fgColor rgb="FF00B050"/>
        <bgColor indexed="64"/>
      </patternFill>
    </fill>
    <fill>
      <patternFill patternType="solid">
        <fgColor rgb="FF7030A0"/>
        <bgColor indexed="64"/>
      </patternFill>
    </fill>
    <fill>
      <patternFill patternType="solid">
        <fgColor theme="1"/>
        <bgColor indexed="64"/>
      </patternFill>
    </fill>
    <fill>
      <patternFill patternType="solid">
        <fgColor theme="8" tint="0.39991454817346722"/>
        <bgColor indexed="64"/>
      </patternFill>
    </fill>
    <fill>
      <patternFill patternType="solid">
        <fgColor theme="8" tint="0.79992065187536243"/>
        <bgColor indexed="64"/>
      </patternFill>
    </fill>
    <fill>
      <patternFill patternType="solid">
        <fgColor theme="7" tint="0.39991454817346722"/>
        <bgColor indexed="64"/>
      </patternFill>
    </fill>
    <fill>
      <patternFill patternType="solid">
        <fgColor theme="9" tint="0.79992065187536243"/>
        <bgColor indexed="64"/>
      </patternFill>
    </fill>
    <fill>
      <patternFill patternType="solid">
        <fgColor theme="4" tint="0.59999389629810485"/>
        <bgColor indexed="64"/>
      </patternFill>
    </fill>
    <fill>
      <patternFill patternType="solid">
        <fgColor theme="5" tint="0.79998168889431442"/>
        <bgColor indexed="64"/>
      </patternFill>
    </fill>
  </fills>
  <borders count="48">
    <border>
      <left/>
      <right/>
      <top/>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right/>
      <top/>
      <bottom style="medium">
        <color auto="1"/>
      </bottom>
      <diagonal/>
    </border>
    <border>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auto="1"/>
      </left>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style="medium">
        <color auto="1"/>
      </top>
      <bottom style="medium">
        <color auto="1"/>
      </bottom>
      <diagonal/>
    </border>
    <border>
      <left/>
      <right/>
      <top style="thin">
        <color auto="1"/>
      </top>
      <bottom/>
      <diagonal/>
    </border>
    <border>
      <left/>
      <right style="thin">
        <color auto="1"/>
      </right>
      <top/>
      <bottom style="thin">
        <color auto="1"/>
      </bottom>
      <diagonal/>
    </border>
    <border>
      <left style="thin">
        <color auto="1"/>
      </left>
      <right/>
      <top style="medium">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thin">
        <color auto="1"/>
      </left>
      <right/>
      <top/>
      <bottom style="medium">
        <color auto="1"/>
      </bottom>
      <diagonal/>
    </border>
    <border>
      <left style="thin">
        <color auto="1"/>
      </left>
      <right style="medium">
        <color auto="1"/>
      </right>
      <top/>
      <bottom style="medium">
        <color auto="1"/>
      </bottom>
      <diagonal/>
    </border>
    <border>
      <left/>
      <right style="thin">
        <color auto="1"/>
      </right>
      <top style="medium">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medium">
        <color auto="1"/>
      </right>
      <top style="medium">
        <color auto="1"/>
      </top>
      <bottom style="thin">
        <color auto="1"/>
      </bottom>
      <diagonal/>
    </border>
    <border>
      <left/>
      <right/>
      <top style="medium">
        <color auto="1"/>
      </top>
      <bottom style="thin">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thin">
        <color theme="7" tint="0.39994506668294322"/>
      </left>
      <right/>
      <top/>
      <bottom style="thin">
        <color auto="1"/>
      </bottom>
      <diagonal/>
    </border>
  </borders>
  <cellStyleXfs count="3">
    <xf numFmtId="0" fontId="0" fillId="0" borderId="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215">
    <xf numFmtId="0" fontId="0" fillId="0" borderId="0" xfId="0">
      <alignment vertical="center"/>
    </xf>
    <xf numFmtId="0" fontId="2" fillId="0" borderId="0" xfId="0" applyFont="1" applyAlignment="1">
      <alignment horizontal="center" vertical="center"/>
    </xf>
    <xf numFmtId="179" fontId="3" fillId="0" borderId="0" xfId="0" applyNumberFormat="1" applyFont="1" applyAlignment="1">
      <alignment horizontal="center" vertical="center"/>
    </xf>
    <xf numFmtId="0" fontId="3" fillId="0" borderId="0" xfId="0" applyFont="1" applyAlignment="1">
      <alignment horizontal="center" vertical="center"/>
    </xf>
    <xf numFmtId="179" fontId="5" fillId="7" borderId="17" xfId="0" applyNumberFormat="1" applyFont="1" applyFill="1" applyBorder="1" applyAlignment="1">
      <alignment horizontal="center" vertical="center" wrapText="1" readingOrder="1"/>
    </xf>
    <xf numFmtId="0" fontId="3" fillId="8" borderId="17" xfId="0" applyFont="1" applyFill="1" applyBorder="1" applyAlignment="1">
      <alignment horizontal="center" vertical="center"/>
    </xf>
    <xf numFmtId="179" fontId="3" fillId="0" borderId="17" xfId="0" applyNumberFormat="1" applyFont="1" applyBorder="1" applyAlignment="1">
      <alignment horizontal="center" vertical="center"/>
    </xf>
    <xf numFmtId="176" fontId="3" fillId="9" borderId="17" xfId="0" applyNumberFormat="1" applyFont="1" applyFill="1" applyBorder="1" applyAlignment="1">
      <alignment horizontal="center" vertical="center"/>
    </xf>
    <xf numFmtId="10" fontId="8" fillId="9" borderId="17" xfId="0" applyNumberFormat="1" applyFont="1" applyFill="1" applyBorder="1" applyAlignment="1">
      <alignment horizontal="center" vertical="center"/>
    </xf>
    <xf numFmtId="176" fontId="3" fillId="10" borderId="17" xfId="0" applyNumberFormat="1" applyFont="1" applyFill="1" applyBorder="1" applyAlignment="1">
      <alignment horizontal="center" vertical="center"/>
    </xf>
    <xf numFmtId="10" fontId="8" fillId="11" borderId="17" xfId="0" applyNumberFormat="1" applyFont="1" applyFill="1" applyBorder="1" applyAlignment="1">
      <alignment horizontal="center" vertical="center"/>
    </xf>
    <xf numFmtId="179" fontId="6" fillId="12" borderId="17" xfId="0" applyNumberFormat="1" applyFont="1" applyFill="1" applyBorder="1" applyAlignment="1">
      <alignment horizontal="center" vertical="center"/>
    </xf>
    <xf numFmtId="10" fontId="8" fillId="13" borderId="17" xfId="0" applyNumberFormat="1" applyFont="1" applyFill="1" applyBorder="1" applyAlignment="1">
      <alignment horizontal="center" vertical="center"/>
    </xf>
    <xf numFmtId="10" fontId="8" fillId="10" borderId="17" xfId="0" applyNumberFormat="1" applyFont="1" applyFill="1" applyBorder="1" applyAlignment="1">
      <alignment horizontal="center" vertical="center"/>
    </xf>
    <xf numFmtId="0" fontId="6" fillId="14" borderId="44" xfId="0" applyFont="1" applyFill="1" applyBorder="1" applyAlignment="1">
      <alignment horizontal="center" vertical="center" wrapText="1" readingOrder="1"/>
    </xf>
    <xf numFmtId="0" fontId="7" fillId="14" borderId="22" xfId="0" applyFont="1" applyFill="1" applyBorder="1" applyAlignment="1">
      <alignment horizontal="center" vertical="center" wrapText="1" readingOrder="1"/>
    </xf>
    <xf numFmtId="176" fontId="3" fillId="0" borderId="17" xfId="0" applyNumberFormat="1" applyFont="1" applyBorder="1" applyAlignment="1">
      <alignment horizontal="center" vertical="center"/>
    </xf>
    <xf numFmtId="176" fontId="8" fillId="13" borderId="0" xfId="0" applyNumberFormat="1" applyFont="1" applyFill="1" applyAlignment="1">
      <alignment horizontal="center" vertical="center"/>
    </xf>
    <xf numFmtId="180" fontId="3" fillId="0" borderId="17" xfId="0" applyNumberFormat="1" applyFont="1" applyBorder="1" applyAlignment="1">
      <alignment horizontal="center" vertical="center"/>
    </xf>
    <xf numFmtId="0" fontId="8" fillId="8" borderId="17" xfId="0" applyFont="1" applyFill="1" applyBorder="1" applyAlignment="1">
      <alignment horizontal="center" vertical="center"/>
    </xf>
    <xf numFmtId="176" fontId="8" fillId="13" borderId="17" xfId="0" applyNumberFormat="1" applyFont="1" applyFill="1" applyBorder="1" applyAlignment="1">
      <alignment horizontal="center" vertical="center"/>
    </xf>
    <xf numFmtId="38" fontId="3" fillId="0" borderId="0" xfId="0" applyNumberFormat="1" applyFont="1" applyAlignment="1">
      <alignment horizontal="center" vertical="center"/>
    </xf>
    <xf numFmtId="38" fontId="8" fillId="13" borderId="17" xfId="0" applyNumberFormat="1" applyFont="1" applyFill="1" applyBorder="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13" fillId="0" borderId="1" xfId="0" applyFont="1" applyBorder="1" applyAlignment="1">
      <alignment horizontal="center" vertical="center" wrapText="1" readingOrder="1"/>
    </xf>
    <xf numFmtId="0" fontId="13" fillId="0" borderId="26" xfId="0" applyFont="1" applyBorder="1" applyAlignment="1">
      <alignment horizontal="center" vertical="center" wrapText="1" readingOrder="1"/>
    </xf>
    <xf numFmtId="0" fontId="13" fillId="0" borderId="32" xfId="0" applyFont="1" applyBorder="1" applyAlignment="1">
      <alignment horizontal="center" vertical="center" wrapText="1" readingOrder="1"/>
    </xf>
    <xf numFmtId="0" fontId="13" fillId="0" borderId="0" xfId="0" applyFont="1" applyAlignment="1">
      <alignment horizontal="center" vertical="center" wrapText="1" readingOrder="1"/>
    </xf>
    <xf numFmtId="0" fontId="10" fillId="0" borderId="0" xfId="0" applyFont="1" applyAlignment="1">
      <alignment horizontal="center" vertical="center" wrapText="1" readingOrder="1"/>
    </xf>
    <xf numFmtId="0" fontId="13" fillId="0" borderId="5" xfId="0" applyFont="1" applyBorder="1" applyAlignment="1">
      <alignment horizontal="center" vertical="center" wrapText="1" readingOrder="1"/>
    </xf>
    <xf numFmtId="38" fontId="10" fillId="0" borderId="6" xfId="0" applyNumberFormat="1" applyFont="1" applyBorder="1" applyAlignment="1">
      <alignment horizontal="center" vertical="center" wrapText="1" readingOrder="1"/>
    </xf>
    <xf numFmtId="0" fontId="13" fillId="0" borderId="7" xfId="0" applyFont="1" applyBorder="1" applyAlignment="1">
      <alignment horizontal="center" vertical="center" wrapText="1" readingOrder="1"/>
    </xf>
    <xf numFmtId="38" fontId="10" fillId="0" borderId="8" xfId="0" applyNumberFormat="1" applyFont="1" applyBorder="1" applyAlignment="1">
      <alignment horizontal="center" vertical="center" wrapText="1" readingOrder="1"/>
    </xf>
    <xf numFmtId="178" fontId="10" fillId="0" borderId="0" xfId="0" applyNumberFormat="1" applyFont="1" applyAlignment="1">
      <alignment horizontal="center" vertical="center" wrapText="1" readingOrder="1"/>
    </xf>
    <xf numFmtId="0" fontId="13" fillId="11" borderId="15" xfId="0" applyFont="1" applyFill="1" applyBorder="1" applyAlignment="1">
      <alignment horizontal="center" vertical="center" wrapText="1" readingOrder="1"/>
    </xf>
    <xf numFmtId="0" fontId="13" fillId="11" borderId="17" xfId="0" applyFont="1" applyFill="1" applyBorder="1" applyAlignment="1">
      <alignment horizontal="center" vertical="center" wrapText="1" readingOrder="1"/>
    </xf>
    <xf numFmtId="0" fontId="11" fillId="11" borderId="17" xfId="0" applyFont="1" applyFill="1" applyBorder="1" applyAlignment="1">
      <alignment horizontal="center" vertical="center" wrapText="1"/>
    </xf>
    <xf numFmtId="0" fontId="10" fillId="11" borderId="7" xfId="0" applyFont="1" applyFill="1" applyBorder="1" applyAlignment="1">
      <alignment horizontal="center" vertical="center" wrapText="1" readingOrder="1"/>
    </xf>
    <xf numFmtId="0" fontId="10" fillId="11" borderId="8" xfId="0" applyFont="1" applyFill="1" applyBorder="1" applyAlignment="1">
      <alignment horizontal="center" vertical="center" wrapText="1" readingOrder="1"/>
    </xf>
    <xf numFmtId="179" fontId="10" fillId="0" borderId="6" xfId="0" applyNumberFormat="1" applyFont="1" applyBorder="1" applyAlignment="1">
      <alignment horizontal="center" vertical="center" wrapText="1" readingOrder="1"/>
    </xf>
    <xf numFmtId="38" fontId="15" fillId="0" borderId="6" xfId="0" applyNumberFormat="1" applyFont="1" applyBorder="1" applyAlignment="1" applyProtection="1">
      <alignment horizontal="center" vertical="center"/>
      <protection locked="0"/>
    </xf>
    <xf numFmtId="38" fontId="15" fillId="0" borderId="17" xfId="0" applyNumberFormat="1" applyFont="1" applyBorder="1" applyAlignment="1" applyProtection="1">
      <alignment horizontal="center" vertical="center"/>
      <protection locked="0"/>
    </xf>
    <xf numFmtId="38" fontId="15" fillId="0" borderId="17" xfId="0" applyNumberFormat="1" applyFont="1" applyBorder="1" applyAlignment="1" applyProtection="1">
      <alignment horizontal="center" vertical="center" wrapText="1"/>
      <protection locked="0"/>
    </xf>
    <xf numFmtId="3" fontId="10" fillId="0" borderId="17" xfId="0" applyNumberFormat="1" applyFont="1" applyBorder="1" applyAlignment="1">
      <alignment horizontal="center" vertical="center" wrapText="1"/>
    </xf>
    <xf numFmtId="0" fontId="10" fillId="0" borderId="17" xfId="0" applyFont="1" applyBorder="1" applyAlignment="1">
      <alignment horizontal="center" vertical="center" wrapText="1"/>
    </xf>
    <xf numFmtId="38" fontId="11" fillId="11" borderId="17" xfId="0" applyNumberFormat="1" applyFont="1" applyFill="1" applyBorder="1" applyAlignment="1">
      <alignment horizontal="center" vertical="center" wrapText="1" readingOrder="1"/>
    </xf>
    <xf numFmtId="10" fontId="10" fillId="0" borderId="0" xfId="0" applyNumberFormat="1" applyFont="1" applyAlignment="1">
      <alignment horizontal="center" vertical="center" wrapText="1" readingOrder="1"/>
    </xf>
    <xf numFmtId="0" fontId="13" fillId="0" borderId="3" xfId="0" applyFont="1" applyBorder="1" applyAlignment="1">
      <alignment horizontal="center" vertical="center" wrapText="1" readingOrder="1"/>
    </xf>
    <xf numFmtId="0" fontId="13" fillId="0" borderId="2" xfId="0" applyFont="1" applyBorder="1" applyAlignment="1">
      <alignment horizontal="center" vertical="center" wrapText="1" readingOrder="1"/>
    </xf>
    <xf numFmtId="38" fontId="10" fillId="0" borderId="5" xfId="0" applyNumberFormat="1" applyFont="1" applyBorder="1" applyAlignment="1">
      <alignment horizontal="center" vertical="center" wrapText="1" readingOrder="1"/>
    </xf>
    <xf numFmtId="38" fontId="10" fillId="0" borderId="7" xfId="0" applyNumberFormat="1" applyFont="1" applyBorder="1" applyAlignment="1">
      <alignment horizontal="center" vertical="center" wrapText="1" readingOrder="1"/>
    </xf>
    <xf numFmtId="3" fontId="10" fillId="0" borderId="0" xfId="0" applyNumberFormat="1" applyFont="1" applyAlignment="1">
      <alignment horizontal="center" vertical="center" wrapText="1" readingOrder="1"/>
    </xf>
    <xf numFmtId="38" fontId="12" fillId="11" borderId="6" xfId="0" applyNumberFormat="1" applyFont="1" applyFill="1" applyBorder="1" applyAlignment="1">
      <alignment horizontal="center" vertical="center" readingOrder="1"/>
    </xf>
    <xf numFmtId="38" fontId="12" fillId="11" borderId="17" xfId="0" applyNumberFormat="1" applyFont="1" applyFill="1" applyBorder="1" applyAlignment="1">
      <alignment horizontal="center" vertical="center" readingOrder="1"/>
    </xf>
    <xf numFmtId="38" fontId="10" fillId="11" borderId="17" xfId="0" applyNumberFormat="1" applyFont="1" applyFill="1" applyBorder="1" applyAlignment="1">
      <alignment horizontal="center" vertical="center" readingOrder="1"/>
    </xf>
    <xf numFmtId="38" fontId="10" fillId="0" borderId="2" xfId="0" applyNumberFormat="1" applyFont="1" applyBorder="1" applyAlignment="1">
      <alignment horizontal="center" vertical="center" wrapText="1" readingOrder="1"/>
    </xf>
    <xf numFmtId="38" fontId="12" fillId="0" borderId="6" xfId="0" applyNumberFormat="1" applyFont="1" applyBorder="1" applyAlignment="1" applyProtection="1">
      <alignment horizontal="center" vertical="center" wrapText="1" readingOrder="1"/>
      <protection locked="0"/>
    </xf>
    <xf numFmtId="38" fontId="12" fillId="0" borderId="17" xfId="0" applyNumberFormat="1" applyFont="1" applyBorder="1" applyAlignment="1" applyProtection="1">
      <alignment horizontal="center" vertical="center" readingOrder="1"/>
      <protection locked="0"/>
    </xf>
    <xf numFmtId="38" fontId="12" fillId="0" borderId="17" xfId="0" applyNumberFormat="1" applyFont="1" applyBorder="1" applyAlignment="1" applyProtection="1">
      <alignment horizontal="center" vertical="center" wrapText="1" readingOrder="1"/>
      <protection locked="0"/>
    </xf>
    <xf numFmtId="3" fontId="10" fillId="0" borderId="17" xfId="0" applyNumberFormat="1" applyFont="1" applyBorder="1" applyAlignment="1">
      <alignment horizontal="center" vertical="center"/>
    </xf>
    <xf numFmtId="38" fontId="10" fillId="0" borderId="6" xfId="0" applyNumberFormat="1" applyFont="1" applyBorder="1" applyAlignment="1" applyProtection="1">
      <alignment horizontal="center" vertical="center"/>
      <protection locked="0"/>
    </xf>
    <xf numFmtId="0" fontId="13" fillId="0" borderId="29" xfId="0" applyFont="1" applyBorder="1" applyAlignment="1">
      <alignment horizontal="center" vertical="center" wrapText="1" readingOrder="1"/>
    </xf>
    <xf numFmtId="0" fontId="13" fillId="0" borderId="4" xfId="0" applyFont="1" applyBorder="1" applyAlignment="1">
      <alignment horizontal="center" vertical="center" wrapText="1" readingOrder="1"/>
    </xf>
    <xf numFmtId="0" fontId="13" fillId="11" borderId="35" xfId="0" applyFont="1" applyFill="1" applyBorder="1" applyAlignment="1">
      <alignment horizontal="center" vertical="center" wrapText="1" readingOrder="1"/>
    </xf>
    <xf numFmtId="0" fontId="10" fillId="11" borderId="31" xfId="0" applyFont="1" applyFill="1" applyBorder="1" applyAlignment="1">
      <alignment horizontal="center" vertical="center" wrapText="1" readingOrder="1"/>
    </xf>
    <xf numFmtId="38" fontId="12" fillId="11" borderId="6" xfId="0" applyNumberFormat="1" applyFont="1" applyFill="1" applyBorder="1" applyAlignment="1" applyProtection="1">
      <alignment horizontal="center" vertical="center" readingOrder="1"/>
      <protection locked="0"/>
    </xf>
    <xf numFmtId="38" fontId="12" fillId="0" borderId="6" xfId="0" applyNumberFormat="1" applyFont="1" applyBorder="1" applyAlignment="1">
      <alignment horizontal="center" vertical="center" readingOrder="1"/>
    </xf>
    <xf numFmtId="38" fontId="10" fillId="0" borderId="6" xfId="0" applyNumberFormat="1" applyFont="1" applyBorder="1" applyAlignment="1">
      <alignment horizontal="center" vertical="center" readingOrder="1"/>
    </xf>
    <xf numFmtId="38" fontId="12" fillId="0" borderId="17" xfId="0" applyNumberFormat="1" applyFont="1" applyBorder="1" applyAlignment="1">
      <alignment horizontal="center" vertical="center" readingOrder="1"/>
    </xf>
    <xf numFmtId="38" fontId="10" fillId="0" borderId="17" xfId="0" applyNumberFormat="1" applyFont="1" applyBorder="1" applyAlignment="1">
      <alignment horizontal="center" vertical="center" readingOrder="1"/>
    </xf>
    <xf numFmtId="38" fontId="10" fillId="0" borderId="17" xfId="0" applyNumberFormat="1" applyFont="1" applyBorder="1" applyAlignment="1" applyProtection="1">
      <alignment horizontal="center" vertical="center" readingOrder="1"/>
      <protection locked="0"/>
    </xf>
    <xf numFmtId="38" fontId="10" fillId="11" borderId="6" xfId="0" applyNumberFormat="1" applyFont="1" applyFill="1" applyBorder="1" applyAlignment="1" applyProtection="1">
      <alignment horizontal="center" vertical="center" readingOrder="1"/>
      <protection locked="0"/>
    </xf>
    <xf numFmtId="2" fontId="12" fillId="0" borderId="0" xfId="0" applyNumberFormat="1" applyFont="1" applyAlignment="1">
      <alignment horizontal="center" vertical="center"/>
    </xf>
    <xf numFmtId="2" fontId="10" fillId="0" borderId="0" xfId="0" applyNumberFormat="1" applyFont="1" applyAlignment="1">
      <alignment horizontal="center" vertical="center"/>
    </xf>
    <xf numFmtId="2" fontId="11" fillId="0" borderId="0" xfId="0" applyNumberFormat="1" applyFont="1" applyAlignment="1">
      <alignment horizontal="center" vertical="center"/>
    </xf>
    <xf numFmtId="0" fontId="13" fillId="0" borderId="11" xfId="0" applyFont="1" applyBorder="1" applyAlignment="1">
      <alignment horizontal="center" vertical="center" wrapText="1" readingOrder="1"/>
    </xf>
    <xf numFmtId="0" fontId="10" fillId="11" borderId="24" xfId="0" applyFont="1" applyFill="1" applyBorder="1" applyAlignment="1">
      <alignment horizontal="center" vertical="center" wrapText="1" readingOrder="1"/>
    </xf>
    <xf numFmtId="0" fontId="10" fillId="11" borderId="25" xfId="0" applyFont="1" applyFill="1" applyBorder="1" applyAlignment="1">
      <alignment horizontal="center" vertical="center" wrapText="1" readingOrder="1"/>
    </xf>
    <xf numFmtId="0" fontId="13" fillId="11" borderId="24" xfId="0" applyFont="1" applyFill="1" applyBorder="1" applyAlignment="1">
      <alignment horizontal="center" vertical="center" wrapText="1" readingOrder="1"/>
    </xf>
    <xf numFmtId="38" fontId="11" fillId="11" borderId="25" xfId="0" applyNumberFormat="1" applyFont="1" applyFill="1" applyBorder="1" applyAlignment="1">
      <alignment horizontal="center" vertical="center" wrapText="1" readingOrder="1"/>
    </xf>
    <xf numFmtId="38" fontId="12" fillId="11" borderId="16" xfId="0" applyNumberFormat="1" applyFont="1" applyFill="1" applyBorder="1" applyAlignment="1">
      <alignment horizontal="center" vertical="center" wrapText="1" readingOrder="1"/>
    </xf>
    <xf numFmtId="38" fontId="12" fillId="11" borderId="17" xfId="0" applyNumberFormat="1" applyFont="1" applyFill="1" applyBorder="1" applyAlignment="1">
      <alignment horizontal="center" vertical="center" wrapText="1" readingOrder="1"/>
    </xf>
    <xf numFmtId="38" fontId="10" fillId="11" borderId="17" xfId="0" applyNumberFormat="1" applyFont="1" applyFill="1" applyBorder="1" applyAlignment="1">
      <alignment horizontal="center" vertical="center" wrapText="1" readingOrder="1"/>
    </xf>
    <xf numFmtId="0" fontId="10" fillId="0" borderId="2" xfId="0" applyFont="1" applyBorder="1" applyAlignment="1">
      <alignment horizontal="center" vertical="center" wrapText="1" readingOrder="1"/>
    </xf>
    <xf numFmtId="0" fontId="13" fillId="11" borderId="18" xfId="0" applyFont="1" applyFill="1" applyBorder="1" applyAlignment="1">
      <alignment horizontal="center" vertical="center" wrapText="1" readingOrder="1"/>
    </xf>
    <xf numFmtId="0" fontId="10" fillId="11" borderId="37" xfId="0" applyFont="1" applyFill="1" applyBorder="1" applyAlignment="1">
      <alignment horizontal="center" vertical="center" wrapText="1" readingOrder="1"/>
    </xf>
    <xf numFmtId="0" fontId="10" fillId="11" borderId="38" xfId="0" applyFont="1" applyFill="1" applyBorder="1" applyAlignment="1">
      <alignment horizontal="center" vertical="center" wrapText="1" readingOrder="1"/>
    </xf>
    <xf numFmtId="38" fontId="12" fillId="0" borderId="16" xfId="0" applyNumberFormat="1" applyFont="1" applyBorder="1" applyAlignment="1">
      <alignment horizontal="center" vertical="center" wrapText="1" readingOrder="1"/>
    </xf>
    <xf numFmtId="38" fontId="12" fillId="0" borderId="23" xfId="0" applyNumberFormat="1" applyFont="1" applyBorder="1" applyAlignment="1" applyProtection="1">
      <alignment horizontal="center" vertical="center" wrapText="1" readingOrder="1"/>
      <protection locked="0"/>
    </xf>
    <xf numFmtId="38" fontId="12" fillId="0" borderId="17" xfId="0" applyNumberFormat="1" applyFont="1" applyBorder="1" applyAlignment="1">
      <alignment horizontal="center" vertical="center" wrapText="1" readingOrder="1"/>
    </xf>
    <xf numFmtId="0" fontId="16" fillId="5" borderId="17" xfId="0" applyFont="1" applyFill="1" applyBorder="1" applyAlignment="1">
      <alignment horizontal="center" vertical="center"/>
    </xf>
    <xf numFmtId="0" fontId="17" fillId="5" borderId="17" xfId="0" applyFont="1" applyFill="1" applyBorder="1" applyAlignment="1">
      <alignment horizontal="center" vertical="center" wrapText="1" readingOrder="1"/>
    </xf>
    <xf numFmtId="178" fontId="10" fillId="0" borderId="11" xfId="0" applyNumberFormat="1" applyFont="1" applyBorder="1" applyAlignment="1">
      <alignment horizontal="center" vertical="center" wrapText="1" readingOrder="1"/>
    </xf>
    <xf numFmtId="0" fontId="10" fillId="0" borderId="11" xfId="0" applyFont="1" applyBorder="1" applyAlignment="1">
      <alignment horizontal="center" vertical="center" wrapText="1" readingOrder="1"/>
    </xf>
    <xf numFmtId="0" fontId="13" fillId="11" borderId="13" xfId="0" applyFont="1" applyFill="1" applyBorder="1" applyAlignment="1">
      <alignment horizontal="center" vertical="center" wrapText="1" readingOrder="1"/>
    </xf>
    <xf numFmtId="0" fontId="13" fillId="11" borderId="14" xfId="0" applyFont="1" applyFill="1" applyBorder="1" applyAlignment="1">
      <alignment horizontal="center" vertical="center" wrapText="1" readingOrder="1"/>
    </xf>
    <xf numFmtId="10" fontId="10" fillId="0" borderId="11" xfId="0" applyNumberFormat="1" applyFont="1" applyBorder="1" applyAlignment="1">
      <alignment horizontal="center" vertical="center" wrapText="1" readingOrder="1"/>
    </xf>
    <xf numFmtId="3" fontId="10" fillId="0" borderId="11" xfId="0" applyNumberFormat="1" applyFont="1" applyBorder="1" applyAlignment="1">
      <alignment horizontal="center" vertical="center" wrapText="1" readingOrder="1"/>
    </xf>
    <xf numFmtId="0" fontId="13" fillId="11" borderId="33" xfId="0" applyFont="1" applyFill="1" applyBorder="1" applyAlignment="1">
      <alignment horizontal="center" vertical="center" wrapText="1" readingOrder="1"/>
    </xf>
    <xf numFmtId="0" fontId="13" fillId="11" borderId="34" xfId="0" applyFont="1" applyFill="1" applyBorder="1" applyAlignment="1">
      <alignment horizontal="center" vertical="center" wrapText="1" readingOrder="1"/>
    </xf>
    <xf numFmtId="38" fontId="12" fillId="0" borderId="20" xfId="0" applyNumberFormat="1" applyFont="1" applyBorder="1" applyAlignment="1" applyProtection="1">
      <alignment horizontal="center" vertical="center" readingOrder="1"/>
      <protection locked="0"/>
    </xf>
    <xf numFmtId="38" fontId="12" fillId="11" borderId="30" xfId="0" applyNumberFormat="1" applyFont="1" applyFill="1" applyBorder="1" applyAlignment="1">
      <alignment horizontal="center" vertical="center" readingOrder="1"/>
    </xf>
    <xf numFmtId="38" fontId="12" fillId="0" borderId="18" xfId="0" applyNumberFormat="1" applyFont="1" applyBorder="1" applyAlignment="1" applyProtection="1">
      <alignment horizontal="center" vertical="center" readingOrder="1"/>
      <protection locked="0"/>
    </xf>
    <xf numFmtId="38" fontId="12" fillId="11" borderId="34" xfId="0" applyNumberFormat="1" applyFont="1" applyFill="1" applyBorder="1" applyAlignment="1">
      <alignment horizontal="center" vertical="center" readingOrder="1"/>
    </xf>
    <xf numFmtId="3" fontId="18" fillId="0" borderId="17" xfId="0" applyNumberFormat="1" applyFont="1" applyBorder="1" applyAlignment="1">
      <alignment horizontal="center" vertical="center"/>
    </xf>
    <xf numFmtId="0" fontId="16" fillId="4" borderId="17" xfId="0" applyFont="1" applyFill="1" applyBorder="1" applyAlignment="1">
      <alignment horizontal="center" vertical="center"/>
    </xf>
    <xf numFmtId="0" fontId="17" fillId="4" borderId="17" xfId="0" applyFont="1" applyFill="1" applyBorder="1" applyAlignment="1">
      <alignment horizontal="center" vertical="center" wrapText="1" readingOrder="1"/>
    </xf>
    <xf numFmtId="38" fontId="12" fillId="11" borderId="6" xfId="0" applyNumberFormat="1" applyFont="1" applyFill="1" applyBorder="1" applyAlignment="1">
      <alignment horizontal="center" vertical="center" wrapText="1" readingOrder="1"/>
    </xf>
    <xf numFmtId="38" fontId="15" fillId="11" borderId="17" xfId="0" applyNumberFormat="1" applyFont="1" applyFill="1" applyBorder="1" applyAlignment="1">
      <alignment horizontal="center" vertical="center" wrapText="1"/>
    </xf>
    <xf numFmtId="38" fontId="10" fillId="11" borderId="17" xfId="0" applyNumberFormat="1" applyFont="1" applyFill="1" applyBorder="1" applyAlignment="1">
      <alignment horizontal="center" vertical="center" wrapText="1"/>
    </xf>
    <xf numFmtId="10" fontId="12" fillId="0" borderId="0" xfId="0" applyNumberFormat="1" applyFont="1" applyAlignment="1">
      <alignment horizontal="center" vertical="center"/>
    </xf>
    <xf numFmtId="3" fontId="10" fillId="11" borderId="17" xfId="0" applyNumberFormat="1" applyFont="1" applyFill="1" applyBorder="1" applyAlignment="1">
      <alignment horizontal="center" vertical="center"/>
    </xf>
    <xf numFmtId="38" fontId="19" fillId="0" borderId="17" xfId="0" applyNumberFormat="1" applyFont="1" applyBorder="1" applyAlignment="1">
      <alignment horizontal="center" vertical="center" readingOrder="1"/>
    </xf>
    <xf numFmtId="38" fontId="10" fillId="11" borderId="6" xfId="0" applyNumberFormat="1" applyFont="1" applyFill="1" applyBorder="1" applyAlignment="1">
      <alignment horizontal="center" vertical="center" wrapText="1" readingOrder="1"/>
    </xf>
    <xf numFmtId="0" fontId="16" fillId="3" borderId="17" xfId="0" applyFont="1" applyFill="1" applyBorder="1" applyAlignment="1">
      <alignment horizontal="center" vertical="center"/>
    </xf>
    <xf numFmtId="0" fontId="17" fillId="3" borderId="17" xfId="0" applyFont="1" applyFill="1" applyBorder="1" applyAlignment="1">
      <alignment horizontal="center" vertical="center" wrapText="1" readingOrder="1"/>
    </xf>
    <xf numFmtId="38" fontId="10" fillId="0" borderId="6" xfId="1" applyNumberFormat="1" applyFont="1" applyFill="1" applyBorder="1" applyAlignment="1">
      <alignment horizontal="center" vertical="center" wrapText="1" readingOrder="1"/>
    </xf>
    <xf numFmtId="38" fontId="10" fillId="0" borderId="8" xfId="1" applyNumberFormat="1" applyFont="1" applyFill="1" applyBorder="1" applyAlignment="1">
      <alignment horizontal="center" vertical="center" wrapText="1" readingOrder="1"/>
    </xf>
    <xf numFmtId="38" fontId="12" fillId="0" borderId="0" xfId="0" applyNumberFormat="1" applyFont="1" applyAlignment="1">
      <alignment horizontal="center" vertical="center"/>
    </xf>
    <xf numFmtId="38" fontId="12" fillId="0" borderId="6" xfId="0" applyNumberFormat="1" applyFont="1" applyBorder="1" applyAlignment="1" applyProtection="1">
      <alignment horizontal="center" vertical="center" readingOrder="1"/>
      <protection locked="0"/>
    </xf>
    <xf numFmtId="4" fontId="20" fillId="0" borderId="0" xfId="0" applyNumberFormat="1" applyFont="1" applyAlignment="1">
      <alignment horizontal="center" vertical="center"/>
    </xf>
    <xf numFmtId="0" fontId="16" fillId="2" borderId="17" xfId="0" applyFont="1" applyFill="1" applyBorder="1" applyAlignment="1">
      <alignment horizontal="center" vertical="center" wrapText="1"/>
    </xf>
    <xf numFmtId="0" fontId="16" fillId="2" borderId="17" xfId="0" applyFont="1" applyFill="1" applyBorder="1" applyAlignment="1">
      <alignment horizontal="center" vertical="center" wrapText="1" readingOrder="1"/>
    </xf>
    <xf numFmtId="0" fontId="21" fillId="0" borderId="0" xfId="0" applyFont="1" applyAlignment="1">
      <alignment horizontal="center" vertical="center"/>
    </xf>
    <xf numFmtId="0" fontId="22" fillId="0" borderId="0" xfId="0" applyFont="1" applyAlignment="1">
      <alignment horizontal="center" vertical="center"/>
    </xf>
    <xf numFmtId="0" fontId="21" fillId="20" borderId="17" xfId="0" applyFont="1" applyFill="1" applyBorder="1" applyAlignment="1">
      <alignment horizontal="center" vertical="center"/>
    </xf>
    <xf numFmtId="17" fontId="21" fillId="21" borderId="17" xfId="0" applyNumberFormat="1" applyFont="1" applyFill="1" applyBorder="1" applyAlignment="1">
      <alignment horizontal="center" vertical="center"/>
    </xf>
    <xf numFmtId="38" fontId="22" fillId="0" borderId="17" xfId="0" applyNumberFormat="1" applyFont="1" applyBorder="1" applyAlignment="1">
      <alignment horizontal="center" vertical="center"/>
    </xf>
    <xf numFmtId="3" fontId="22" fillId="0" borderId="17" xfId="0" applyNumberFormat="1" applyFont="1" applyBorder="1" applyAlignment="1">
      <alignment horizontal="center" vertical="center"/>
    </xf>
    <xf numFmtId="17" fontId="21" fillId="20" borderId="17" xfId="0" applyNumberFormat="1" applyFont="1" applyFill="1" applyBorder="1" applyAlignment="1">
      <alignment horizontal="center" vertical="center"/>
    </xf>
    <xf numFmtId="38" fontId="21" fillId="20" borderId="17" xfId="0" applyNumberFormat="1" applyFont="1" applyFill="1" applyBorder="1" applyAlignment="1">
      <alignment horizontal="center" vertical="center"/>
    </xf>
    <xf numFmtId="0" fontId="0" fillId="0" borderId="0" xfId="0" applyAlignment="1">
      <alignment horizontal="center" vertical="center"/>
    </xf>
    <xf numFmtId="0" fontId="24" fillId="21" borderId="17" xfId="0" applyFont="1" applyFill="1" applyBorder="1" applyAlignment="1">
      <alignment horizontal="center" vertical="center" wrapText="1"/>
    </xf>
    <xf numFmtId="0" fontId="25" fillId="20" borderId="17" xfId="0" applyFont="1" applyFill="1" applyBorder="1" applyAlignment="1">
      <alignment horizontal="center" vertical="center" wrapText="1"/>
    </xf>
    <xf numFmtId="0" fontId="25" fillId="10" borderId="17" xfId="0" applyFont="1" applyFill="1" applyBorder="1" applyAlignment="1">
      <alignment horizontal="center" vertical="center" wrapText="1"/>
    </xf>
    <xf numFmtId="14" fontId="24" fillId="0" borderId="45" xfId="0" applyNumberFormat="1" applyFont="1" applyBorder="1" applyAlignment="1">
      <alignment horizontal="center" vertical="center" wrapText="1"/>
    </xf>
    <xf numFmtId="176" fontId="24" fillId="0" borderId="45" xfId="0" applyNumberFormat="1" applyFont="1" applyBorder="1" applyAlignment="1">
      <alignment horizontal="center" vertical="center" wrapText="1"/>
    </xf>
    <xf numFmtId="176" fontId="24" fillId="20" borderId="45" xfId="0" applyNumberFormat="1" applyFont="1" applyFill="1" applyBorder="1" applyAlignment="1">
      <alignment horizontal="center" vertical="center" wrapText="1"/>
    </xf>
    <xf numFmtId="176" fontId="24" fillId="10" borderId="45" xfId="0" applyNumberFormat="1" applyFont="1" applyFill="1" applyBorder="1" applyAlignment="1">
      <alignment horizontal="center" vertical="center" wrapText="1"/>
    </xf>
    <xf numFmtId="176" fontId="24" fillId="20" borderId="46" xfId="0" applyNumberFormat="1" applyFont="1" applyFill="1" applyBorder="1" applyAlignment="1">
      <alignment horizontal="center" vertical="center" wrapText="1"/>
    </xf>
    <xf numFmtId="176" fontId="24" fillId="10" borderId="46" xfId="0" applyNumberFormat="1" applyFont="1" applyFill="1" applyBorder="1" applyAlignment="1">
      <alignment horizontal="center" vertical="center" wrapText="1"/>
    </xf>
    <xf numFmtId="0" fontId="25" fillId="0" borderId="17" xfId="0" applyFont="1" applyBorder="1" applyAlignment="1">
      <alignment horizontal="center" vertical="center" wrapText="1"/>
    </xf>
    <xf numFmtId="176" fontId="25" fillId="0" borderId="17" xfId="0" applyNumberFormat="1" applyFont="1" applyBorder="1" applyAlignment="1">
      <alignment horizontal="center" vertical="center" wrapText="1"/>
    </xf>
    <xf numFmtId="176" fontId="0" fillId="0" borderId="0" xfId="0" applyNumberFormat="1">
      <alignment vertical="center"/>
    </xf>
    <xf numFmtId="0" fontId="25" fillId="21" borderId="17" xfId="0" applyFont="1" applyFill="1" applyBorder="1" applyAlignment="1">
      <alignment horizontal="center" vertical="center" wrapText="1"/>
    </xf>
    <xf numFmtId="176" fontId="24" fillId="21" borderId="45" xfId="0" applyNumberFormat="1" applyFont="1" applyFill="1" applyBorder="1" applyAlignment="1">
      <alignment horizontal="center" vertical="center" wrapText="1"/>
    </xf>
    <xf numFmtId="10" fontId="24" fillId="21" borderId="45" xfId="2" applyNumberFormat="1" applyFont="1" applyFill="1" applyBorder="1" applyAlignment="1">
      <alignment horizontal="center" vertical="center" wrapText="1"/>
    </xf>
    <xf numFmtId="176" fontId="24" fillId="21" borderId="46" xfId="0" applyNumberFormat="1" applyFont="1" applyFill="1" applyBorder="1" applyAlignment="1">
      <alignment horizontal="center" vertical="center" wrapText="1"/>
    </xf>
    <xf numFmtId="10" fontId="25" fillId="0" borderId="17" xfId="0" applyNumberFormat="1" applyFont="1" applyBorder="1" applyAlignment="1">
      <alignment horizontal="center" vertical="center" wrapText="1"/>
    </xf>
    <xf numFmtId="0" fontId="25" fillId="23" borderId="17" xfId="0" applyFont="1" applyFill="1" applyBorder="1" applyAlignment="1">
      <alignment horizontal="center" vertical="center" wrapText="1"/>
    </xf>
    <xf numFmtId="176" fontId="24" fillId="23" borderId="45" xfId="0" applyNumberFormat="1" applyFont="1" applyFill="1" applyBorder="1" applyAlignment="1">
      <alignment horizontal="center" vertical="center" wrapText="1"/>
    </xf>
    <xf numFmtId="176" fontId="24" fillId="23" borderId="46" xfId="0" applyNumberFormat="1" applyFont="1" applyFill="1" applyBorder="1" applyAlignment="1">
      <alignment horizontal="center" vertical="center" wrapText="1"/>
    </xf>
    <xf numFmtId="0" fontId="27" fillId="0" borderId="0" xfId="0" applyFont="1" applyAlignment="1">
      <alignment horizontal="center" vertical="center"/>
    </xf>
    <xf numFmtId="0" fontId="25" fillId="24" borderId="17" xfId="0" applyFont="1" applyFill="1" applyBorder="1" applyAlignment="1">
      <alignment horizontal="center" vertical="center" wrapText="1"/>
    </xf>
    <xf numFmtId="176" fontId="24" fillId="0" borderId="46" xfId="0" applyNumberFormat="1" applyFont="1" applyBorder="1" applyAlignment="1">
      <alignment horizontal="center" vertical="center" wrapText="1"/>
    </xf>
    <xf numFmtId="38" fontId="11" fillId="11" borderId="35" xfId="0" applyNumberFormat="1" applyFont="1" applyFill="1" applyBorder="1" applyAlignment="1">
      <alignment horizontal="center" vertical="center" wrapText="1" readingOrder="1"/>
    </xf>
    <xf numFmtId="38" fontId="11" fillId="11" borderId="31" xfId="0" applyNumberFormat="1" applyFont="1" applyFill="1" applyBorder="1" applyAlignment="1">
      <alignment horizontal="center" vertical="center" wrapText="1" readingOrder="1"/>
    </xf>
    <xf numFmtId="0" fontId="10" fillId="25" borderId="31" xfId="0" applyFont="1" applyFill="1" applyBorder="1" applyAlignment="1">
      <alignment horizontal="center" vertical="center" wrapText="1" readingOrder="1"/>
    </xf>
    <xf numFmtId="38" fontId="12" fillId="25" borderId="30" xfId="0" applyNumberFormat="1" applyFont="1" applyFill="1" applyBorder="1" applyAlignment="1">
      <alignment horizontal="center" vertical="center" wrapText="1" readingOrder="1"/>
    </xf>
    <xf numFmtId="38" fontId="11" fillId="25" borderId="38" xfId="0" applyNumberFormat="1" applyFont="1" applyFill="1" applyBorder="1" applyAlignment="1">
      <alignment horizontal="center" vertical="center" wrapText="1" readingOrder="1"/>
    </xf>
    <xf numFmtId="38" fontId="33" fillId="0" borderId="18" xfId="0" applyNumberFormat="1" applyFont="1" applyBorder="1" applyAlignment="1" applyProtection="1">
      <alignment horizontal="center" vertical="center" readingOrder="1"/>
      <protection locked="0"/>
    </xf>
    <xf numFmtId="38" fontId="33" fillId="0" borderId="17" xfId="0" applyNumberFormat="1" applyFont="1" applyBorder="1" applyAlignment="1">
      <alignment horizontal="center" vertical="center" readingOrder="1"/>
    </xf>
    <xf numFmtId="38" fontId="12" fillId="0" borderId="17" xfId="0" applyNumberFormat="1" applyFont="1" applyFill="1" applyBorder="1" applyAlignment="1" applyProtection="1">
      <alignment horizontal="center" vertical="center" wrapText="1" readingOrder="1"/>
      <protection locked="0"/>
    </xf>
    <xf numFmtId="38" fontId="15" fillId="0" borderId="17" xfId="0" applyNumberFormat="1" applyFont="1" applyFill="1" applyBorder="1" applyAlignment="1" applyProtection="1">
      <alignment horizontal="center" vertical="center"/>
      <protection locked="0"/>
    </xf>
    <xf numFmtId="0" fontId="38" fillId="0" borderId="1" xfId="0" applyFont="1" applyBorder="1" applyAlignment="1">
      <alignment horizontal="center" vertical="center" wrapText="1" readingOrder="1"/>
    </xf>
    <xf numFmtId="38" fontId="12" fillId="0" borderId="6" xfId="0" applyNumberFormat="1" applyFont="1" applyBorder="1" applyAlignment="1">
      <alignment horizontal="center" vertical="center" wrapText="1" readingOrder="1"/>
    </xf>
    <xf numFmtId="3" fontId="40" fillId="0" borderId="17" xfId="0" applyNumberFormat="1" applyFont="1" applyBorder="1" applyAlignment="1">
      <alignment horizontal="center" vertical="center" wrapText="1"/>
    </xf>
    <xf numFmtId="38" fontId="19" fillId="0" borderId="20" xfId="0" applyNumberFormat="1" applyFont="1" applyBorder="1" applyAlignment="1" applyProtection="1">
      <alignment horizontal="center" vertical="center" readingOrder="1"/>
      <protection locked="0"/>
    </xf>
    <xf numFmtId="0" fontId="42" fillId="0" borderId="1" xfId="0" applyFont="1" applyBorder="1" applyAlignment="1">
      <alignment horizontal="center" vertical="center" wrapText="1" readingOrder="1"/>
    </xf>
    <xf numFmtId="14" fontId="23" fillId="22" borderId="18" xfId="0" applyNumberFormat="1" applyFont="1" applyFill="1" applyBorder="1" applyAlignment="1">
      <alignment horizontal="right" vertical="center" wrapText="1"/>
    </xf>
    <xf numFmtId="14" fontId="23" fillId="22" borderId="22" xfId="0" applyNumberFormat="1" applyFont="1" applyFill="1" applyBorder="1" applyAlignment="1">
      <alignment horizontal="right" vertical="center" wrapText="1"/>
    </xf>
    <xf numFmtId="0" fontId="23" fillId="22" borderId="47" xfId="0" applyFont="1" applyFill="1" applyBorder="1" applyAlignment="1">
      <alignment horizontal="left" vertical="center" wrapText="1"/>
    </xf>
    <xf numFmtId="0" fontId="23" fillId="22" borderId="21" xfId="0" applyFont="1" applyFill="1" applyBorder="1" applyAlignment="1">
      <alignment horizontal="left" vertical="center" wrapText="1"/>
    </xf>
    <xf numFmtId="0" fontId="23" fillId="22" borderId="28" xfId="0" applyFont="1" applyFill="1" applyBorder="1" applyAlignment="1">
      <alignment horizontal="left" vertical="center" wrapText="1"/>
    </xf>
    <xf numFmtId="0" fontId="26" fillId="7" borderId="17" xfId="0" applyFont="1" applyFill="1" applyBorder="1" applyAlignment="1">
      <alignment horizontal="center" vertical="center" wrapText="1"/>
    </xf>
    <xf numFmtId="0" fontId="14" fillId="19" borderId="13" xfId="0" applyFont="1" applyFill="1" applyBorder="1" applyAlignment="1">
      <alignment horizontal="center" vertical="center" wrapText="1" readingOrder="1"/>
    </xf>
    <xf numFmtId="0" fontId="14" fillId="19" borderId="14" xfId="0" applyFont="1" applyFill="1" applyBorder="1" applyAlignment="1">
      <alignment horizontal="center" vertical="center" wrapText="1" readingOrder="1"/>
    </xf>
    <xf numFmtId="0" fontId="14" fillId="19" borderId="34" xfId="0" applyFont="1" applyFill="1" applyBorder="1" applyAlignment="1">
      <alignment horizontal="center" vertical="center" wrapText="1" readingOrder="1"/>
    </xf>
    <xf numFmtId="0" fontId="12" fillId="0" borderId="17" xfId="0" applyFont="1" applyBorder="1" applyAlignment="1">
      <alignment horizontal="center" vertical="center"/>
    </xf>
    <xf numFmtId="10" fontId="12" fillId="0" borderId="17" xfId="0" applyNumberFormat="1" applyFont="1" applyBorder="1" applyAlignment="1">
      <alignment horizontal="center" vertical="center"/>
    </xf>
    <xf numFmtId="0" fontId="12" fillId="0" borderId="27" xfId="0" applyFont="1" applyBorder="1" applyAlignment="1">
      <alignment horizontal="center" vertical="center"/>
    </xf>
    <xf numFmtId="0" fontId="14" fillId="18" borderId="13" xfId="0" applyFont="1" applyFill="1" applyBorder="1" applyAlignment="1">
      <alignment horizontal="center" vertical="center" wrapText="1" readingOrder="1"/>
    </xf>
    <xf numFmtId="0" fontId="14" fillId="18" borderId="14" xfId="0" applyFont="1" applyFill="1" applyBorder="1" applyAlignment="1">
      <alignment horizontal="center" vertical="center" wrapText="1" readingOrder="1"/>
    </xf>
    <xf numFmtId="0" fontId="14" fillId="18" borderId="34" xfId="0" applyFont="1" applyFill="1" applyBorder="1" applyAlignment="1">
      <alignment horizontal="center" vertical="center" wrapText="1" readingOrder="1"/>
    </xf>
    <xf numFmtId="0" fontId="12" fillId="0" borderId="9" xfId="0" applyFont="1" applyBorder="1" applyAlignment="1">
      <alignment horizontal="center" vertical="center"/>
    </xf>
    <xf numFmtId="0" fontId="12" fillId="0" borderId="11" xfId="0" applyFont="1" applyBorder="1" applyAlignment="1">
      <alignment horizontal="center" vertical="center"/>
    </xf>
    <xf numFmtId="10" fontId="12" fillId="0" borderId="11" xfId="0" applyNumberFormat="1" applyFont="1" applyBorder="1" applyAlignment="1">
      <alignment horizontal="center" vertical="center"/>
    </xf>
    <xf numFmtId="0" fontId="12" fillId="0" borderId="10" xfId="0" applyFont="1" applyBorder="1" applyAlignment="1">
      <alignment horizontal="center" vertical="center"/>
    </xf>
    <xf numFmtId="0" fontId="14" fillId="17" borderId="40" xfId="0" applyFont="1" applyFill="1" applyBorder="1" applyAlignment="1">
      <alignment horizontal="center" vertical="center" wrapText="1" readingOrder="1"/>
    </xf>
    <xf numFmtId="0" fontId="14" fillId="17" borderId="41" xfId="0" applyFont="1" applyFill="1" applyBorder="1" applyAlignment="1">
      <alignment horizontal="center" vertical="center" wrapText="1" readingOrder="1"/>
    </xf>
    <xf numFmtId="0" fontId="14" fillId="17" borderId="12" xfId="0" applyFont="1" applyFill="1" applyBorder="1" applyAlignment="1">
      <alignment horizontal="center" vertical="center" wrapText="1" readingOrder="1"/>
    </xf>
    <xf numFmtId="0" fontId="14" fillId="17" borderId="32" xfId="0" applyFont="1" applyFill="1" applyBorder="1" applyAlignment="1">
      <alignment horizontal="center" vertical="center" wrapText="1" readingOrder="1"/>
    </xf>
    <xf numFmtId="0" fontId="12" fillId="0" borderId="1" xfId="0" applyFont="1" applyBorder="1" applyAlignment="1">
      <alignment horizontal="center" vertical="center"/>
    </xf>
    <xf numFmtId="0" fontId="12" fillId="0" borderId="12" xfId="0" applyFont="1" applyBorder="1" applyAlignment="1">
      <alignment horizontal="center" vertical="center"/>
    </xf>
    <xf numFmtId="10" fontId="12" fillId="0" borderId="12" xfId="0" applyNumberFormat="1" applyFont="1" applyBorder="1" applyAlignment="1">
      <alignment horizontal="center" vertical="center"/>
    </xf>
    <xf numFmtId="0" fontId="12" fillId="0" borderId="32" xfId="0" applyFont="1" applyBorder="1" applyAlignment="1">
      <alignment horizontal="center" vertical="center"/>
    </xf>
    <xf numFmtId="0" fontId="14" fillId="16" borderId="40" xfId="0" applyFont="1" applyFill="1" applyBorder="1" applyAlignment="1">
      <alignment horizontal="center" vertical="center" wrapText="1" readingOrder="1"/>
    </xf>
    <xf numFmtId="0" fontId="14" fillId="16" borderId="41" xfId="0" applyFont="1" applyFill="1" applyBorder="1" applyAlignment="1">
      <alignment horizontal="center" vertical="center" wrapText="1" readingOrder="1"/>
    </xf>
    <xf numFmtId="0" fontId="14" fillId="16" borderId="42" xfId="0" applyFont="1" applyFill="1" applyBorder="1" applyAlignment="1">
      <alignment horizontal="center" vertical="center" wrapText="1" readingOrder="1"/>
    </xf>
    <xf numFmtId="0" fontId="4" fillId="2" borderId="0" xfId="0" applyFont="1" applyFill="1" applyAlignment="1">
      <alignment horizontal="left" vertical="center"/>
    </xf>
    <xf numFmtId="0" fontId="6" fillId="6" borderId="33" xfId="0" applyFont="1" applyFill="1" applyBorder="1" applyAlignment="1">
      <alignment horizontal="center" vertical="center" wrapText="1" readingOrder="1"/>
    </xf>
    <xf numFmtId="0" fontId="6" fillId="6" borderId="44" xfId="0" applyFont="1" applyFill="1" applyBorder="1" applyAlignment="1">
      <alignment horizontal="center" vertical="center" wrapText="1" readingOrder="1"/>
    </xf>
    <xf numFmtId="0" fontId="6" fillId="6" borderId="39" xfId="0" applyFont="1" applyFill="1" applyBorder="1" applyAlignment="1">
      <alignment horizontal="center" vertical="center" wrapText="1" readingOrder="1"/>
    </xf>
    <xf numFmtId="0" fontId="6" fillId="15" borderId="33" xfId="0" applyFont="1" applyFill="1" applyBorder="1" applyAlignment="1">
      <alignment horizontal="center" vertical="center" wrapText="1" readingOrder="1"/>
    </xf>
    <xf numFmtId="0" fontId="6" fillId="15" borderId="44" xfId="0" applyFont="1" applyFill="1" applyBorder="1" applyAlignment="1">
      <alignment horizontal="center" vertical="center" wrapText="1" readingOrder="1"/>
    </xf>
    <xf numFmtId="0" fontId="6" fillId="15" borderId="43" xfId="0" applyFont="1" applyFill="1" applyBorder="1" applyAlignment="1">
      <alignment horizontal="center" vertical="center" wrapText="1" readingOrder="1"/>
    </xf>
    <xf numFmtId="0" fontId="7" fillId="6" borderId="18" xfId="0" applyFont="1" applyFill="1" applyBorder="1" applyAlignment="1">
      <alignment horizontal="center" vertical="center" wrapText="1" readingOrder="1"/>
    </xf>
    <xf numFmtId="0" fontId="7" fillId="6" borderId="22" xfId="0" applyFont="1" applyFill="1" applyBorder="1" applyAlignment="1">
      <alignment horizontal="center" vertical="center" wrapText="1" readingOrder="1"/>
    </xf>
    <xf numFmtId="0" fontId="7" fillId="6" borderId="19" xfId="0" applyFont="1" applyFill="1" applyBorder="1" applyAlignment="1">
      <alignment horizontal="center" vertical="center" wrapText="1" readingOrder="1"/>
    </xf>
    <xf numFmtId="0" fontId="9" fillId="15" borderId="18" xfId="0" applyFont="1" applyFill="1" applyBorder="1" applyAlignment="1">
      <alignment horizontal="center" vertical="center" wrapText="1" readingOrder="1"/>
    </xf>
    <xf numFmtId="0" fontId="9" fillId="15" borderId="22" xfId="0" applyFont="1" applyFill="1" applyBorder="1" applyAlignment="1">
      <alignment horizontal="center" vertical="center" wrapText="1" readingOrder="1"/>
    </xf>
    <xf numFmtId="0" fontId="9" fillId="15" borderId="36" xfId="0" applyFont="1" applyFill="1" applyBorder="1" applyAlignment="1">
      <alignment horizontal="center" vertical="center" wrapText="1" readingOrder="1"/>
    </xf>
    <xf numFmtId="179" fontId="5" fillId="7" borderId="17" xfId="0" applyNumberFormat="1" applyFont="1" applyFill="1" applyBorder="1" applyAlignment="1">
      <alignment horizontal="center" vertical="center" wrapText="1" readingOrder="1"/>
    </xf>
  </cellXfs>
  <cellStyles count="3">
    <cellStyle name="一般" xfId="0" builtinId="0"/>
    <cellStyle name="千分位" xfId="1" builtinId="3"/>
    <cellStyle name="百分比" xfId="2" builtinId="5"/>
  </cellStyles>
  <dxfs count="1626">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ill>
        <patternFill patternType="none"/>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ill>
        <patternFill patternType="none"/>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ill>
        <patternFill patternType="none"/>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ill>
        <patternFill patternType="none"/>
      </fill>
    </dxf>
    <dxf>
      <font>
        <color rgb="FF006100"/>
      </font>
      <fill>
        <patternFill patternType="solid">
          <bgColor rgb="FFC6EFCE"/>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25"/>
      <tableStyleElement type="headerRow" dxfId="1624"/>
      <tableStyleElement type="totalRow" dxfId="1623"/>
      <tableStyleElement type="firstColumn" dxfId="1622"/>
      <tableStyleElement type="lastColumn" dxfId="1621"/>
      <tableStyleElement type="firstRowStripe" dxfId="1620"/>
      <tableStyleElement type="firstColumnStripe" dxfId="1619"/>
    </tableStyle>
    <tableStyle name="PivotStylePreset2_Accent1" table="0" count="10" xr9:uid="{267968C8-6FFD-4C36-ACC1-9EA1FD1885CA}">
      <tableStyleElement type="headerRow" dxfId="1618"/>
      <tableStyleElement type="totalRow" dxfId="1617"/>
      <tableStyleElement type="firstRowStripe" dxfId="1616"/>
      <tableStyleElement type="firstColumnStripe" dxfId="1615"/>
      <tableStyleElement type="firstSubtotalRow" dxfId="1614"/>
      <tableStyleElement type="secondSubtotalRow" dxfId="1613"/>
      <tableStyleElement type="firstRowSubheading" dxfId="1612"/>
      <tableStyleElement type="secondRowSubheading" dxfId="1611"/>
      <tableStyleElement type="pageFieldLabels" dxfId="1610"/>
      <tableStyleElement type="pageFieldValues" dxfId="160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0.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1.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2.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3.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74.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75.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76.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77.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78.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79.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80.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81.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82.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83.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84.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85.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86.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87.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88.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89.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90.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91.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92.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93.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94.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95.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96.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97.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98.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99.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100.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101.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102.xml.rels><?xml version="1.0" encoding="UTF-8" standalone="yes"?>
<Relationships xmlns="http://schemas.openxmlformats.org/package/2006/relationships"><Relationship Id="rId2" Type="http://schemas.microsoft.com/office/2011/relationships/chartColorStyle" Target="colors102.xml"/><Relationship Id="rId1" Type="http://schemas.microsoft.com/office/2011/relationships/chartStyle" Target="style102.xml"/></Relationships>
</file>

<file path=xl/charts/_rels/chart103.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_rels/chart104.xml.rels><?xml version="1.0" encoding="UTF-8" standalone="yes"?>
<Relationships xmlns="http://schemas.openxmlformats.org/package/2006/relationships"><Relationship Id="rId2" Type="http://schemas.microsoft.com/office/2011/relationships/chartColorStyle" Target="colors104.xml"/><Relationship Id="rId1" Type="http://schemas.microsoft.com/office/2011/relationships/chartStyle" Target="style104.xml"/></Relationships>
</file>

<file path=xl/charts/_rels/chart105.xml.rels><?xml version="1.0" encoding="UTF-8" standalone="yes"?>
<Relationships xmlns="http://schemas.openxmlformats.org/package/2006/relationships"><Relationship Id="rId2" Type="http://schemas.microsoft.com/office/2011/relationships/chartColorStyle" Target="colors105.xml"/><Relationship Id="rId1" Type="http://schemas.microsoft.com/office/2011/relationships/chartStyle" Target="style105.xml"/></Relationships>
</file>

<file path=xl/charts/_rels/chart106.xml.rels><?xml version="1.0" encoding="UTF-8" standalone="yes"?>
<Relationships xmlns="http://schemas.openxmlformats.org/package/2006/relationships"><Relationship Id="rId2" Type="http://schemas.microsoft.com/office/2011/relationships/chartColorStyle" Target="colors106.xml"/><Relationship Id="rId1" Type="http://schemas.microsoft.com/office/2011/relationships/chartStyle" Target="style106.xml"/></Relationships>
</file>

<file path=xl/charts/_rels/chart107.xml.rels><?xml version="1.0" encoding="UTF-8" standalone="yes"?>
<Relationships xmlns="http://schemas.openxmlformats.org/package/2006/relationships"><Relationship Id="rId2" Type="http://schemas.microsoft.com/office/2011/relationships/chartColorStyle" Target="colors107.xml"/><Relationship Id="rId1" Type="http://schemas.microsoft.com/office/2011/relationships/chartStyle" Target="style107.xml"/></Relationships>
</file>

<file path=xl/charts/_rels/chart108.xml.rels><?xml version="1.0" encoding="UTF-8" standalone="yes"?>
<Relationships xmlns="http://schemas.openxmlformats.org/package/2006/relationships"><Relationship Id="rId2" Type="http://schemas.microsoft.com/office/2011/relationships/chartColorStyle" Target="colors108.xml"/><Relationship Id="rId1" Type="http://schemas.microsoft.com/office/2011/relationships/chartStyle" Target="style108.xml"/></Relationships>
</file>

<file path=xl/charts/_rels/chart109.xml.rels><?xml version="1.0" encoding="UTF-8" standalone="yes"?>
<Relationships xmlns="http://schemas.openxmlformats.org/package/2006/relationships"><Relationship Id="rId2" Type="http://schemas.microsoft.com/office/2011/relationships/chartColorStyle" Target="colors109.xml"/><Relationship Id="rId1" Type="http://schemas.microsoft.com/office/2011/relationships/chartStyle" Target="style109.xml"/></Relationships>
</file>

<file path=xl/charts/_rels/chart110.xml.rels><?xml version="1.0" encoding="UTF-8" standalone="yes"?>
<Relationships xmlns="http://schemas.openxmlformats.org/package/2006/relationships"><Relationship Id="rId2" Type="http://schemas.microsoft.com/office/2011/relationships/chartColorStyle" Target="colors110.xml"/><Relationship Id="rId1" Type="http://schemas.microsoft.com/office/2011/relationships/chartStyle" Target="style110.xml"/></Relationships>
</file>

<file path=xl/charts/_rels/chart111.xml.rels><?xml version="1.0" encoding="UTF-8" standalone="yes"?>
<Relationships xmlns="http://schemas.openxmlformats.org/package/2006/relationships"><Relationship Id="rId2" Type="http://schemas.microsoft.com/office/2011/relationships/chartColorStyle" Target="colors111.xml"/><Relationship Id="rId1" Type="http://schemas.microsoft.com/office/2011/relationships/chartStyle" Target="style111.xml"/></Relationships>
</file>

<file path=xl/charts/_rels/chart112.xml.rels><?xml version="1.0" encoding="UTF-8" standalone="yes"?>
<Relationships xmlns="http://schemas.openxmlformats.org/package/2006/relationships"><Relationship Id="rId2" Type="http://schemas.microsoft.com/office/2011/relationships/chartColorStyle" Target="colors112.xml"/><Relationship Id="rId1" Type="http://schemas.microsoft.com/office/2011/relationships/chartStyle" Target="style112.xml"/></Relationships>
</file>

<file path=xl/charts/_rels/chart113.xml.rels><?xml version="1.0" encoding="UTF-8" standalone="yes"?>
<Relationships xmlns="http://schemas.openxmlformats.org/package/2006/relationships"><Relationship Id="rId2" Type="http://schemas.microsoft.com/office/2011/relationships/chartColorStyle" Target="colors113.xml"/><Relationship Id="rId1" Type="http://schemas.microsoft.com/office/2011/relationships/chartStyle" Target="style113.xml"/></Relationships>
</file>

<file path=xl/charts/_rels/chart114.xml.rels><?xml version="1.0" encoding="UTF-8" standalone="yes"?>
<Relationships xmlns="http://schemas.openxmlformats.org/package/2006/relationships"><Relationship Id="rId2" Type="http://schemas.microsoft.com/office/2011/relationships/chartColorStyle" Target="colors114.xml"/><Relationship Id="rId1" Type="http://schemas.microsoft.com/office/2011/relationships/chartStyle" Target="style114.xml"/></Relationships>
</file>

<file path=xl/charts/_rels/chart115.xml.rels><?xml version="1.0" encoding="UTF-8" standalone="yes"?>
<Relationships xmlns="http://schemas.openxmlformats.org/package/2006/relationships"><Relationship Id="rId2" Type="http://schemas.microsoft.com/office/2011/relationships/chartColorStyle" Target="colors115.xml"/><Relationship Id="rId1" Type="http://schemas.microsoft.com/office/2011/relationships/chartStyle" Target="style115.xml"/></Relationships>
</file>

<file path=xl/charts/_rels/chart116.xml.rels><?xml version="1.0" encoding="UTF-8" standalone="yes"?>
<Relationships xmlns="http://schemas.openxmlformats.org/package/2006/relationships"><Relationship Id="rId2" Type="http://schemas.microsoft.com/office/2011/relationships/chartColorStyle" Target="colors116.xml"/><Relationship Id="rId1" Type="http://schemas.microsoft.com/office/2011/relationships/chartStyle" Target="style116.xml"/></Relationships>
</file>

<file path=xl/charts/_rels/chart117.xml.rels><?xml version="1.0" encoding="UTF-8" standalone="yes"?>
<Relationships xmlns="http://schemas.openxmlformats.org/package/2006/relationships"><Relationship Id="rId2" Type="http://schemas.microsoft.com/office/2011/relationships/chartColorStyle" Target="colors117.xml"/><Relationship Id="rId1" Type="http://schemas.microsoft.com/office/2011/relationships/chartStyle" Target="style117.xml"/></Relationships>
</file>

<file path=xl/charts/_rels/chart118.xml.rels><?xml version="1.0" encoding="UTF-8" standalone="yes"?>
<Relationships xmlns="http://schemas.openxmlformats.org/package/2006/relationships"><Relationship Id="rId2" Type="http://schemas.microsoft.com/office/2011/relationships/chartColorStyle" Target="colors118.xml"/><Relationship Id="rId1" Type="http://schemas.microsoft.com/office/2011/relationships/chartStyle" Target="style118.xml"/></Relationships>
</file>

<file path=xl/charts/_rels/chart119.xml.rels><?xml version="1.0" encoding="UTF-8" standalone="yes"?>
<Relationships xmlns="http://schemas.openxmlformats.org/package/2006/relationships"><Relationship Id="rId2" Type="http://schemas.microsoft.com/office/2011/relationships/chartColorStyle" Target="colors119.xml"/><Relationship Id="rId1" Type="http://schemas.microsoft.com/office/2011/relationships/chartStyle" Target="style119.xml"/></Relationships>
</file>

<file path=xl/charts/_rels/chart120.xml.rels><?xml version="1.0" encoding="UTF-8" standalone="yes"?>
<Relationships xmlns="http://schemas.openxmlformats.org/package/2006/relationships"><Relationship Id="rId2" Type="http://schemas.microsoft.com/office/2011/relationships/chartColorStyle" Target="colors120.xml"/><Relationship Id="rId1" Type="http://schemas.microsoft.com/office/2011/relationships/chartStyle" Target="style120.xml"/></Relationships>
</file>

<file path=xl/charts/_rels/chart121.xml.rels><?xml version="1.0" encoding="UTF-8" standalone="yes"?>
<Relationships xmlns="http://schemas.openxmlformats.org/package/2006/relationships"><Relationship Id="rId2" Type="http://schemas.microsoft.com/office/2011/relationships/chartColorStyle" Target="colors121.xml"/><Relationship Id="rId1" Type="http://schemas.microsoft.com/office/2011/relationships/chartStyle" Target="style121.xml"/></Relationships>
</file>

<file path=xl/charts/_rels/chart122.xml.rels><?xml version="1.0" encoding="UTF-8" standalone="yes"?>
<Relationships xmlns="http://schemas.openxmlformats.org/package/2006/relationships"><Relationship Id="rId2" Type="http://schemas.microsoft.com/office/2011/relationships/chartColorStyle" Target="colors122.xml"/><Relationship Id="rId1" Type="http://schemas.microsoft.com/office/2011/relationships/chartStyle" Target="style122.xml"/></Relationships>
</file>

<file path=xl/charts/_rels/chart123.xml.rels><?xml version="1.0" encoding="UTF-8" standalone="yes"?>
<Relationships xmlns="http://schemas.openxmlformats.org/package/2006/relationships"><Relationship Id="rId2" Type="http://schemas.microsoft.com/office/2011/relationships/chartColorStyle" Target="colors123.xml"/><Relationship Id="rId1" Type="http://schemas.microsoft.com/office/2011/relationships/chartStyle" Target="style123.xml"/></Relationships>
</file>

<file path=xl/charts/_rels/chart124.xml.rels><?xml version="1.0" encoding="UTF-8" standalone="yes"?>
<Relationships xmlns="http://schemas.openxmlformats.org/package/2006/relationships"><Relationship Id="rId2" Type="http://schemas.microsoft.com/office/2011/relationships/chartColorStyle" Target="colors124.xml"/><Relationship Id="rId1" Type="http://schemas.microsoft.com/office/2011/relationships/chartStyle" Target="style124.xml"/></Relationships>
</file>

<file path=xl/charts/_rels/chart125.xml.rels><?xml version="1.0" encoding="UTF-8" standalone="yes"?>
<Relationships xmlns="http://schemas.openxmlformats.org/package/2006/relationships"><Relationship Id="rId2" Type="http://schemas.microsoft.com/office/2011/relationships/chartColorStyle" Target="colors125.xml"/><Relationship Id="rId1" Type="http://schemas.microsoft.com/office/2011/relationships/chartStyle" Target="style125.xml"/></Relationships>
</file>

<file path=xl/charts/_rels/chart126.xml.rels><?xml version="1.0" encoding="UTF-8" standalone="yes"?>
<Relationships xmlns="http://schemas.openxmlformats.org/package/2006/relationships"><Relationship Id="rId2" Type="http://schemas.microsoft.com/office/2011/relationships/chartColorStyle" Target="colors126.xml"/><Relationship Id="rId1" Type="http://schemas.microsoft.com/office/2011/relationships/chartStyle" Target="style126.xml"/></Relationships>
</file>

<file path=xl/charts/_rels/chart127.xml.rels><?xml version="1.0" encoding="UTF-8" standalone="yes"?>
<Relationships xmlns="http://schemas.openxmlformats.org/package/2006/relationships"><Relationship Id="rId2" Type="http://schemas.microsoft.com/office/2011/relationships/chartColorStyle" Target="colors127.xml"/><Relationship Id="rId1" Type="http://schemas.microsoft.com/office/2011/relationships/chartStyle" Target="style127.xml"/></Relationships>
</file>

<file path=xl/charts/_rels/chart128.xml.rels><?xml version="1.0" encoding="UTF-8" standalone="yes"?>
<Relationships xmlns="http://schemas.openxmlformats.org/package/2006/relationships"><Relationship Id="rId2" Type="http://schemas.microsoft.com/office/2011/relationships/chartColorStyle" Target="colors128.xml"/><Relationship Id="rId1" Type="http://schemas.microsoft.com/office/2011/relationships/chartStyle" Target="style128.xml"/></Relationships>
</file>

<file path=xl/charts/_rels/chart129.xml.rels><?xml version="1.0" encoding="UTF-8" standalone="yes"?>
<Relationships xmlns="http://schemas.openxmlformats.org/package/2006/relationships"><Relationship Id="rId2" Type="http://schemas.microsoft.com/office/2011/relationships/chartColorStyle" Target="colors129.xml"/><Relationship Id="rId1" Type="http://schemas.microsoft.com/office/2011/relationships/chartStyle" Target="style129.xml"/></Relationships>
</file>

<file path=xl/charts/_rels/chart130.xml.rels><?xml version="1.0" encoding="UTF-8" standalone="yes"?>
<Relationships xmlns="http://schemas.openxmlformats.org/package/2006/relationships"><Relationship Id="rId2" Type="http://schemas.microsoft.com/office/2011/relationships/chartColorStyle" Target="colors130.xml"/><Relationship Id="rId1" Type="http://schemas.microsoft.com/office/2011/relationships/chartStyle" Target="style130.xml"/></Relationships>
</file>

<file path=xl/charts/_rels/chart131.xml.rels><?xml version="1.0" encoding="UTF-8" standalone="yes"?>
<Relationships xmlns="http://schemas.openxmlformats.org/package/2006/relationships"><Relationship Id="rId2" Type="http://schemas.microsoft.com/office/2011/relationships/chartColorStyle" Target="colors131.xml"/><Relationship Id="rId1" Type="http://schemas.microsoft.com/office/2011/relationships/chartStyle" Target="style131.xml"/></Relationships>
</file>

<file path=xl/charts/_rels/chart132.xml.rels><?xml version="1.0" encoding="UTF-8" standalone="yes"?>
<Relationships xmlns="http://schemas.openxmlformats.org/package/2006/relationships"><Relationship Id="rId2" Type="http://schemas.microsoft.com/office/2011/relationships/chartColorStyle" Target="colors132.xml"/><Relationship Id="rId1" Type="http://schemas.microsoft.com/office/2011/relationships/chartStyle" Target="style132.xml"/></Relationships>
</file>

<file path=xl/charts/_rels/chart133.xml.rels><?xml version="1.0" encoding="UTF-8" standalone="yes"?>
<Relationships xmlns="http://schemas.openxmlformats.org/package/2006/relationships"><Relationship Id="rId2" Type="http://schemas.microsoft.com/office/2011/relationships/chartColorStyle" Target="colors133.xml"/><Relationship Id="rId1" Type="http://schemas.microsoft.com/office/2011/relationships/chartStyle" Target="style133.xml"/></Relationships>
</file>

<file path=xl/charts/_rels/chart134.xml.rels><?xml version="1.0" encoding="UTF-8" standalone="yes"?>
<Relationships xmlns="http://schemas.openxmlformats.org/package/2006/relationships"><Relationship Id="rId2" Type="http://schemas.microsoft.com/office/2011/relationships/chartColorStyle" Target="colors134.xml"/><Relationship Id="rId1" Type="http://schemas.microsoft.com/office/2011/relationships/chartStyle" Target="style134.xml"/></Relationships>
</file>

<file path=xl/charts/_rels/chart135.xml.rels><?xml version="1.0" encoding="UTF-8" standalone="yes"?>
<Relationships xmlns="http://schemas.openxmlformats.org/package/2006/relationships"><Relationship Id="rId2" Type="http://schemas.microsoft.com/office/2011/relationships/chartColorStyle" Target="colors135.xml"/><Relationship Id="rId1" Type="http://schemas.microsoft.com/office/2011/relationships/chartStyle" Target="style135.xml"/></Relationships>
</file>

<file path=xl/charts/_rels/chart136.xml.rels><?xml version="1.0" encoding="UTF-8" standalone="yes"?>
<Relationships xmlns="http://schemas.openxmlformats.org/package/2006/relationships"><Relationship Id="rId2" Type="http://schemas.microsoft.com/office/2011/relationships/chartColorStyle" Target="colors136.xml"/><Relationship Id="rId1" Type="http://schemas.microsoft.com/office/2011/relationships/chartStyle" Target="style136.xml"/></Relationships>
</file>

<file path=xl/charts/_rels/chart137.xml.rels><?xml version="1.0" encoding="UTF-8" standalone="yes"?>
<Relationships xmlns="http://schemas.openxmlformats.org/package/2006/relationships"><Relationship Id="rId2" Type="http://schemas.microsoft.com/office/2011/relationships/chartColorStyle" Target="colors137.xml"/><Relationship Id="rId1" Type="http://schemas.microsoft.com/office/2011/relationships/chartStyle" Target="style137.xml"/></Relationships>
</file>

<file path=xl/charts/_rels/chart138.xml.rels><?xml version="1.0" encoding="UTF-8" standalone="yes"?>
<Relationships xmlns="http://schemas.openxmlformats.org/package/2006/relationships"><Relationship Id="rId2" Type="http://schemas.microsoft.com/office/2011/relationships/chartColorStyle" Target="colors138.xml"/><Relationship Id="rId1" Type="http://schemas.microsoft.com/office/2011/relationships/chartStyle" Target="style138.xml"/></Relationships>
</file>

<file path=xl/charts/_rels/chart139.xml.rels><?xml version="1.0" encoding="UTF-8" standalone="yes"?>
<Relationships xmlns="http://schemas.openxmlformats.org/package/2006/relationships"><Relationship Id="rId2" Type="http://schemas.microsoft.com/office/2011/relationships/chartColorStyle" Target="colors139.xml"/><Relationship Id="rId1" Type="http://schemas.microsoft.com/office/2011/relationships/chartStyle" Target="style139.xml"/></Relationships>
</file>

<file path=xl/charts/_rels/chart140.xml.rels><?xml version="1.0" encoding="UTF-8" standalone="yes"?>
<Relationships xmlns="http://schemas.openxmlformats.org/package/2006/relationships"><Relationship Id="rId2" Type="http://schemas.microsoft.com/office/2011/relationships/chartColorStyle" Target="colors140.xml"/><Relationship Id="rId1" Type="http://schemas.microsoft.com/office/2011/relationships/chartStyle" Target="style140.xml"/></Relationships>
</file>

<file path=xl/charts/_rels/chart141.xml.rels><?xml version="1.0" encoding="UTF-8" standalone="yes"?>
<Relationships xmlns="http://schemas.openxmlformats.org/package/2006/relationships"><Relationship Id="rId2" Type="http://schemas.microsoft.com/office/2011/relationships/chartColorStyle" Target="colors141.xml"/><Relationship Id="rId1" Type="http://schemas.microsoft.com/office/2011/relationships/chartStyle" Target="style141.xml"/></Relationships>
</file>

<file path=xl/charts/_rels/chart142.xml.rels><?xml version="1.0" encoding="UTF-8" standalone="yes"?>
<Relationships xmlns="http://schemas.openxmlformats.org/package/2006/relationships"><Relationship Id="rId2" Type="http://schemas.microsoft.com/office/2011/relationships/chartColorStyle" Target="colors142.xml"/><Relationship Id="rId1" Type="http://schemas.microsoft.com/office/2011/relationships/chartStyle" Target="style142.xml"/></Relationships>
</file>

<file path=xl/charts/_rels/chart143.xml.rels><?xml version="1.0" encoding="UTF-8" standalone="yes"?>
<Relationships xmlns="http://schemas.openxmlformats.org/package/2006/relationships"><Relationship Id="rId2" Type="http://schemas.microsoft.com/office/2011/relationships/chartColorStyle" Target="colors143.xml"/><Relationship Id="rId1" Type="http://schemas.microsoft.com/office/2011/relationships/chartStyle" Target="style143.xml"/></Relationships>
</file>

<file path=xl/charts/_rels/chart144.xml.rels><?xml version="1.0" encoding="UTF-8" standalone="yes"?>
<Relationships xmlns="http://schemas.openxmlformats.org/package/2006/relationships"><Relationship Id="rId2" Type="http://schemas.microsoft.com/office/2011/relationships/chartColorStyle" Target="colors144.xml"/><Relationship Id="rId1" Type="http://schemas.microsoft.com/office/2011/relationships/chartStyle" Target="style144.xml"/></Relationships>
</file>

<file path=xl/charts/_rels/chart145.xml.rels><?xml version="1.0" encoding="UTF-8" standalone="yes"?>
<Relationships xmlns="http://schemas.openxmlformats.org/package/2006/relationships"><Relationship Id="rId2" Type="http://schemas.microsoft.com/office/2011/relationships/chartColorStyle" Target="colors145.xml"/><Relationship Id="rId1" Type="http://schemas.microsoft.com/office/2011/relationships/chartStyle" Target="style145.xml"/></Relationships>
</file>

<file path=xl/charts/_rels/chart146.xml.rels><?xml version="1.0" encoding="UTF-8" standalone="yes"?>
<Relationships xmlns="http://schemas.openxmlformats.org/package/2006/relationships"><Relationship Id="rId2" Type="http://schemas.microsoft.com/office/2011/relationships/chartColorStyle" Target="colors146.xml"/><Relationship Id="rId1" Type="http://schemas.microsoft.com/office/2011/relationships/chartStyle" Target="style146.xml"/></Relationships>
</file>

<file path=xl/charts/_rels/chart147.xml.rels><?xml version="1.0" encoding="UTF-8" standalone="yes"?>
<Relationships xmlns="http://schemas.openxmlformats.org/package/2006/relationships"><Relationship Id="rId2" Type="http://schemas.microsoft.com/office/2011/relationships/chartColorStyle" Target="colors147.xml"/><Relationship Id="rId1" Type="http://schemas.microsoft.com/office/2011/relationships/chartStyle" Target="style147.xml"/></Relationships>
</file>

<file path=xl/charts/_rels/chart148.xml.rels><?xml version="1.0" encoding="UTF-8" standalone="yes"?>
<Relationships xmlns="http://schemas.openxmlformats.org/package/2006/relationships"><Relationship Id="rId2" Type="http://schemas.microsoft.com/office/2011/relationships/chartColorStyle" Target="colors148.xml"/><Relationship Id="rId1" Type="http://schemas.microsoft.com/office/2011/relationships/chartStyle" Target="style148.xml"/></Relationships>
</file>

<file path=xl/charts/_rels/chart149.xml.rels><?xml version="1.0" encoding="UTF-8" standalone="yes"?>
<Relationships xmlns="http://schemas.openxmlformats.org/package/2006/relationships"><Relationship Id="rId2" Type="http://schemas.microsoft.com/office/2011/relationships/chartColorStyle" Target="colors149.xml"/><Relationship Id="rId1" Type="http://schemas.microsoft.com/office/2011/relationships/chartStyle" Target="style149.xml"/></Relationships>
</file>

<file path=xl/charts/_rels/chart150.xml.rels><?xml version="1.0" encoding="UTF-8" standalone="yes"?>
<Relationships xmlns="http://schemas.openxmlformats.org/package/2006/relationships"><Relationship Id="rId2" Type="http://schemas.microsoft.com/office/2011/relationships/chartColorStyle" Target="colors150.xml"/><Relationship Id="rId1" Type="http://schemas.microsoft.com/office/2011/relationships/chartStyle" Target="style150.xml"/></Relationships>
</file>

<file path=xl/charts/_rels/chart151.xml.rels><?xml version="1.0" encoding="UTF-8" standalone="yes"?>
<Relationships xmlns="http://schemas.openxmlformats.org/package/2006/relationships"><Relationship Id="rId2" Type="http://schemas.microsoft.com/office/2011/relationships/chartColorStyle" Target="colors151.xml"/><Relationship Id="rId1" Type="http://schemas.microsoft.com/office/2011/relationships/chartStyle" Target="style151.xml"/></Relationships>
</file>

<file path=xl/charts/_rels/chart152.xml.rels><?xml version="1.0" encoding="UTF-8" standalone="yes"?>
<Relationships xmlns="http://schemas.openxmlformats.org/package/2006/relationships"><Relationship Id="rId2" Type="http://schemas.microsoft.com/office/2011/relationships/chartColorStyle" Target="colors152.xml"/><Relationship Id="rId1" Type="http://schemas.microsoft.com/office/2011/relationships/chartStyle" Target="style152.xml"/></Relationships>
</file>

<file path=xl/charts/_rels/chart153.xml.rels><?xml version="1.0" encoding="UTF-8" standalone="yes"?>
<Relationships xmlns="http://schemas.openxmlformats.org/package/2006/relationships"><Relationship Id="rId2" Type="http://schemas.microsoft.com/office/2011/relationships/chartColorStyle" Target="colors153.xml"/><Relationship Id="rId1" Type="http://schemas.microsoft.com/office/2011/relationships/chartStyle" Target="style153.xml"/></Relationships>
</file>

<file path=xl/charts/_rels/chart154.xml.rels><?xml version="1.0" encoding="UTF-8" standalone="yes"?>
<Relationships xmlns="http://schemas.openxmlformats.org/package/2006/relationships"><Relationship Id="rId2" Type="http://schemas.microsoft.com/office/2011/relationships/chartColorStyle" Target="colors154.xml"/><Relationship Id="rId1" Type="http://schemas.microsoft.com/office/2011/relationships/chartStyle" Target="style154.xml"/></Relationships>
</file>

<file path=xl/charts/_rels/chart155.xml.rels><?xml version="1.0" encoding="UTF-8" standalone="yes"?>
<Relationships xmlns="http://schemas.openxmlformats.org/package/2006/relationships"><Relationship Id="rId2" Type="http://schemas.microsoft.com/office/2011/relationships/chartColorStyle" Target="colors155.xml"/><Relationship Id="rId1" Type="http://schemas.microsoft.com/office/2011/relationships/chartStyle" Target="style155.xml"/></Relationships>
</file>

<file path=xl/charts/_rels/chart156.xml.rels><?xml version="1.0" encoding="UTF-8" standalone="yes"?>
<Relationships xmlns="http://schemas.openxmlformats.org/package/2006/relationships"><Relationship Id="rId2" Type="http://schemas.microsoft.com/office/2011/relationships/chartColorStyle" Target="colors156.xml"/><Relationship Id="rId1" Type="http://schemas.microsoft.com/office/2011/relationships/chartStyle" Target="style156.xml"/></Relationships>
</file>

<file path=xl/charts/_rels/chart157.xml.rels><?xml version="1.0" encoding="UTF-8" standalone="yes"?>
<Relationships xmlns="http://schemas.openxmlformats.org/package/2006/relationships"><Relationship Id="rId2" Type="http://schemas.microsoft.com/office/2011/relationships/chartColorStyle" Target="colors157.xml"/><Relationship Id="rId1" Type="http://schemas.microsoft.com/office/2011/relationships/chartStyle" Target="style157.xml"/></Relationships>
</file>

<file path=xl/charts/_rels/chart158.xml.rels><?xml version="1.0" encoding="UTF-8" standalone="yes"?>
<Relationships xmlns="http://schemas.openxmlformats.org/package/2006/relationships"><Relationship Id="rId2" Type="http://schemas.microsoft.com/office/2011/relationships/chartColorStyle" Target="colors158.xml"/><Relationship Id="rId1" Type="http://schemas.microsoft.com/office/2011/relationships/chartStyle" Target="style158.xml"/></Relationships>
</file>

<file path=xl/charts/_rels/chart159.xml.rels><?xml version="1.0" encoding="UTF-8" standalone="yes"?>
<Relationships xmlns="http://schemas.openxmlformats.org/package/2006/relationships"><Relationship Id="rId2" Type="http://schemas.microsoft.com/office/2011/relationships/chartColorStyle" Target="colors159.xml"/><Relationship Id="rId1" Type="http://schemas.microsoft.com/office/2011/relationships/chartStyle" Target="style159.xml"/></Relationships>
</file>

<file path=xl/charts/_rels/chart160.xml.rels><?xml version="1.0" encoding="UTF-8" standalone="yes"?>
<Relationships xmlns="http://schemas.openxmlformats.org/package/2006/relationships"><Relationship Id="rId2" Type="http://schemas.microsoft.com/office/2011/relationships/chartColorStyle" Target="colors160.xml"/><Relationship Id="rId1" Type="http://schemas.microsoft.com/office/2011/relationships/chartStyle" Target="style160.xml"/></Relationships>
</file>

<file path=xl/charts/_rels/chart161.xml.rels><?xml version="1.0" encoding="UTF-8" standalone="yes"?>
<Relationships xmlns="http://schemas.openxmlformats.org/package/2006/relationships"><Relationship Id="rId2" Type="http://schemas.microsoft.com/office/2011/relationships/chartColorStyle" Target="colors161.xml"/><Relationship Id="rId1" Type="http://schemas.microsoft.com/office/2011/relationships/chartStyle" Target="style161.xml"/></Relationships>
</file>

<file path=xl/charts/_rels/chart162.xml.rels><?xml version="1.0" encoding="UTF-8" standalone="yes"?>
<Relationships xmlns="http://schemas.openxmlformats.org/package/2006/relationships"><Relationship Id="rId2" Type="http://schemas.microsoft.com/office/2011/relationships/chartColorStyle" Target="colors162.xml"/><Relationship Id="rId1" Type="http://schemas.microsoft.com/office/2011/relationships/chartStyle" Target="style162.xml"/></Relationships>
</file>

<file path=xl/charts/_rels/chart163.xml.rels><?xml version="1.0" encoding="UTF-8" standalone="yes"?>
<Relationships xmlns="http://schemas.openxmlformats.org/package/2006/relationships"><Relationship Id="rId2" Type="http://schemas.microsoft.com/office/2011/relationships/chartColorStyle" Target="colors163.xml"/><Relationship Id="rId1" Type="http://schemas.microsoft.com/office/2011/relationships/chartStyle" Target="style163.xml"/></Relationships>
</file>

<file path=xl/charts/_rels/chart164.xml.rels><?xml version="1.0" encoding="UTF-8" standalone="yes"?>
<Relationships xmlns="http://schemas.openxmlformats.org/package/2006/relationships"><Relationship Id="rId2" Type="http://schemas.microsoft.com/office/2011/relationships/chartColorStyle" Target="colors164.xml"/><Relationship Id="rId1" Type="http://schemas.microsoft.com/office/2011/relationships/chartStyle" Target="style164.xml"/></Relationships>
</file>

<file path=xl/charts/_rels/chart165.xml.rels><?xml version="1.0" encoding="UTF-8" standalone="yes"?>
<Relationships xmlns="http://schemas.openxmlformats.org/package/2006/relationships"><Relationship Id="rId2" Type="http://schemas.microsoft.com/office/2011/relationships/chartColorStyle" Target="colors165.xml"/><Relationship Id="rId1" Type="http://schemas.microsoft.com/office/2011/relationships/chartStyle" Target="style165.xml"/></Relationships>
</file>

<file path=xl/charts/_rels/chart166.xml.rels><?xml version="1.0" encoding="UTF-8" standalone="yes"?>
<Relationships xmlns="http://schemas.openxmlformats.org/package/2006/relationships"><Relationship Id="rId2" Type="http://schemas.microsoft.com/office/2011/relationships/chartColorStyle" Target="colors166.xml"/><Relationship Id="rId1" Type="http://schemas.microsoft.com/office/2011/relationships/chartStyle" Target="style166.xml"/></Relationships>
</file>

<file path=xl/charts/_rels/chart167.xml.rels><?xml version="1.0" encoding="UTF-8" standalone="yes"?>
<Relationships xmlns="http://schemas.openxmlformats.org/package/2006/relationships"><Relationship Id="rId2" Type="http://schemas.microsoft.com/office/2011/relationships/chartColorStyle" Target="colors167.xml"/><Relationship Id="rId1" Type="http://schemas.microsoft.com/office/2011/relationships/chartStyle" Target="style167.xml"/></Relationships>
</file>

<file path=xl/charts/_rels/chart168.xml.rels><?xml version="1.0" encoding="UTF-8" standalone="yes"?>
<Relationships xmlns="http://schemas.openxmlformats.org/package/2006/relationships"><Relationship Id="rId2" Type="http://schemas.microsoft.com/office/2011/relationships/chartColorStyle" Target="colors168.xml"/><Relationship Id="rId1" Type="http://schemas.microsoft.com/office/2011/relationships/chartStyle" Target="style168.xml"/></Relationships>
</file>

<file path=xl/charts/_rels/chart169.xml.rels><?xml version="1.0" encoding="UTF-8" standalone="yes"?>
<Relationships xmlns="http://schemas.openxmlformats.org/package/2006/relationships"><Relationship Id="rId2" Type="http://schemas.microsoft.com/office/2011/relationships/chartColorStyle" Target="colors169.xml"/><Relationship Id="rId1" Type="http://schemas.microsoft.com/office/2011/relationships/chartStyle" Target="style169.xml"/></Relationships>
</file>

<file path=xl/charts/_rels/chart170.xml.rels><?xml version="1.0" encoding="UTF-8" standalone="yes"?>
<Relationships xmlns="http://schemas.openxmlformats.org/package/2006/relationships"><Relationship Id="rId2" Type="http://schemas.microsoft.com/office/2011/relationships/chartColorStyle" Target="colors170.xml"/><Relationship Id="rId1" Type="http://schemas.microsoft.com/office/2011/relationships/chartStyle" Target="style170.xml"/></Relationships>
</file>

<file path=xl/charts/_rels/chart171.xml.rels><?xml version="1.0" encoding="UTF-8" standalone="yes"?>
<Relationships xmlns="http://schemas.openxmlformats.org/package/2006/relationships"><Relationship Id="rId2" Type="http://schemas.microsoft.com/office/2011/relationships/chartColorStyle" Target="colors171.xml"/><Relationship Id="rId1" Type="http://schemas.microsoft.com/office/2011/relationships/chartStyle" Target="style171.xml"/></Relationships>
</file>

<file path=xl/charts/_rels/chart172.xml.rels><?xml version="1.0" encoding="UTF-8" standalone="yes"?>
<Relationships xmlns="http://schemas.openxmlformats.org/package/2006/relationships"><Relationship Id="rId2" Type="http://schemas.microsoft.com/office/2011/relationships/chartColorStyle" Target="colors172.xml"/><Relationship Id="rId1" Type="http://schemas.microsoft.com/office/2011/relationships/chartStyle" Target="style172.xml"/></Relationships>
</file>

<file path=xl/charts/_rels/chart173.xml.rels><?xml version="1.0" encoding="UTF-8" standalone="yes"?>
<Relationships xmlns="http://schemas.openxmlformats.org/package/2006/relationships"><Relationship Id="rId2" Type="http://schemas.microsoft.com/office/2011/relationships/chartColorStyle" Target="colors173.xml"/><Relationship Id="rId1" Type="http://schemas.microsoft.com/office/2011/relationships/chartStyle" Target="style173.xml"/></Relationships>
</file>

<file path=xl/charts/_rels/chart174.xml.rels><?xml version="1.0" encoding="UTF-8" standalone="yes"?>
<Relationships xmlns="http://schemas.openxmlformats.org/package/2006/relationships"><Relationship Id="rId2" Type="http://schemas.microsoft.com/office/2011/relationships/chartColorStyle" Target="colors174.xml"/><Relationship Id="rId1" Type="http://schemas.microsoft.com/office/2011/relationships/chartStyle" Target="style174.xml"/></Relationships>
</file>

<file path=xl/charts/_rels/chart175.xml.rels><?xml version="1.0" encoding="UTF-8" standalone="yes"?>
<Relationships xmlns="http://schemas.openxmlformats.org/package/2006/relationships"><Relationship Id="rId2" Type="http://schemas.microsoft.com/office/2011/relationships/chartColorStyle" Target="colors175.xml"/><Relationship Id="rId1" Type="http://schemas.microsoft.com/office/2011/relationships/chartStyle" Target="style175.xml"/></Relationships>
</file>

<file path=xl/charts/_rels/chart176.xml.rels><?xml version="1.0" encoding="UTF-8" standalone="yes"?>
<Relationships xmlns="http://schemas.openxmlformats.org/package/2006/relationships"><Relationship Id="rId2" Type="http://schemas.microsoft.com/office/2011/relationships/chartColorStyle" Target="colors176.xml"/><Relationship Id="rId1" Type="http://schemas.microsoft.com/office/2011/relationships/chartStyle" Target="style176.xml"/></Relationships>
</file>

<file path=xl/charts/_rels/chart177.xml.rels><?xml version="1.0" encoding="UTF-8" standalone="yes"?>
<Relationships xmlns="http://schemas.openxmlformats.org/package/2006/relationships"><Relationship Id="rId2" Type="http://schemas.microsoft.com/office/2011/relationships/chartColorStyle" Target="colors177.xml"/><Relationship Id="rId1" Type="http://schemas.microsoft.com/office/2011/relationships/chartStyle" Target="style177.xml"/></Relationships>
</file>

<file path=xl/charts/_rels/chart178.xml.rels><?xml version="1.0" encoding="UTF-8" standalone="yes"?>
<Relationships xmlns="http://schemas.openxmlformats.org/package/2006/relationships"><Relationship Id="rId2" Type="http://schemas.microsoft.com/office/2011/relationships/chartColorStyle" Target="colors178.xml"/><Relationship Id="rId1" Type="http://schemas.microsoft.com/office/2011/relationships/chartStyle" Target="style178.xml"/></Relationships>
</file>

<file path=xl/charts/_rels/chart179.xml.rels><?xml version="1.0" encoding="UTF-8" standalone="yes"?>
<Relationships xmlns="http://schemas.openxmlformats.org/package/2006/relationships"><Relationship Id="rId2" Type="http://schemas.microsoft.com/office/2011/relationships/chartColorStyle" Target="colors179.xml"/><Relationship Id="rId1" Type="http://schemas.microsoft.com/office/2011/relationships/chartStyle" Target="style179.xml"/></Relationships>
</file>

<file path=xl/charts/_rels/chart180.xml.rels><?xml version="1.0" encoding="UTF-8" standalone="yes"?>
<Relationships xmlns="http://schemas.openxmlformats.org/package/2006/relationships"><Relationship Id="rId2" Type="http://schemas.microsoft.com/office/2011/relationships/chartColorStyle" Target="colors180.xml"/><Relationship Id="rId1" Type="http://schemas.microsoft.com/office/2011/relationships/chartStyle" Target="style180.xml"/></Relationships>
</file>

<file path=xl/charts/_rels/chart181.xml.rels><?xml version="1.0" encoding="UTF-8" standalone="yes"?>
<Relationships xmlns="http://schemas.openxmlformats.org/package/2006/relationships"><Relationship Id="rId2" Type="http://schemas.microsoft.com/office/2011/relationships/chartColorStyle" Target="colors181.xml"/><Relationship Id="rId1" Type="http://schemas.microsoft.com/office/2011/relationships/chartStyle" Target="style181.xml"/></Relationships>
</file>

<file path=xl/charts/_rels/chart182.xml.rels><?xml version="1.0" encoding="UTF-8" standalone="yes"?>
<Relationships xmlns="http://schemas.openxmlformats.org/package/2006/relationships"><Relationship Id="rId2" Type="http://schemas.microsoft.com/office/2011/relationships/chartColorStyle" Target="colors182.xml"/><Relationship Id="rId1" Type="http://schemas.microsoft.com/office/2011/relationships/chartStyle" Target="style182.xml"/></Relationships>
</file>

<file path=xl/charts/_rels/chart183.xml.rels><?xml version="1.0" encoding="UTF-8" standalone="yes"?>
<Relationships xmlns="http://schemas.openxmlformats.org/package/2006/relationships"><Relationship Id="rId2" Type="http://schemas.microsoft.com/office/2011/relationships/chartColorStyle" Target="colors183.xml"/><Relationship Id="rId1" Type="http://schemas.microsoft.com/office/2011/relationships/chartStyle" Target="style183.xml"/></Relationships>
</file>

<file path=xl/charts/_rels/chart184.xml.rels><?xml version="1.0" encoding="UTF-8" standalone="yes"?>
<Relationships xmlns="http://schemas.openxmlformats.org/package/2006/relationships"><Relationship Id="rId2" Type="http://schemas.microsoft.com/office/2011/relationships/chartColorStyle" Target="colors184.xml"/><Relationship Id="rId1" Type="http://schemas.microsoft.com/office/2011/relationships/chartStyle" Target="style184.xml"/></Relationships>
</file>

<file path=xl/charts/_rels/chart185.xml.rels><?xml version="1.0" encoding="UTF-8" standalone="yes"?>
<Relationships xmlns="http://schemas.openxmlformats.org/package/2006/relationships"><Relationship Id="rId2" Type="http://schemas.microsoft.com/office/2011/relationships/chartColorStyle" Target="colors185.xml"/><Relationship Id="rId1" Type="http://schemas.microsoft.com/office/2011/relationships/chartStyle" Target="style185.xml"/></Relationships>
</file>

<file path=xl/charts/_rels/chart186.xml.rels><?xml version="1.0" encoding="UTF-8" standalone="yes"?>
<Relationships xmlns="http://schemas.openxmlformats.org/package/2006/relationships"><Relationship Id="rId2" Type="http://schemas.microsoft.com/office/2011/relationships/chartColorStyle" Target="colors186.xml"/><Relationship Id="rId1" Type="http://schemas.microsoft.com/office/2011/relationships/chartStyle" Target="style186.xml"/></Relationships>
</file>

<file path=xl/charts/_rels/chart187.xml.rels><?xml version="1.0" encoding="UTF-8" standalone="yes"?>
<Relationships xmlns="http://schemas.openxmlformats.org/package/2006/relationships"><Relationship Id="rId2" Type="http://schemas.microsoft.com/office/2011/relationships/chartColorStyle" Target="colors187.xml"/><Relationship Id="rId1" Type="http://schemas.microsoft.com/office/2011/relationships/chartStyle" Target="style187.xml"/></Relationships>
</file>

<file path=xl/charts/_rels/chart188.xml.rels><?xml version="1.0" encoding="UTF-8" standalone="yes"?>
<Relationships xmlns="http://schemas.openxmlformats.org/package/2006/relationships"><Relationship Id="rId2" Type="http://schemas.microsoft.com/office/2011/relationships/chartColorStyle" Target="colors188.xml"/><Relationship Id="rId1" Type="http://schemas.microsoft.com/office/2011/relationships/chartStyle" Target="style188.xml"/></Relationships>
</file>

<file path=xl/charts/_rels/chart189.xml.rels><?xml version="1.0" encoding="UTF-8" standalone="yes"?>
<Relationships xmlns="http://schemas.openxmlformats.org/package/2006/relationships"><Relationship Id="rId2" Type="http://schemas.microsoft.com/office/2011/relationships/chartColorStyle" Target="colors189.xml"/><Relationship Id="rId1" Type="http://schemas.microsoft.com/office/2011/relationships/chartStyle" Target="style189.xml"/></Relationships>
</file>

<file path=xl/charts/_rels/chart190.xml.rels><?xml version="1.0" encoding="UTF-8" standalone="yes"?>
<Relationships xmlns="http://schemas.openxmlformats.org/package/2006/relationships"><Relationship Id="rId2" Type="http://schemas.microsoft.com/office/2011/relationships/chartColorStyle" Target="colors190.xml"/><Relationship Id="rId1" Type="http://schemas.microsoft.com/office/2011/relationships/chartStyle" Target="style190.xml"/></Relationships>
</file>

<file path=xl/charts/_rels/chart191.xml.rels><?xml version="1.0" encoding="UTF-8" standalone="yes"?>
<Relationships xmlns="http://schemas.openxmlformats.org/package/2006/relationships"><Relationship Id="rId2" Type="http://schemas.microsoft.com/office/2011/relationships/chartColorStyle" Target="colors191.xml"/><Relationship Id="rId1" Type="http://schemas.microsoft.com/office/2011/relationships/chartStyle" Target="style191.xml"/></Relationships>
</file>

<file path=xl/charts/_rels/chart192.xml.rels><?xml version="1.0" encoding="UTF-8" standalone="yes"?>
<Relationships xmlns="http://schemas.openxmlformats.org/package/2006/relationships"><Relationship Id="rId2" Type="http://schemas.microsoft.com/office/2011/relationships/chartColorStyle" Target="colors192.xml"/><Relationship Id="rId1" Type="http://schemas.microsoft.com/office/2011/relationships/chartStyle" Target="style192.xml"/></Relationships>
</file>

<file path=xl/charts/_rels/chart193.xml.rels><?xml version="1.0" encoding="UTF-8" standalone="yes"?>
<Relationships xmlns="http://schemas.openxmlformats.org/package/2006/relationships"><Relationship Id="rId2" Type="http://schemas.microsoft.com/office/2011/relationships/chartColorStyle" Target="colors193.xml"/><Relationship Id="rId1" Type="http://schemas.microsoft.com/office/2011/relationships/chartStyle" Target="style193.xml"/></Relationships>
</file>

<file path=xl/charts/_rels/chart194.xml.rels><?xml version="1.0" encoding="UTF-8" standalone="yes"?>
<Relationships xmlns="http://schemas.openxmlformats.org/package/2006/relationships"><Relationship Id="rId2" Type="http://schemas.microsoft.com/office/2011/relationships/chartColorStyle" Target="colors194.xml"/><Relationship Id="rId1" Type="http://schemas.microsoft.com/office/2011/relationships/chartStyle" Target="style194.xml"/></Relationships>
</file>

<file path=xl/charts/_rels/chart195.xml.rels><?xml version="1.0" encoding="UTF-8" standalone="yes"?>
<Relationships xmlns="http://schemas.openxmlformats.org/package/2006/relationships"><Relationship Id="rId2" Type="http://schemas.microsoft.com/office/2011/relationships/chartColorStyle" Target="colors195.xml"/><Relationship Id="rId1" Type="http://schemas.microsoft.com/office/2011/relationships/chartStyle" Target="style195.xml"/></Relationships>
</file>

<file path=xl/charts/_rels/chart196.xml.rels><?xml version="1.0" encoding="UTF-8" standalone="yes"?>
<Relationships xmlns="http://schemas.openxmlformats.org/package/2006/relationships"><Relationship Id="rId2" Type="http://schemas.microsoft.com/office/2011/relationships/chartColorStyle" Target="colors196.xml"/><Relationship Id="rId1" Type="http://schemas.microsoft.com/office/2011/relationships/chartStyle" Target="style196.xml"/></Relationships>
</file>

<file path=xl/charts/_rels/chart197.xml.rels><?xml version="1.0" encoding="UTF-8" standalone="yes"?>
<Relationships xmlns="http://schemas.openxmlformats.org/package/2006/relationships"><Relationship Id="rId2" Type="http://schemas.microsoft.com/office/2011/relationships/chartColorStyle" Target="colors197.xml"/><Relationship Id="rId1" Type="http://schemas.microsoft.com/office/2011/relationships/chartStyle" Target="style197.xml"/></Relationships>
</file>

<file path=xl/charts/_rels/chart198.xml.rels><?xml version="1.0" encoding="UTF-8" standalone="yes"?>
<Relationships xmlns="http://schemas.openxmlformats.org/package/2006/relationships"><Relationship Id="rId2" Type="http://schemas.microsoft.com/office/2011/relationships/chartColorStyle" Target="colors198.xml"/><Relationship Id="rId1" Type="http://schemas.microsoft.com/office/2011/relationships/chartStyle" Target="style198.xml"/></Relationships>
</file>

<file path=xl/charts/_rels/chart199.xml.rels><?xml version="1.0" encoding="UTF-8" standalone="yes"?>
<Relationships xmlns="http://schemas.openxmlformats.org/package/2006/relationships"><Relationship Id="rId2" Type="http://schemas.microsoft.com/office/2011/relationships/chartColorStyle" Target="colors199.xml"/><Relationship Id="rId1" Type="http://schemas.microsoft.com/office/2011/relationships/chartStyle" Target="style199.xml"/></Relationships>
</file>

<file path=xl/charts/_rels/chart200.xml.rels><?xml version="1.0" encoding="UTF-8" standalone="yes"?>
<Relationships xmlns="http://schemas.openxmlformats.org/package/2006/relationships"><Relationship Id="rId2" Type="http://schemas.microsoft.com/office/2011/relationships/chartColorStyle" Target="colors200.xml"/><Relationship Id="rId1" Type="http://schemas.microsoft.com/office/2011/relationships/chartStyle" Target="style200.xml"/></Relationships>
</file>

<file path=xl/charts/_rels/chart201.xml.rels><?xml version="1.0" encoding="UTF-8" standalone="yes"?>
<Relationships xmlns="http://schemas.openxmlformats.org/package/2006/relationships"><Relationship Id="rId2" Type="http://schemas.microsoft.com/office/2011/relationships/chartColorStyle" Target="colors201.xml"/><Relationship Id="rId1" Type="http://schemas.microsoft.com/office/2011/relationships/chartStyle" Target="style201.xml"/></Relationships>
</file>

<file path=xl/charts/_rels/chart202.xml.rels><?xml version="1.0" encoding="UTF-8" standalone="yes"?>
<Relationships xmlns="http://schemas.openxmlformats.org/package/2006/relationships"><Relationship Id="rId2" Type="http://schemas.microsoft.com/office/2011/relationships/chartColorStyle" Target="colors202.xml"/><Relationship Id="rId1" Type="http://schemas.microsoft.com/office/2011/relationships/chartStyle" Target="style202.xml"/></Relationships>
</file>

<file path=xl/charts/_rels/chart203.xml.rels><?xml version="1.0" encoding="UTF-8" standalone="yes"?>
<Relationships xmlns="http://schemas.openxmlformats.org/package/2006/relationships"><Relationship Id="rId2" Type="http://schemas.microsoft.com/office/2011/relationships/chartColorStyle" Target="colors203.xml"/><Relationship Id="rId1" Type="http://schemas.microsoft.com/office/2011/relationships/chartStyle" Target="style203.xml"/></Relationships>
</file>

<file path=xl/charts/_rels/chart204.xml.rels><?xml version="1.0" encoding="UTF-8" standalone="yes"?>
<Relationships xmlns="http://schemas.openxmlformats.org/package/2006/relationships"><Relationship Id="rId2" Type="http://schemas.microsoft.com/office/2011/relationships/chartColorStyle" Target="colors204.xml"/><Relationship Id="rId1" Type="http://schemas.microsoft.com/office/2011/relationships/chartStyle" Target="style204.xml"/></Relationships>
</file>

<file path=xl/charts/_rels/chart205.xml.rels><?xml version="1.0" encoding="UTF-8" standalone="yes"?>
<Relationships xmlns="http://schemas.openxmlformats.org/package/2006/relationships"><Relationship Id="rId2" Type="http://schemas.microsoft.com/office/2011/relationships/chartColorStyle" Target="colors205.xml"/><Relationship Id="rId1" Type="http://schemas.microsoft.com/office/2011/relationships/chartStyle" Target="style205.xml"/></Relationships>
</file>

<file path=xl/charts/_rels/chart206.xml.rels><?xml version="1.0" encoding="UTF-8" standalone="yes"?>
<Relationships xmlns="http://schemas.openxmlformats.org/package/2006/relationships"><Relationship Id="rId2" Type="http://schemas.microsoft.com/office/2011/relationships/chartColorStyle" Target="colors206.xml"/><Relationship Id="rId1" Type="http://schemas.microsoft.com/office/2011/relationships/chartStyle" Target="style206.xml"/></Relationships>
</file>

<file path=xl/charts/_rels/chart207.xml.rels><?xml version="1.0" encoding="UTF-8" standalone="yes"?>
<Relationships xmlns="http://schemas.openxmlformats.org/package/2006/relationships"><Relationship Id="rId2" Type="http://schemas.microsoft.com/office/2011/relationships/chartColorStyle" Target="colors207.xml"/><Relationship Id="rId1" Type="http://schemas.microsoft.com/office/2011/relationships/chartStyle" Target="style207.xml"/></Relationships>
</file>

<file path=xl/charts/_rels/chart208.xml.rels><?xml version="1.0" encoding="UTF-8" standalone="yes"?>
<Relationships xmlns="http://schemas.openxmlformats.org/package/2006/relationships"><Relationship Id="rId2" Type="http://schemas.microsoft.com/office/2011/relationships/chartColorStyle" Target="colors208.xml"/><Relationship Id="rId1" Type="http://schemas.microsoft.com/office/2011/relationships/chartStyle" Target="style208.xml"/></Relationships>
</file>

<file path=xl/charts/_rels/chart209.xml.rels><?xml version="1.0" encoding="UTF-8" standalone="yes"?>
<Relationships xmlns="http://schemas.openxmlformats.org/package/2006/relationships"><Relationship Id="rId2" Type="http://schemas.microsoft.com/office/2011/relationships/chartColorStyle" Target="colors209.xml"/><Relationship Id="rId1" Type="http://schemas.microsoft.com/office/2011/relationships/chartStyle" Target="style209.xml"/></Relationships>
</file>

<file path=xl/charts/_rels/chart210.xml.rels><?xml version="1.0" encoding="UTF-8" standalone="yes"?>
<Relationships xmlns="http://schemas.openxmlformats.org/package/2006/relationships"><Relationship Id="rId2" Type="http://schemas.microsoft.com/office/2011/relationships/chartColorStyle" Target="colors210.xml"/><Relationship Id="rId1" Type="http://schemas.microsoft.com/office/2011/relationships/chartStyle" Target="style210.xml"/></Relationships>
</file>

<file path=xl/charts/_rels/chart211.xml.rels><?xml version="1.0" encoding="UTF-8" standalone="yes"?>
<Relationships xmlns="http://schemas.openxmlformats.org/package/2006/relationships"><Relationship Id="rId2" Type="http://schemas.microsoft.com/office/2011/relationships/chartColorStyle" Target="colors211.xml"/><Relationship Id="rId1" Type="http://schemas.microsoft.com/office/2011/relationships/chartStyle" Target="style211.xml"/></Relationships>
</file>

<file path=xl/charts/_rels/chart212.xml.rels><?xml version="1.0" encoding="UTF-8" standalone="yes"?>
<Relationships xmlns="http://schemas.openxmlformats.org/package/2006/relationships"><Relationship Id="rId2" Type="http://schemas.microsoft.com/office/2011/relationships/chartColorStyle" Target="colors212.xml"/><Relationship Id="rId1" Type="http://schemas.microsoft.com/office/2011/relationships/chartStyle" Target="style212.xml"/></Relationships>
</file>

<file path=xl/charts/_rels/chart213.xml.rels><?xml version="1.0" encoding="UTF-8" standalone="yes"?>
<Relationships xmlns="http://schemas.openxmlformats.org/package/2006/relationships"><Relationship Id="rId2" Type="http://schemas.microsoft.com/office/2011/relationships/chartColorStyle" Target="colors213.xml"/><Relationship Id="rId1" Type="http://schemas.microsoft.com/office/2011/relationships/chartStyle" Target="style213.xml"/></Relationships>
</file>

<file path=xl/charts/_rels/chart214.xml.rels><?xml version="1.0" encoding="UTF-8" standalone="yes"?>
<Relationships xmlns="http://schemas.openxmlformats.org/package/2006/relationships"><Relationship Id="rId2" Type="http://schemas.microsoft.com/office/2011/relationships/chartColorStyle" Target="colors214.xml"/><Relationship Id="rId1" Type="http://schemas.microsoft.com/office/2011/relationships/chartStyle" Target="style214.xml"/></Relationships>
</file>

<file path=xl/charts/_rels/chart215.xml.rels><?xml version="1.0" encoding="UTF-8" standalone="yes"?>
<Relationships xmlns="http://schemas.openxmlformats.org/package/2006/relationships"><Relationship Id="rId2" Type="http://schemas.microsoft.com/office/2011/relationships/chartColorStyle" Target="colors215.xml"/><Relationship Id="rId1" Type="http://schemas.microsoft.com/office/2011/relationships/chartStyle" Target="style215.xml"/></Relationships>
</file>

<file path=xl/charts/_rels/chart216.xml.rels><?xml version="1.0" encoding="UTF-8" standalone="yes"?>
<Relationships xmlns="http://schemas.openxmlformats.org/package/2006/relationships"><Relationship Id="rId2" Type="http://schemas.microsoft.com/office/2011/relationships/chartColorStyle" Target="colors216.xml"/><Relationship Id="rId1" Type="http://schemas.microsoft.com/office/2011/relationships/chartStyle" Target="style216.xml"/></Relationships>
</file>

<file path=xl/charts/_rels/chart217.xml.rels><?xml version="1.0" encoding="UTF-8" standalone="yes"?>
<Relationships xmlns="http://schemas.openxmlformats.org/package/2006/relationships"><Relationship Id="rId2" Type="http://schemas.microsoft.com/office/2011/relationships/chartColorStyle" Target="colors217.xml"/><Relationship Id="rId1" Type="http://schemas.microsoft.com/office/2011/relationships/chartStyle" Target="style217.xml"/></Relationships>
</file>

<file path=xl/charts/_rels/chart218.xml.rels><?xml version="1.0" encoding="UTF-8" standalone="yes"?>
<Relationships xmlns="http://schemas.openxmlformats.org/package/2006/relationships"><Relationship Id="rId2" Type="http://schemas.microsoft.com/office/2011/relationships/chartColorStyle" Target="colors218.xml"/><Relationship Id="rId1" Type="http://schemas.microsoft.com/office/2011/relationships/chartStyle" Target="style218.xml"/></Relationships>
</file>

<file path=xl/charts/_rels/chart219.xml.rels><?xml version="1.0" encoding="UTF-8" standalone="yes"?>
<Relationships xmlns="http://schemas.openxmlformats.org/package/2006/relationships"><Relationship Id="rId2" Type="http://schemas.microsoft.com/office/2011/relationships/chartColorStyle" Target="colors219.xml"/><Relationship Id="rId1" Type="http://schemas.microsoft.com/office/2011/relationships/chartStyle" Target="style219.xml"/></Relationships>
</file>

<file path=xl/charts/_rels/chart220.xml.rels><?xml version="1.0" encoding="UTF-8" standalone="yes"?>
<Relationships xmlns="http://schemas.openxmlformats.org/package/2006/relationships"><Relationship Id="rId2" Type="http://schemas.microsoft.com/office/2011/relationships/chartColorStyle" Target="colors220.xml"/><Relationship Id="rId1" Type="http://schemas.microsoft.com/office/2011/relationships/chartStyle" Target="style220.xml"/></Relationships>
</file>

<file path=xl/charts/_rels/chart221.xml.rels><?xml version="1.0" encoding="UTF-8" standalone="yes"?>
<Relationships xmlns="http://schemas.openxmlformats.org/package/2006/relationships"><Relationship Id="rId2" Type="http://schemas.microsoft.com/office/2011/relationships/chartColorStyle" Target="colors221.xml"/><Relationship Id="rId1" Type="http://schemas.microsoft.com/office/2011/relationships/chartStyle" Target="style221.xml"/></Relationships>
</file>

<file path=xl/charts/_rels/chart222.xml.rels><?xml version="1.0" encoding="UTF-8" standalone="yes"?>
<Relationships xmlns="http://schemas.openxmlformats.org/package/2006/relationships"><Relationship Id="rId2" Type="http://schemas.microsoft.com/office/2011/relationships/chartColorStyle" Target="colors222.xml"/><Relationship Id="rId1" Type="http://schemas.microsoft.com/office/2011/relationships/chartStyle" Target="style222.xml"/></Relationships>
</file>

<file path=xl/charts/_rels/chart223.xml.rels><?xml version="1.0" encoding="UTF-8" standalone="yes"?>
<Relationships xmlns="http://schemas.openxmlformats.org/package/2006/relationships"><Relationship Id="rId2" Type="http://schemas.microsoft.com/office/2011/relationships/chartColorStyle" Target="colors223.xml"/><Relationship Id="rId1" Type="http://schemas.microsoft.com/office/2011/relationships/chartStyle" Target="style223.xml"/></Relationships>
</file>

<file path=xl/charts/_rels/chart224.xml.rels><?xml version="1.0" encoding="UTF-8" standalone="yes"?>
<Relationships xmlns="http://schemas.openxmlformats.org/package/2006/relationships"><Relationship Id="rId2" Type="http://schemas.microsoft.com/office/2011/relationships/chartColorStyle" Target="colors224.xml"/><Relationship Id="rId1" Type="http://schemas.microsoft.com/office/2011/relationships/chartStyle" Target="style224.xml"/></Relationships>
</file>

<file path=xl/charts/_rels/chart225.xml.rels><?xml version="1.0" encoding="UTF-8" standalone="yes"?>
<Relationships xmlns="http://schemas.openxmlformats.org/package/2006/relationships"><Relationship Id="rId2" Type="http://schemas.microsoft.com/office/2011/relationships/chartColorStyle" Target="colors225.xml"/><Relationship Id="rId1" Type="http://schemas.microsoft.com/office/2011/relationships/chartStyle" Target="style225.xml"/></Relationships>
</file>

<file path=xl/charts/_rels/chart226.xml.rels><?xml version="1.0" encoding="UTF-8" standalone="yes"?>
<Relationships xmlns="http://schemas.openxmlformats.org/package/2006/relationships"><Relationship Id="rId2" Type="http://schemas.microsoft.com/office/2011/relationships/chartColorStyle" Target="colors226.xml"/><Relationship Id="rId1" Type="http://schemas.microsoft.com/office/2011/relationships/chartStyle" Target="style226.xml"/></Relationships>
</file>

<file path=xl/charts/_rels/chart227.xml.rels><?xml version="1.0" encoding="UTF-8" standalone="yes"?>
<Relationships xmlns="http://schemas.openxmlformats.org/package/2006/relationships"><Relationship Id="rId2" Type="http://schemas.microsoft.com/office/2011/relationships/chartColorStyle" Target="colors227.xml"/><Relationship Id="rId1" Type="http://schemas.microsoft.com/office/2011/relationships/chartStyle" Target="style227.xml"/></Relationships>
</file>

<file path=xl/charts/_rels/chart228.xml.rels><?xml version="1.0" encoding="UTF-8" standalone="yes"?>
<Relationships xmlns="http://schemas.openxmlformats.org/package/2006/relationships"><Relationship Id="rId2" Type="http://schemas.microsoft.com/office/2011/relationships/chartColorStyle" Target="colors228.xml"/><Relationship Id="rId1" Type="http://schemas.microsoft.com/office/2011/relationships/chartStyle" Target="style228.xml"/></Relationships>
</file>

<file path=xl/charts/_rels/chart229.xml.rels><?xml version="1.0" encoding="UTF-8" standalone="yes"?>
<Relationships xmlns="http://schemas.openxmlformats.org/package/2006/relationships"><Relationship Id="rId2" Type="http://schemas.microsoft.com/office/2011/relationships/chartColorStyle" Target="colors229.xml"/><Relationship Id="rId1" Type="http://schemas.microsoft.com/office/2011/relationships/chartStyle" Target="style229.xml"/></Relationships>
</file>

<file path=xl/charts/_rels/chart230.xml.rels><?xml version="1.0" encoding="UTF-8" standalone="yes"?>
<Relationships xmlns="http://schemas.openxmlformats.org/package/2006/relationships"><Relationship Id="rId2" Type="http://schemas.microsoft.com/office/2011/relationships/chartColorStyle" Target="colors230.xml"/><Relationship Id="rId1" Type="http://schemas.microsoft.com/office/2011/relationships/chartStyle" Target="style230.xml"/></Relationships>
</file>

<file path=xl/charts/_rels/chart231.xml.rels><?xml version="1.0" encoding="UTF-8" standalone="yes"?>
<Relationships xmlns="http://schemas.openxmlformats.org/package/2006/relationships"><Relationship Id="rId2" Type="http://schemas.microsoft.com/office/2011/relationships/chartColorStyle" Target="colors231.xml"/><Relationship Id="rId1" Type="http://schemas.microsoft.com/office/2011/relationships/chartStyle" Target="style231.xml"/></Relationships>
</file>

<file path=xl/charts/_rels/chart232.xml.rels><?xml version="1.0" encoding="UTF-8" standalone="yes"?>
<Relationships xmlns="http://schemas.openxmlformats.org/package/2006/relationships"><Relationship Id="rId2" Type="http://schemas.microsoft.com/office/2011/relationships/chartColorStyle" Target="colors232.xml"/><Relationship Id="rId1" Type="http://schemas.microsoft.com/office/2011/relationships/chartStyle" Target="style232.xml"/></Relationships>
</file>

<file path=xl/charts/_rels/chart233.xml.rels><?xml version="1.0" encoding="UTF-8" standalone="yes"?>
<Relationships xmlns="http://schemas.openxmlformats.org/package/2006/relationships"><Relationship Id="rId2" Type="http://schemas.microsoft.com/office/2011/relationships/chartColorStyle" Target="colors233.xml"/><Relationship Id="rId1" Type="http://schemas.microsoft.com/office/2011/relationships/chartStyle" Target="style233.xml"/></Relationships>
</file>

<file path=xl/charts/_rels/chart234.xml.rels><?xml version="1.0" encoding="UTF-8" standalone="yes"?>
<Relationships xmlns="http://schemas.openxmlformats.org/package/2006/relationships"><Relationship Id="rId2" Type="http://schemas.microsoft.com/office/2011/relationships/chartColorStyle" Target="colors234.xml"/><Relationship Id="rId1" Type="http://schemas.microsoft.com/office/2011/relationships/chartStyle" Target="style2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zh-CN" sz="1600" b="1" i="0" u="none" strike="noStrike" kern="120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'2025全年数据走势图'!$B$1</c:f>
              <c:strCache>
                <c:ptCount val="1"/>
                <c:pt idx="0">
                  <c:v>充值</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'2025全年数据走势图'!$A$2:$A$13</c:f>
              <c:strCache>
                <c:ptCount val="12"/>
                <c:pt idx="0">
                  <c:v>1月</c:v>
                </c:pt>
                <c:pt idx="1">
                  <c:v>2月</c:v>
                </c:pt>
                <c:pt idx="2">
                  <c:v>3月</c:v>
                </c:pt>
                <c:pt idx="3">
                  <c:v>5月</c:v>
                </c:pt>
                <c:pt idx="4">
                  <c:v>5月</c:v>
                </c:pt>
                <c:pt idx="5">
                  <c:v>6月</c:v>
                </c:pt>
                <c:pt idx="6">
                  <c:v>7月</c:v>
                </c:pt>
                <c:pt idx="7">
                  <c:v>8月</c:v>
                </c:pt>
                <c:pt idx="8">
                  <c:v>9月</c:v>
                </c:pt>
                <c:pt idx="9">
                  <c:v>10月</c:v>
                </c:pt>
                <c:pt idx="10">
                  <c:v>11月</c:v>
                </c:pt>
                <c:pt idx="11">
                  <c:v>12月</c:v>
                </c:pt>
              </c:strCache>
            </c:strRef>
          </c:cat>
          <c:val>
            <c:numRef>
              <c:f>'2025全年数据走势图'!$B$2:$B$13</c:f>
              <c:numCache>
                <c:formatCode>#,##0_);[Red]\(#,##0\)</c:formatCode>
                <c:ptCount val="12"/>
                <c:pt idx="0">
                  <c:v>272910856.62</c:v>
                </c:pt>
                <c:pt idx="1">
                  <c:v>227603045.76000002</c:v>
                </c:pt>
                <c:pt idx="2">
                  <c:v>116968933.89999999</c:v>
                </c:pt>
              </c:numCache>
            </c:numRef>
          </c:val>
          <c:extLst>
            <c:ext xmlns:c16="http://schemas.microsoft.com/office/drawing/2014/chart" uri="{C3380CC4-5D6E-409C-BE32-E72D297353CC}">
              <c16:uniqueId val="{00000000-A2F9-4130-B095-58B541964449}"/>
            </c:ext>
          </c:extLst>
        </c:ser>
        <c:dLbls>
          <c:showLegendKey val="0"/>
          <c:showVal val="1"/>
          <c:showCatName val="0"/>
          <c:showSerName val="0"/>
          <c:showPercent val="0"/>
          <c:showBubbleSize val="0"/>
        </c:dLbls>
        <c:gapWidth val="100"/>
        <c:overlap val="-24"/>
        <c:axId val="1663743231"/>
        <c:axId val="1663729791"/>
      </c:barChart>
      <c:catAx>
        <c:axId val="16637432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1663729791"/>
        <c:crosses val="autoZero"/>
        <c:auto val="1"/>
        <c:lblAlgn val="ctr"/>
        <c:lblOffset val="100"/>
        <c:noMultiLvlLbl val="0"/>
      </c:catAx>
      <c:valAx>
        <c:axId val="1663729791"/>
        <c:scaling>
          <c:orientation val="minMax"/>
        </c:scaling>
        <c:delete val="1"/>
        <c:axPos val="l"/>
        <c:numFmt formatCode="#,##0_);[Red]\(#,##0\)" sourceLinked="1"/>
        <c:majorTickMark val="none"/>
        <c:minorTickMark val="none"/>
        <c:tickLblPos val="nextTo"/>
        <c:crossAx val="1663743231"/>
        <c:crosses val="autoZero"/>
        <c:crossBetween val="between"/>
      </c:valAx>
      <c:spPr>
        <a:noFill/>
        <a:ln>
          <a:noFill/>
        </a:ln>
        <a:effectLst/>
      </c:spPr>
    </c:plotArea>
    <c:plotVisOnly val="1"/>
    <c:dispBlanksAs val="gap"/>
    <c:showDLblsOverMax val="0"/>
    <c:extLst>
      <c:ext uri="{0b15fc19-7d7d-44ad-8c2d-2c3a37ce22c3}">
        <chartProps xmlns="https://web.wps.cn/et/2018/main" chartId="{d7b24ed7-3a37-4035-858a-3cca9cd4e9d0}"/>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zh-CN" sz="1600" b="1" i="0" u="none" strike="noStrike" kern="120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'2025全年数据走势图'!$C$1</c:f>
              <c:strCache>
                <c:ptCount val="1"/>
                <c:pt idx="0">
                  <c:v>提款</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'2025全年数据走势图'!$A$2:$A$13</c:f>
              <c:strCache>
                <c:ptCount val="12"/>
                <c:pt idx="0">
                  <c:v>1月</c:v>
                </c:pt>
                <c:pt idx="1">
                  <c:v>2月</c:v>
                </c:pt>
                <c:pt idx="2">
                  <c:v>3月</c:v>
                </c:pt>
                <c:pt idx="3">
                  <c:v>5月</c:v>
                </c:pt>
                <c:pt idx="4">
                  <c:v>5月</c:v>
                </c:pt>
                <c:pt idx="5">
                  <c:v>6月</c:v>
                </c:pt>
                <c:pt idx="6">
                  <c:v>7月</c:v>
                </c:pt>
                <c:pt idx="7">
                  <c:v>8月</c:v>
                </c:pt>
                <c:pt idx="8">
                  <c:v>9月</c:v>
                </c:pt>
                <c:pt idx="9">
                  <c:v>10月</c:v>
                </c:pt>
                <c:pt idx="10">
                  <c:v>11月</c:v>
                </c:pt>
                <c:pt idx="11">
                  <c:v>12月</c:v>
                </c:pt>
              </c:strCache>
            </c:strRef>
          </c:cat>
          <c:val>
            <c:numRef>
              <c:f>'2025全年数据走势图'!$C$2:$C$13</c:f>
              <c:numCache>
                <c:formatCode>#,##0_);[Red]\(#,##0\)</c:formatCode>
                <c:ptCount val="12"/>
                <c:pt idx="0">
                  <c:v>236484767</c:v>
                </c:pt>
                <c:pt idx="1">
                  <c:v>199641810</c:v>
                </c:pt>
                <c:pt idx="2">
                  <c:v>102208925</c:v>
                </c:pt>
              </c:numCache>
            </c:numRef>
          </c:val>
          <c:extLst>
            <c:ext xmlns:c16="http://schemas.microsoft.com/office/drawing/2014/chart" uri="{C3380CC4-5D6E-409C-BE32-E72D297353CC}">
              <c16:uniqueId val="{00000000-AE96-44F8-9901-506E53023AD5}"/>
            </c:ext>
          </c:extLst>
        </c:ser>
        <c:dLbls>
          <c:showLegendKey val="0"/>
          <c:showVal val="1"/>
          <c:showCatName val="0"/>
          <c:showSerName val="0"/>
          <c:showPercent val="0"/>
          <c:showBubbleSize val="0"/>
        </c:dLbls>
        <c:gapWidth val="100"/>
        <c:overlap val="-24"/>
        <c:axId val="1663743231"/>
        <c:axId val="1663729791"/>
      </c:barChart>
      <c:catAx>
        <c:axId val="16637432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1663729791"/>
        <c:crosses val="autoZero"/>
        <c:auto val="1"/>
        <c:lblAlgn val="ctr"/>
        <c:lblOffset val="100"/>
        <c:noMultiLvlLbl val="0"/>
      </c:catAx>
      <c:valAx>
        <c:axId val="1663729791"/>
        <c:scaling>
          <c:orientation val="minMax"/>
        </c:scaling>
        <c:delete val="1"/>
        <c:axPos val="l"/>
        <c:numFmt formatCode="#,##0_);[Red]\(#,##0\)" sourceLinked="1"/>
        <c:majorTickMark val="none"/>
        <c:minorTickMark val="none"/>
        <c:tickLblPos val="nextTo"/>
        <c:crossAx val="1663743231"/>
        <c:crosses val="autoZero"/>
        <c:crossBetween val="between"/>
      </c:valAx>
      <c:spPr>
        <a:noFill/>
        <a:ln>
          <a:noFill/>
        </a:ln>
        <a:effectLst/>
      </c:spPr>
    </c:plotArea>
    <c:plotVisOnly val="1"/>
    <c:dispBlanksAs val="gap"/>
    <c:showDLblsOverMax val="0"/>
    <c:extLst>
      <c:ext uri="{0b15fc19-7d7d-44ad-8c2d-2c3a37ce22c3}">
        <chartProps xmlns="https://web.wps.cn/et/2018/main" chartId="{f3e51e5d-a2e3-47ea-a142-3c4bf293f482}"/>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zh-CN" sz="1600" b="1" i="0" u="none" strike="noStrike" kern="120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'2025全年数据走势图'!$D$1</c:f>
              <c:strCache>
                <c:ptCount val="1"/>
                <c:pt idx="0">
                  <c:v>充提差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'2025全年数据走势图'!$A$2:$A$13</c:f>
              <c:strCache>
                <c:ptCount val="12"/>
                <c:pt idx="0">
                  <c:v>1月</c:v>
                </c:pt>
                <c:pt idx="1">
                  <c:v>2月</c:v>
                </c:pt>
                <c:pt idx="2">
                  <c:v>3月</c:v>
                </c:pt>
                <c:pt idx="3">
                  <c:v>5月</c:v>
                </c:pt>
                <c:pt idx="4">
                  <c:v>5月</c:v>
                </c:pt>
                <c:pt idx="5">
                  <c:v>6月</c:v>
                </c:pt>
                <c:pt idx="6">
                  <c:v>7月</c:v>
                </c:pt>
                <c:pt idx="7">
                  <c:v>8月</c:v>
                </c:pt>
                <c:pt idx="8">
                  <c:v>9月</c:v>
                </c:pt>
                <c:pt idx="9">
                  <c:v>10月</c:v>
                </c:pt>
                <c:pt idx="10">
                  <c:v>11月</c:v>
                </c:pt>
                <c:pt idx="11">
                  <c:v>12月</c:v>
                </c:pt>
              </c:strCache>
            </c:strRef>
          </c:cat>
          <c:val>
            <c:numRef>
              <c:f>'2025全年数据走势图'!$D$2:$D$13</c:f>
              <c:numCache>
                <c:formatCode>#,##0_);[Red]\(#,##0\)</c:formatCode>
                <c:ptCount val="12"/>
                <c:pt idx="0">
                  <c:v>36426089.619999997</c:v>
                </c:pt>
                <c:pt idx="1">
                  <c:v>27961235.760000005</c:v>
                </c:pt>
                <c:pt idx="2">
                  <c:v>14760008.899999999</c:v>
                </c:pt>
              </c:numCache>
            </c:numRef>
          </c:val>
          <c:extLst>
            <c:ext xmlns:c16="http://schemas.microsoft.com/office/drawing/2014/chart" uri="{C3380CC4-5D6E-409C-BE32-E72D297353CC}">
              <c16:uniqueId val="{00000000-C551-4E64-8AFD-ABC7A908DB24}"/>
            </c:ext>
          </c:extLst>
        </c:ser>
        <c:dLbls>
          <c:showLegendKey val="0"/>
          <c:showVal val="1"/>
          <c:showCatName val="0"/>
          <c:showSerName val="0"/>
          <c:showPercent val="0"/>
          <c:showBubbleSize val="0"/>
        </c:dLbls>
        <c:gapWidth val="100"/>
        <c:overlap val="-24"/>
        <c:axId val="1663743231"/>
        <c:axId val="1663729791"/>
      </c:barChart>
      <c:catAx>
        <c:axId val="16637432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1663729791"/>
        <c:crosses val="autoZero"/>
        <c:auto val="1"/>
        <c:lblAlgn val="ctr"/>
        <c:lblOffset val="100"/>
        <c:noMultiLvlLbl val="0"/>
      </c:catAx>
      <c:valAx>
        <c:axId val="1663729791"/>
        <c:scaling>
          <c:orientation val="minMax"/>
        </c:scaling>
        <c:delete val="1"/>
        <c:axPos val="l"/>
        <c:numFmt formatCode="#,##0_);[Red]\(#,##0\)" sourceLinked="1"/>
        <c:majorTickMark val="none"/>
        <c:minorTickMark val="none"/>
        <c:tickLblPos val="nextTo"/>
        <c:crossAx val="1663743231"/>
        <c:crosses val="autoZero"/>
        <c:crossBetween val="between"/>
      </c:valAx>
      <c:spPr>
        <a:noFill/>
        <a:ln>
          <a:noFill/>
        </a:ln>
        <a:effectLst/>
      </c:spPr>
    </c:plotArea>
    <c:plotVisOnly val="1"/>
    <c:dispBlanksAs val="gap"/>
    <c:showDLblsOverMax val="0"/>
    <c:extLst>
      <c:ext uri="{0b15fc19-7d7d-44ad-8c2d-2c3a37ce22c3}">
        <chartProps xmlns="https://web.wps.cn/et/2018/main" chartId="{aad8a751-6fba-43cd-9cfc-01782d18b155}"/>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zh-CN" sz="1600" b="1" i="0" u="none" strike="noStrike" kern="120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'2025全年数据走势图'!$H$1</c:f>
              <c:strCache>
                <c:ptCount val="1"/>
                <c:pt idx="0">
                  <c:v>登录人数</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'2025全年数据走势图'!$A$2:$A$13</c:f>
              <c:strCache>
                <c:ptCount val="12"/>
                <c:pt idx="0">
                  <c:v>1月</c:v>
                </c:pt>
                <c:pt idx="1">
                  <c:v>2月</c:v>
                </c:pt>
                <c:pt idx="2">
                  <c:v>3月</c:v>
                </c:pt>
                <c:pt idx="3">
                  <c:v>5月</c:v>
                </c:pt>
                <c:pt idx="4">
                  <c:v>5月</c:v>
                </c:pt>
                <c:pt idx="5">
                  <c:v>6月</c:v>
                </c:pt>
                <c:pt idx="6">
                  <c:v>7月</c:v>
                </c:pt>
                <c:pt idx="7">
                  <c:v>8月</c:v>
                </c:pt>
                <c:pt idx="8">
                  <c:v>9月</c:v>
                </c:pt>
                <c:pt idx="9">
                  <c:v>10月</c:v>
                </c:pt>
                <c:pt idx="10">
                  <c:v>11月</c:v>
                </c:pt>
                <c:pt idx="11">
                  <c:v>12月</c:v>
                </c:pt>
              </c:strCache>
            </c:strRef>
          </c:cat>
          <c:val>
            <c:numRef>
              <c:f>'2025全年数据走势图'!$H$2:$H$13</c:f>
              <c:numCache>
                <c:formatCode>#,##0_);[Red]\(#,##0\)</c:formatCode>
                <c:ptCount val="12"/>
                <c:pt idx="0">
                  <c:v>1086977</c:v>
                </c:pt>
                <c:pt idx="1">
                  <c:v>819553</c:v>
                </c:pt>
                <c:pt idx="2">
                  <c:v>413831</c:v>
                </c:pt>
              </c:numCache>
            </c:numRef>
          </c:val>
          <c:extLst>
            <c:ext xmlns:c16="http://schemas.microsoft.com/office/drawing/2014/chart" uri="{C3380CC4-5D6E-409C-BE32-E72D297353CC}">
              <c16:uniqueId val="{00000000-D661-4752-8F50-0DDD7CAFFC67}"/>
            </c:ext>
          </c:extLst>
        </c:ser>
        <c:dLbls>
          <c:showLegendKey val="0"/>
          <c:showVal val="1"/>
          <c:showCatName val="0"/>
          <c:showSerName val="0"/>
          <c:showPercent val="0"/>
          <c:showBubbleSize val="0"/>
        </c:dLbls>
        <c:gapWidth val="100"/>
        <c:overlap val="-24"/>
        <c:axId val="1663743231"/>
        <c:axId val="1663729791"/>
      </c:barChart>
      <c:catAx>
        <c:axId val="16637432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1663729791"/>
        <c:crosses val="autoZero"/>
        <c:auto val="1"/>
        <c:lblAlgn val="ctr"/>
        <c:lblOffset val="100"/>
        <c:noMultiLvlLbl val="0"/>
      </c:catAx>
      <c:valAx>
        <c:axId val="1663729791"/>
        <c:scaling>
          <c:orientation val="minMax"/>
        </c:scaling>
        <c:delete val="1"/>
        <c:axPos val="l"/>
        <c:numFmt formatCode="#,##0_);[Red]\(#,##0\)" sourceLinked="1"/>
        <c:majorTickMark val="none"/>
        <c:minorTickMark val="none"/>
        <c:tickLblPos val="nextTo"/>
        <c:crossAx val="1663743231"/>
        <c:crosses val="autoZero"/>
        <c:crossBetween val="between"/>
      </c:valAx>
      <c:spPr>
        <a:noFill/>
        <a:ln>
          <a:noFill/>
        </a:ln>
        <a:effectLst/>
      </c:spPr>
    </c:plotArea>
    <c:plotVisOnly val="1"/>
    <c:dispBlanksAs val="gap"/>
    <c:showDLblsOverMax val="0"/>
    <c:extLst>
      <c:ext uri="{0b15fc19-7d7d-44ad-8c2d-2c3a37ce22c3}">
        <chartProps xmlns="https://web.wps.cn/et/2018/main" chartId="{1730517d-e0e5-4191-abc1-a46e25c84482}"/>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zh-CN" sz="1600" b="1" i="0" u="none" strike="noStrike" kern="120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'2025全年数据走势图'!$I$1</c:f>
              <c:strCache>
                <c:ptCount val="1"/>
                <c:pt idx="0">
                  <c:v>投注人数</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'2025全年数据走势图'!$A$2:$A$13</c:f>
              <c:strCache>
                <c:ptCount val="12"/>
                <c:pt idx="0">
                  <c:v>1月</c:v>
                </c:pt>
                <c:pt idx="1">
                  <c:v>2月</c:v>
                </c:pt>
                <c:pt idx="2">
                  <c:v>3月</c:v>
                </c:pt>
                <c:pt idx="3">
                  <c:v>5月</c:v>
                </c:pt>
                <c:pt idx="4">
                  <c:v>5月</c:v>
                </c:pt>
                <c:pt idx="5">
                  <c:v>6月</c:v>
                </c:pt>
                <c:pt idx="6">
                  <c:v>7月</c:v>
                </c:pt>
                <c:pt idx="7">
                  <c:v>8月</c:v>
                </c:pt>
                <c:pt idx="8">
                  <c:v>9月</c:v>
                </c:pt>
                <c:pt idx="9">
                  <c:v>10月</c:v>
                </c:pt>
                <c:pt idx="10">
                  <c:v>11月</c:v>
                </c:pt>
                <c:pt idx="11">
                  <c:v>12月</c:v>
                </c:pt>
              </c:strCache>
            </c:strRef>
          </c:cat>
          <c:val>
            <c:numRef>
              <c:f>'2025全年数据走势图'!$I$2:$I$13</c:f>
              <c:numCache>
                <c:formatCode>#,##0_);[Red]\(#,##0\)</c:formatCode>
                <c:ptCount val="12"/>
                <c:pt idx="0">
                  <c:v>726629</c:v>
                </c:pt>
                <c:pt idx="1">
                  <c:v>576036</c:v>
                </c:pt>
                <c:pt idx="2">
                  <c:v>290144</c:v>
                </c:pt>
              </c:numCache>
            </c:numRef>
          </c:val>
          <c:extLst>
            <c:ext xmlns:c16="http://schemas.microsoft.com/office/drawing/2014/chart" uri="{C3380CC4-5D6E-409C-BE32-E72D297353CC}">
              <c16:uniqueId val="{00000000-FF8C-4318-B72E-9575AE2A994B}"/>
            </c:ext>
          </c:extLst>
        </c:ser>
        <c:dLbls>
          <c:showLegendKey val="0"/>
          <c:showVal val="1"/>
          <c:showCatName val="0"/>
          <c:showSerName val="0"/>
          <c:showPercent val="0"/>
          <c:showBubbleSize val="0"/>
        </c:dLbls>
        <c:gapWidth val="100"/>
        <c:overlap val="-24"/>
        <c:axId val="1663743231"/>
        <c:axId val="1663729791"/>
      </c:barChart>
      <c:catAx>
        <c:axId val="16637432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1663729791"/>
        <c:crosses val="autoZero"/>
        <c:auto val="1"/>
        <c:lblAlgn val="ctr"/>
        <c:lblOffset val="100"/>
        <c:noMultiLvlLbl val="0"/>
      </c:catAx>
      <c:valAx>
        <c:axId val="1663729791"/>
        <c:scaling>
          <c:orientation val="minMax"/>
        </c:scaling>
        <c:delete val="1"/>
        <c:axPos val="l"/>
        <c:numFmt formatCode="#,##0_);[Red]\(#,##0\)" sourceLinked="1"/>
        <c:majorTickMark val="none"/>
        <c:minorTickMark val="none"/>
        <c:tickLblPos val="nextTo"/>
        <c:crossAx val="1663743231"/>
        <c:crosses val="autoZero"/>
        <c:crossBetween val="between"/>
      </c:valAx>
      <c:spPr>
        <a:noFill/>
        <a:ln>
          <a:noFill/>
        </a:ln>
        <a:effectLst/>
      </c:spPr>
    </c:plotArea>
    <c:plotVisOnly val="1"/>
    <c:dispBlanksAs val="gap"/>
    <c:showDLblsOverMax val="0"/>
    <c:extLst>
      <c:ext uri="{0b15fc19-7d7d-44ad-8c2d-2c3a37ce22c3}">
        <chartProps xmlns="https://web.wps.cn/et/2018/main" chartId="{0892cc7b-1e09-469e-a582-3f75d26c126e}"/>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zh-CN" sz="1600" b="1" i="0" u="none" strike="noStrike" kern="120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'2025全年数据走势图'!$J$1</c:f>
              <c:strCache>
                <c:ptCount val="1"/>
                <c:pt idx="0">
                  <c:v>注册人数</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'2025全年数据走势图'!$A$2:$A$13</c:f>
              <c:strCache>
                <c:ptCount val="12"/>
                <c:pt idx="0">
                  <c:v>1月</c:v>
                </c:pt>
                <c:pt idx="1">
                  <c:v>2月</c:v>
                </c:pt>
                <c:pt idx="2">
                  <c:v>3月</c:v>
                </c:pt>
                <c:pt idx="3">
                  <c:v>5月</c:v>
                </c:pt>
                <c:pt idx="4">
                  <c:v>5月</c:v>
                </c:pt>
                <c:pt idx="5">
                  <c:v>6月</c:v>
                </c:pt>
                <c:pt idx="6">
                  <c:v>7月</c:v>
                </c:pt>
                <c:pt idx="7">
                  <c:v>8月</c:v>
                </c:pt>
                <c:pt idx="8">
                  <c:v>9月</c:v>
                </c:pt>
                <c:pt idx="9">
                  <c:v>10月</c:v>
                </c:pt>
                <c:pt idx="10">
                  <c:v>11月</c:v>
                </c:pt>
                <c:pt idx="11">
                  <c:v>12月</c:v>
                </c:pt>
              </c:strCache>
            </c:strRef>
          </c:cat>
          <c:val>
            <c:numRef>
              <c:f>'2025全年数据走势图'!$J$2:$J$13</c:f>
              <c:numCache>
                <c:formatCode>#,##0_);[Red]\(#,##0\)</c:formatCode>
                <c:ptCount val="12"/>
                <c:pt idx="0">
                  <c:v>43787</c:v>
                </c:pt>
                <c:pt idx="1">
                  <c:v>25813</c:v>
                </c:pt>
                <c:pt idx="2">
                  <c:v>14713</c:v>
                </c:pt>
              </c:numCache>
            </c:numRef>
          </c:val>
          <c:extLst>
            <c:ext xmlns:c16="http://schemas.microsoft.com/office/drawing/2014/chart" uri="{C3380CC4-5D6E-409C-BE32-E72D297353CC}">
              <c16:uniqueId val="{00000000-3839-4B08-9F18-389694456098}"/>
            </c:ext>
          </c:extLst>
        </c:ser>
        <c:dLbls>
          <c:showLegendKey val="0"/>
          <c:showVal val="1"/>
          <c:showCatName val="0"/>
          <c:showSerName val="0"/>
          <c:showPercent val="0"/>
          <c:showBubbleSize val="0"/>
        </c:dLbls>
        <c:gapWidth val="100"/>
        <c:overlap val="-24"/>
        <c:axId val="1663743231"/>
        <c:axId val="1663729791"/>
      </c:barChart>
      <c:catAx>
        <c:axId val="16637432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1663729791"/>
        <c:crosses val="autoZero"/>
        <c:auto val="1"/>
        <c:lblAlgn val="ctr"/>
        <c:lblOffset val="100"/>
        <c:noMultiLvlLbl val="0"/>
      </c:catAx>
      <c:valAx>
        <c:axId val="1663729791"/>
        <c:scaling>
          <c:orientation val="minMax"/>
        </c:scaling>
        <c:delete val="1"/>
        <c:axPos val="l"/>
        <c:numFmt formatCode="#,##0_);[Red]\(#,##0\)" sourceLinked="1"/>
        <c:majorTickMark val="none"/>
        <c:minorTickMark val="none"/>
        <c:tickLblPos val="nextTo"/>
        <c:crossAx val="1663743231"/>
        <c:crosses val="autoZero"/>
        <c:crossBetween val="between"/>
      </c:valAx>
      <c:spPr>
        <a:noFill/>
        <a:ln>
          <a:noFill/>
        </a:ln>
        <a:effectLst/>
      </c:spPr>
    </c:plotArea>
    <c:plotVisOnly val="1"/>
    <c:dispBlanksAs val="gap"/>
    <c:showDLblsOverMax val="0"/>
    <c:extLst>
      <c:ext uri="{0b15fc19-7d7d-44ad-8c2d-2c3a37ce22c3}">
        <chartProps xmlns="https://web.wps.cn/et/2018/main" chartId="{452f85bc-a1c6-46e5-805f-c02b980aeaa4}"/>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zh-CN" sz="1600" b="1" i="0" u="none" strike="noStrike" kern="120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'2025全年数据走势图'!$K$1</c:f>
              <c:strCache>
                <c:ptCount val="1"/>
                <c:pt idx="0">
                  <c:v>首充人数</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'2025全年数据走势图'!$A$2:$A$13</c:f>
              <c:strCache>
                <c:ptCount val="12"/>
                <c:pt idx="0">
                  <c:v>1月</c:v>
                </c:pt>
                <c:pt idx="1">
                  <c:v>2月</c:v>
                </c:pt>
                <c:pt idx="2">
                  <c:v>3月</c:v>
                </c:pt>
                <c:pt idx="3">
                  <c:v>5月</c:v>
                </c:pt>
                <c:pt idx="4">
                  <c:v>5月</c:v>
                </c:pt>
                <c:pt idx="5">
                  <c:v>6月</c:v>
                </c:pt>
                <c:pt idx="6">
                  <c:v>7月</c:v>
                </c:pt>
                <c:pt idx="7">
                  <c:v>8月</c:v>
                </c:pt>
                <c:pt idx="8">
                  <c:v>9月</c:v>
                </c:pt>
                <c:pt idx="9">
                  <c:v>10月</c:v>
                </c:pt>
                <c:pt idx="10">
                  <c:v>11月</c:v>
                </c:pt>
                <c:pt idx="11">
                  <c:v>12月</c:v>
                </c:pt>
              </c:strCache>
            </c:strRef>
          </c:cat>
          <c:val>
            <c:numRef>
              <c:f>'2025全年数据走势图'!$K$2:$K$13</c:f>
              <c:numCache>
                <c:formatCode>#,##0_);[Red]\(#,##0\)</c:formatCode>
                <c:ptCount val="12"/>
                <c:pt idx="0">
                  <c:v>12835</c:v>
                </c:pt>
                <c:pt idx="1">
                  <c:v>8691</c:v>
                </c:pt>
                <c:pt idx="2">
                  <c:v>4871</c:v>
                </c:pt>
              </c:numCache>
            </c:numRef>
          </c:val>
          <c:extLst>
            <c:ext xmlns:c16="http://schemas.microsoft.com/office/drawing/2014/chart" uri="{C3380CC4-5D6E-409C-BE32-E72D297353CC}">
              <c16:uniqueId val="{00000000-A102-4BCC-84CB-3E12030BCC77}"/>
            </c:ext>
          </c:extLst>
        </c:ser>
        <c:dLbls>
          <c:showLegendKey val="0"/>
          <c:showVal val="1"/>
          <c:showCatName val="0"/>
          <c:showSerName val="0"/>
          <c:showPercent val="0"/>
          <c:showBubbleSize val="0"/>
        </c:dLbls>
        <c:gapWidth val="100"/>
        <c:overlap val="-24"/>
        <c:axId val="1663743231"/>
        <c:axId val="1663729791"/>
      </c:barChart>
      <c:catAx>
        <c:axId val="16637432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1663729791"/>
        <c:crosses val="autoZero"/>
        <c:auto val="1"/>
        <c:lblAlgn val="ctr"/>
        <c:lblOffset val="100"/>
        <c:noMultiLvlLbl val="0"/>
      </c:catAx>
      <c:valAx>
        <c:axId val="1663729791"/>
        <c:scaling>
          <c:orientation val="minMax"/>
        </c:scaling>
        <c:delete val="1"/>
        <c:axPos val="l"/>
        <c:numFmt formatCode="#,##0_);[Red]\(#,##0\)" sourceLinked="1"/>
        <c:majorTickMark val="none"/>
        <c:minorTickMark val="none"/>
        <c:tickLblPos val="nextTo"/>
        <c:crossAx val="1663743231"/>
        <c:crosses val="autoZero"/>
        <c:crossBetween val="between"/>
      </c:valAx>
      <c:spPr>
        <a:noFill/>
        <a:ln>
          <a:noFill/>
        </a:ln>
        <a:effectLst/>
      </c:spPr>
    </c:plotArea>
    <c:plotVisOnly val="1"/>
    <c:dispBlanksAs val="gap"/>
    <c:showDLblsOverMax val="0"/>
    <c:extLst>
      <c:ext uri="{0b15fc19-7d7d-44ad-8c2d-2c3a37ce22c3}">
        <chartProps xmlns="https://web.wps.cn/et/2018/main" chartId="{9ebcad2c-d670-4e2d-b0fc-0c7b4a04c8e9}"/>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zh-CN" sz="1600" b="1" i="0" u="none" strike="noStrike" kern="120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'2025全年数据走势图'!$M$1</c:f>
              <c:strCache>
                <c:ptCount val="1"/>
                <c:pt idx="0">
                  <c:v>存款人数</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'2025全年数据走势图'!$A$2:$A$13</c:f>
              <c:strCache>
                <c:ptCount val="12"/>
                <c:pt idx="0">
                  <c:v>1月</c:v>
                </c:pt>
                <c:pt idx="1">
                  <c:v>2月</c:v>
                </c:pt>
                <c:pt idx="2">
                  <c:v>3月</c:v>
                </c:pt>
                <c:pt idx="3">
                  <c:v>5月</c:v>
                </c:pt>
                <c:pt idx="4">
                  <c:v>5月</c:v>
                </c:pt>
                <c:pt idx="5">
                  <c:v>6月</c:v>
                </c:pt>
                <c:pt idx="6">
                  <c:v>7月</c:v>
                </c:pt>
                <c:pt idx="7">
                  <c:v>8月</c:v>
                </c:pt>
                <c:pt idx="8">
                  <c:v>9月</c:v>
                </c:pt>
                <c:pt idx="9">
                  <c:v>10月</c:v>
                </c:pt>
                <c:pt idx="10">
                  <c:v>11月</c:v>
                </c:pt>
                <c:pt idx="11">
                  <c:v>12月</c:v>
                </c:pt>
              </c:strCache>
            </c:strRef>
          </c:cat>
          <c:val>
            <c:numRef>
              <c:f>'2025全年数据走势图'!$M$2:$M$13</c:f>
              <c:numCache>
                <c:formatCode>#,##0_);[Red]\(#,##0\)</c:formatCode>
                <c:ptCount val="12"/>
                <c:pt idx="0">
                  <c:v>179147</c:v>
                </c:pt>
                <c:pt idx="1">
                  <c:v>133324</c:v>
                </c:pt>
                <c:pt idx="2">
                  <c:v>61637</c:v>
                </c:pt>
              </c:numCache>
            </c:numRef>
          </c:val>
          <c:extLst>
            <c:ext xmlns:c16="http://schemas.microsoft.com/office/drawing/2014/chart" uri="{C3380CC4-5D6E-409C-BE32-E72D297353CC}">
              <c16:uniqueId val="{00000000-4D13-45F5-A249-DC7853B9B0A8}"/>
            </c:ext>
          </c:extLst>
        </c:ser>
        <c:dLbls>
          <c:showLegendKey val="0"/>
          <c:showVal val="1"/>
          <c:showCatName val="0"/>
          <c:showSerName val="0"/>
          <c:showPercent val="0"/>
          <c:showBubbleSize val="0"/>
        </c:dLbls>
        <c:gapWidth val="100"/>
        <c:overlap val="-24"/>
        <c:axId val="1663743231"/>
        <c:axId val="1663729791"/>
      </c:barChart>
      <c:catAx>
        <c:axId val="16637432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1663729791"/>
        <c:crosses val="autoZero"/>
        <c:auto val="1"/>
        <c:lblAlgn val="ctr"/>
        <c:lblOffset val="100"/>
        <c:noMultiLvlLbl val="0"/>
      </c:catAx>
      <c:valAx>
        <c:axId val="1663729791"/>
        <c:scaling>
          <c:orientation val="minMax"/>
        </c:scaling>
        <c:delete val="1"/>
        <c:axPos val="l"/>
        <c:numFmt formatCode="#,##0_);[Red]\(#,##0\)" sourceLinked="1"/>
        <c:majorTickMark val="none"/>
        <c:minorTickMark val="none"/>
        <c:tickLblPos val="nextTo"/>
        <c:crossAx val="1663743231"/>
        <c:crosses val="autoZero"/>
        <c:crossBetween val="between"/>
      </c:valAx>
      <c:spPr>
        <a:noFill/>
        <a:ln>
          <a:noFill/>
        </a:ln>
        <a:effectLst/>
      </c:spPr>
    </c:plotArea>
    <c:plotVisOnly val="1"/>
    <c:dispBlanksAs val="gap"/>
    <c:showDLblsOverMax val="0"/>
    <c:extLst>
      <c:ext uri="{0b15fc19-7d7d-44ad-8c2d-2c3a37ce22c3}">
        <chartProps xmlns="https://web.wps.cn/et/2018/main" chartId="{13391e77-c585-40f0-b852-e354387b8277}"/>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zh-CN" sz="1600" b="1" i="0" u="none" strike="noStrike" kern="120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'2025全年数据走势图'!$N$1</c:f>
              <c:strCache>
                <c:ptCount val="1"/>
                <c:pt idx="0">
                  <c:v>存款次数</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'2025全年数据走势图'!$A$2:$A$13</c:f>
              <c:strCache>
                <c:ptCount val="12"/>
                <c:pt idx="0">
                  <c:v>1月</c:v>
                </c:pt>
                <c:pt idx="1">
                  <c:v>2月</c:v>
                </c:pt>
                <c:pt idx="2">
                  <c:v>3月</c:v>
                </c:pt>
                <c:pt idx="3">
                  <c:v>5月</c:v>
                </c:pt>
                <c:pt idx="4">
                  <c:v>5月</c:v>
                </c:pt>
                <c:pt idx="5">
                  <c:v>6月</c:v>
                </c:pt>
                <c:pt idx="6">
                  <c:v>7月</c:v>
                </c:pt>
                <c:pt idx="7">
                  <c:v>8月</c:v>
                </c:pt>
                <c:pt idx="8">
                  <c:v>9月</c:v>
                </c:pt>
                <c:pt idx="9">
                  <c:v>10月</c:v>
                </c:pt>
                <c:pt idx="10">
                  <c:v>11月</c:v>
                </c:pt>
                <c:pt idx="11">
                  <c:v>12月</c:v>
                </c:pt>
              </c:strCache>
            </c:strRef>
          </c:cat>
          <c:val>
            <c:numRef>
              <c:f>'2025全年数据走势图'!$N$2:$N$13</c:f>
              <c:numCache>
                <c:formatCode>#,##0_);[Red]\(#,##0\)</c:formatCode>
                <c:ptCount val="12"/>
                <c:pt idx="0">
                  <c:v>383067</c:v>
                </c:pt>
                <c:pt idx="1">
                  <c:v>291800</c:v>
                </c:pt>
                <c:pt idx="2">
                  <c:v>137802</c:v>
                </c:pt>
              </c:numCache>
            </c:numRef>
          </c:val>
          <c:extLst>
            <c:ext xmlns:c16="http://schemas.microsoft.com/office/drawing/2014/chart" uri="{C3380CC4-5D6E-409C-BE32-E72D297353CC}">
              <c16:uniqueId val="{00000000-E079-4DCE-B064-25D6AE4DD72C}"/>
            </c:ext>
          </c:extLst>
        </c:ser>
        <c:dLbls>
          <c:showLegendKey val="0"/>
          <c:showVal val="1"/>
          <c:showCatName val="0"/>
          <c:showSerName val="0"/>
          <c:showPercent val="0"/>
          <c:showBubbleSize val="0"/>
        </c:dLbls>
        <c:gapWidth val="100"/>
        <c:overlap val="-24"/>
        <c:axId val="1663743231"/>
        <c:axId val="1663729791"/>
      </c:barChart>
      <c:catAx>
        <c:axId val="16637432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1663729791"/>
        <c:crosses val="autoZero"/>
        <c:auto val="1"/>
        <c:lblAlgn val="ctr"/>
        <c:lblOffset val="100"/>
        <c:noMultiLvlLbl val="0"/>
      </c:catAx>
      <c:valAx>
        <c:axId val="1663729791"/>
        <c:scaling>
          <c:orientation val="minMax"/>
        </c:scaling>
        <c:delete val="1"/>
        <c:axPos val="l"/>
        <c:numFmt formatCode="#,##0_);[Red]\(#,##0\)" sourceLinked="1"/>
        <c:majorTickMark val="none"/>
        <c:minorTickMark val="none"/>
        <c:tickLblPos val="nextTo"/>
        <c:crossAx val="1663743231"/>
        <c:crosses val="autoZero"/>
        <c:crossBetween val="between"/>
      </c:valAx>
      <c:spPr>
        <a:noFill/>
        <a:ln>
          <a:noFill/>
        </a:ln>
        <a:effectLst/>
      </c:spPr>
    </c:plotArea>
    <c:plotVisOnly val="1"/>
    <c:dispBlanksAs val="gap"/>
    <c:showDLblsOverMax val="0"/>
    <c:extLst>
      <c:ext uri="{0b15fc19-7d7d-44ad-8c2d-2c3a37ce22c3}">
        <chartProps xmlns="https://web.wps.cn/et/2018/main" chartId="{b54066cc-7aad-4218-abab-d5d7848fccc3}"/>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baseline="0">
                <a:solidFill>
                  <a:schemeClr val="tx1">
                    <a:lumMod val="65000"/>
                    <a:lumOff val="35000"/>
                  </a:schemeClr>
                </a:solidFill>
                <a:latin typeface="+mn-lt"/>
                <a:ea typeface="+mn-ea"/>
                <a:cs typeface="+mn-cs"/>
              </a:defRPr>
            </a:pPr>
            <a:r>
              <a:rPr lang="en-US" altLang="zh-CN"/>
              <a:t>GP1 GP2 GP3</a:t>
            </a:r>
            <a:endParaRPr lang="zh-CN" altLang="en-US"/>
          </a:p>
        </c:rich>
      </c:tx>
      <c:overlay val="0"/>
      <c:spPr>
        <a:noFill/>
        <a:ln>
          <a:noFill/>
        </a:ln>
        <a:effectLst/>
      </c:spPr>
      <c:txPr>
        <a:bodyPr rot="0" spcFirstLastPara="1" vertOverflow="ellipsis" vert="horz" wrap="square" anchor="ctr" anchorCtr="1"/>
        <a:lstStyle/>
        <a:p>
          <a:pPr>
            <a:defRPr lang="zh-CN" sz="1600" b="1" i="0" u="none" strike="noStrike" kern="120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'2025全年数据走势图'!$E$1</c:f>
              <c:strCache>
                <c:ptCount val="1"/>
                <c:pt idx="0">
                  <c:v>GP1</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'2025全年数据走势图'!$A$2:$A$13</c:f>
              <c:strCache>
                <c:ptCount val="12"/>
                <c:pt idx="0">
                  <c:v>1月</c:v>
                </c:pt>
                <c:pt idx="1">
                  <c:v>2月</c:v>
                </c:pt>
                <c:pt idx="2">
                  <c:v>3月</c:v>
                </c:pt>
                <c:pt idx="3">
                  <c:v>5月</c:v>
                </c:pt>
                <c:pt idx="4">
                  <c:v>5月</c:v>
                </c:pt>
                <c:pt idx="5">
                  <c:v>6月</c:v>
                </c:pt>
                <c:pt idx="6">
                  <c:v>7月</c:v>
                </c:pt>
                <c:pt idx="7">
                  <c:v>8月</c:v>
                </c:pt>
                <c:pt idx="8">
                  <c:v>9月</c:v>
                </c:pt>
                <c:pt idx="9">
                  <c:v>10月</c:v>
                </c:pt>
                <c:pt idx="10">
                  <c:v>11月</c:v>
                </c:pt>
                <c:pt idx="11">
                  <c:v>12月</c:v>
                </c:pt>
              </c:strCache>
            </c:strRef>
          </c:cat>
          <c:val>
            <c:numRef>
              <c:f>'2025全年数据走势图'!$E$2:$E$13</c:f>
              <c:numCache>
                <c:formatCode>#,##0_);[Red]\(#,##0\)</c:formatCode>
                <c:ptCount val="12"/>
                <c:pt idx="0">
                  <c:v>41032556.149999991</c:v>
                </c:pt>
                <c:pt idx="1">
                  <c:v>36628676.300000012</c:v>
                </c:pt>
                <c:pt idx="2">
                  <c:v>17754606.359999999</c:v>
                </c:pt>
              </c:numCache>
            </c:numRef>
          </c:val>
          <c:extLst>
            <c:ext xmlns:c16="http://schemas.microsoft.com/office/drawing/2014/chart" uri="{C3380CC4-5D6E-409C-BE32-E72D297353CC}">
              <c16:uniqueId val="{00000000-CF88-48B1-99CE-0BC0FA9B5D3E}"/>
            </c:ext>
          </c:extLst>
        </c:ser>
        <c:ser>
          <c:idx val="1"/>
          <c:order val="1"/>
          <c:tx>
            <c:strRef>
              <c:f>'2025全年数据走势图'!$F$1</c:f>
              <c:strCache>
                <c:ptCount val="1"/>
                <c:pt idx="0">
                  <c:v>GP2</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'2025全年数据走势图'!$A$2:$A$13</c:f>
              <c:strCache>
                <c:ptCount val="12"/>
                <c:pt idx="0">
                  <c:v>1月</c:v>
                </c:pt>
                <c:pt idx="1">
                  <c:v>2月</c:v>
                </c:pt>
                <c:pt idx="2">
                  <c:v>3月</c:v>
                </c:pt>
                <c:pt idx="3">
                  <c:v>5月</c:v>
                </c:pt>
                <c:pt idx="4">
                  <c:v>5月</c:v>
                </c:pt>
                <c:pt idx="5">
                  <c:v>6月</c:v>
                </c:pt>
                <c:pt idx="6">
                  <c:v>7月</c:v>
                </c:pt>
                <c:pt idx="7">
                  <c:v>8月</c:v>
                </c:pt>
                <c:pt idx="8">
                  <c:v>9月</c:v>
                </c:pt>
                <c:pt idx="9">
                  <c:v>10月</c:v>
                </c:pt>
                <c:pt idx="10">
                  <c:v>11月</c:v>
                </c:pt>
                <c:pt idx="11">
                  <c:v>12月</c:v>
                </c:pt>
              </c:strCache>
            </c:strRef>
          </c:cat>
          <c:val>
            <c:numRef>
              <c:f>'2025全年数据走势图'!$F$2:$F$13</c:f>
              <c:numCache>
                <c:formatCode>#,##0_);[Red]\(#,##0\)</c:formatCode>
                <c:ptCount val="12"/>
                <c:pt idx="0">
                  <c:v>35740694.579999998</c:v>
                </c:pt>
                <c:pt idx="1">
                  <c:v>29814587.66</c:v>
                </c:pt>
                <c:pt idx="2">
                  <c:v>15315765.65</c:v>
                </c:pt>
              </c:numCache>
            </c:numRef>
          </c:val>
          <c:extLst>
            <c:ext xmlns:c16="http://schemas.microsoft.com/office/drawing/2014/chart" uri="{C3380CC4-5D6E-409C-BE32-E72D297353CC}">
              <c16:uniqueId val="{00000000-1AB9-4A54-AE5C-160DB69B3EA0}"/>
            </c:ext>
          </c:extLst>
        </c:ser>
        <c:ser>
          <c:idx val="2"/>
          <c:order val="2"/>
          <c:tx>
            <c:strRef>
              <c:f>'2025全年数据走势图'!$G$1</c:f>
              <c:strCache>
                <c:ptCount val="1"/>
                <c:pt idx="0">
                  <c:v>GP3</c:v>
                </c:pt>
              </c:strCache>
            </c:strRef>
          </c:tx>
          <c:spPr>
            <a:gradFill>
              <a:gsLst>
                <a:gs pos="0">
                  <a:schemeClr val="accent3">
                    <a:hueOff val="-2520000"/>
                  </a:schemeClr>
                </a:gs>
                <a:gs pos="100000">
                  <a:schemeClr val="accent3"/>
                </a:gs>
              </a:gsLst>
              <a:lin ang="27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'2025全年数据走势图'!$A$2:$A$13</c:f>
              <c:strCache>
                <c:ptCount val="12"/>
                <c:pt idx="0">
                  <c:v>1月</c:v>
                </c:pt>
                <c:pt idx="1">
                  <c:v>2月</c:v>
                </c:pt>
                <c:pt idx="2">
                  <c:v>3月</c:v>
                </c:pt>
                <c:pt idx="3">
                  <c:v>5月</c:v>
                </c:pt>
                <c:pt idx="4">
                  <c:v>5月</c:v>
                </c:pt>
                <c:pt idx="5">
                  <c:v>6月</c:v>
                </c:pt>
                <c:pt idx="6">
                  <c:v>7月</c:v>
                </c:pt>
                <c:pt idx="7">
                  <c:v>8月</c:v>
                </c:pt>
                <c:pt idx="8">
                  <c:v>9月</c:v>
                </c:pt>
                <c:pt idx="9">
                  <c:v>10月</c:v>
                </c:pt>
                <c:pt idx="10">
                  <c:v>11月</c:v>
                </c:pt>
                <c:pt idx="11">
                  <c:v>12月</c:v>
                </c:pt>
              </c:strCache>
            </c:strRef>
          </c:cat>
          <c:val>
            <c:numRef>
              <c:f>'2025全年数据走势图'!$G$2:$G$13</c:f>
              <c:numCache>
                <c:formatCode>#,##0_);[Red]\(#,##0\)</c:formatCode>
                <c:ptCount val="12"/>
                <c:pt idx="0">
                  <c:v>25206321.1765</c:v>
                </c:pt>
                <c:pt idx="1">
                  <c:v>20795632.302999999</c:v>
                </c:pt>
                <c:pt idx="2">
                  <c:v>10780051.3576</c:v>
                </c:pt>
              </c:numCache>
            </c:numRef>
          </c:val>
          <c:extLst>
            <c:ext xmlns:c16="http://schemas.microsoft.com/office/drawing/2014/chart" uri="{C3380CC4-5D6E-409C-BE32-E72D297353CC}">
              <c16:uniqueId val="{00000001-1AB9-4A54-AE5C-160DB69B3EA0}"/>
            </c:ext>
          </c:extLst>
        </c:ser>
        <c:dLbls>
          <c:showLegendKey val="0"/>
          <c:showVal val="1"/>
          <c:showCatName val="0"/>
          <c:showSerName val="0"/>
          <c:showPercent val="0"/>
          <c:showBubbleSize val="0"/>
        </c:dLbls>
        <c:gapWidth val="100"/>
        <c:overlap val="-24"/>
        <c:axId val="1308595200"/>
        <c:axId val="1308600960"/>
      </c:barChart>
      <c:catAx>
        <c:axId val="13085952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1308600960"/>
        <c:crosses val="autoZero"/>
        <c:auto val="1"/>
        <c:lblAlgn val="ctr"/>
        <c:lblOffset val="100"/>
        <c:noMultiLvlLbl val="0"/>
      </c:catAx>
      <c:valAx>
        <c:axId val="1308600960"/>
        <c:scaling>
          <c:orientation val="minMax"/>
        </c:scaling>
        <c:delete val="1"/>
        <c:axPos val="l"/>
        <c:numFmt formatCode="#,##0_);[Red]\(#,##0\)" sourceLinked="1"/>
        <c:majorTickMark val="none"/>
        <c:minorTickMark val="none"/>
        <c:tickLblPos val="nextTo"/>
        <c:crossAx val="1308595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ff8260fc-ad4a-44d1-8df9-b6525596f784}"/>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baseline="0">
                <a:solidFill>
                  <a:schemeClr val="tx2"/>
                </a:solidFill>
                <a:latin typeface="+mn-lt"/>
                <a:ea typeface="+mn-ea"/>
                <a:cs typeface="+mn-cs"/>
              </a:defRPr>
            </a:pPr>
            <a:r>
              <a:rPr lang="zh-CN" altLang="en-US"/>
              <a:t>总登录人数</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600" b="1" i="0" u="none" strike="noStrike" kern="1200" baseline="0">
              <a:solidFill>
                <a:schemeClr val="tx2"/>
              </a:solidFill>
              <a:latin typeface="+mn-lt"/>
              <a:ea typeface="+mn-ea"/>
              <a:cs typeface="+mn-cs"/>
            </a:defRPr>
          </a:pPr>
          <a:endParaRPr lang="zh-TW"/>
        </a:p>
      </c:txPr>
    </c:title>
    <c:autoTitleDeleted val="0"/>
    <c:plotArea>
      <c:layout/>
      <c:barChart>
        <c:barDir val="col"/>
        <c:grouping val="clustered"/>
        <c:varyColors val="0"/>
        <c:ser>
          <c:idx val="0"/>
          <c:order val="0"/>
          <c:tx>
            <c:strRef>
              <c:f>WP_ro!$B$2:$B$4</c:f>
              <c:strCache>
                <c:ptCount val="3"/>
                <c:pt idx="0">
                  <c:v>总登录人数</c:v>
                </c:pt>
                <c:pt idx="1">
                  <c:v>Login 
Head Count</c:v>
                </c:pt>
                <c:pt idx="2">
                  <c:v>本月日数据</c:v>
                </c:pt>
              </c:strCache>
            </c:strRef>
          </c:tx>
          <c:spPr>
            <a:gradFill>
              <a:gsLst>
                <a:gs pos="0">
                  <a:schemeClr val="accent1">
                    <a:hueOff val="-2520000"/>
                  </a:schemeClr>
                </a:gs>
                <a:gs pos="100000">
                  <a:schemeClr val="accent1"/>
                </a:gs>
              </a:gsLst>
              <a:lin ang="2700000" scaled="0"/>
            </a:gradFill>
            <a:ln>
              <a:noFill/>
            </a:ln>
            <a:effectLst/>
          </c:spPr>
          <c:invertIfNegative val="0"/>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WP_ro!$B$5:$B$35</c:f>
              <c:numCache>
                <c:formatCode>_ * #,##0_ ;_ * \-#,##0_ ;_ * "-"_ ;_ @_ </c:formatCode>
                <c:ptCount val="31"/>
                <c:pt idx="0">
                  <c:v>7540</c:v>
                </c:pt>
                <c:pt idx="1">
                  <c:v>5841</c:v>
                </c:pt>
                <c:pt idx="2">
                  <c:v>8837</c:v>
                </c:pt>
                <c:pt idx="3">
                  <c:v>11208</c:v>
                </c:pt>
                <c:pt idx="4">
                  <c:v>6623</c:v>
                </c:pt>
                <c:pt idx="5">
                  <c:v>7154</c:v>
                </c:pt>
                <c:pt idx="6">
                  <c:v>6230</c:v>
                </c:pt>
                <c:pt idx="7">
                  <c:v>16504</c:v>
                </c:pt>
                <c:pt idx="8">
                  <c:v>10216</c:v>
                </c:pt>
                <c:pt idx="9">
                  <c:v>8709</c:v>
                </c:pt>
                <c:pt idx="10">
                  <c:v>9678</c:v>
                </c:pt>
                <c:pt idx="11">
                  <c:v>7729</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2F1F-4CF9-A071-E8C5B97C822E}"/>
            </c:ext>
          </c:extLst>
        </c:ser>
        <c:ser>
          <c:idx val="1"/>
          <c:order val="1"/>
          <c:tx>
            <c:strRef>
              <c:f>WP_ro!$C$2:$C$4</c:f>
              <c:strCache>
                <c:ptCount val="3"/>
                <c:pt idx="0">
                  <c:v>总登录人数</c:v>
                </c:pt>
                <c:pt idx="1">
                  <c:v>Login 
Head Count</c:v>
                </c:pt>
                <c:pt idx="2">
                  <c:v>上月日数据</c:v>
                </c:pt>
              </c:strCache>
            </c:strRef>
          </c:tx>
          <c:spPr>
            <a:gradFill>
              <a:gsLst>
                <a:gs pos="0">
                  <a:schemeClr val="accent2">
                    <a:hueOff val="-2520000"/>
                  </a:schemeClr>
                </a:gs>
                <a:gs pos="100000">
                  <a:schemeClr val="accent2"/>
                </a:gs>
              </a:gsLst>
              <a:lin ang="2700000" scaled="0"/>
            </a:gradFill>
            <a:ln>
              <a:noFill/>
            </a:ln>
            <a:effectLst/>
          </c:spPr>
          <c:invertIfNegative val="0"/>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WP_ro!$C$5:$C$35</c:f>
              <c:numCache>
                <c:formatCode>_ * #,##0_ ;_ * \-#,##0_ ;_ * "-"_ ;_ @_ </c:formatCode>
                <c:ptCount val="31"/>
                <c:pt idx="0">
                  <c:v>6426</c:v>
                </c:pt>
                <c:pt idx="1">
                  <c:v>6681</c:v>
                </c:pt>
                <c:pt idx="2">
                  <c:v>7336</c:v>
                </c:pt>
                <c:pt idx="3">
                  <c:v>6664</c:v>
                </c:pt>
                <c:pt idx="4">
                  <c:v>6548</c:v>
                </c:pt>
                <c:pt idx="5">
                  <c:v>5689</c:v>
                </c:pt>
                <c:pt idx="6">
                  <c:v>6632</c:v>
                </c:pt>
                <c:pt idx="7">
                  <c:v>5979</c:v>
                </c:pt>
                <c:pt idx="8">
                  <c:v>8284</c:v>
                </c:pt>
                <c:pt idx="9">
                  <c:v>6744</c:v>
                </c:pt>
                <c:pt idx="10">
                  <c:v>8903</c:v>
                </c:pt>
                <c:pt idx="11">
                  <c:v>6462</c:v>
                </c:pt>
                <c:pt idx="12">
                  <c:v>6347</c:v>
                </c:pt>
                <c:pt idx="13">
                  <c:v>8687</c:v>
                </c:pt>
                <c:pt idx="14">
                  <c:v>8106</c:v>
                </c:pt>
                <c:pt idx="15">
                  <c:v>6643</c:v>
                </c:pt>
                <c:pt idx="16">
                  <c:v>9254</c:v>
                </c:pt>
                <c:pt idx="17">
                  <c:v>7066</c:v>
                </c:pt>
                <c:pt idx="18">
                  <c:v>6745</c:v>
                </c:pt>
                <c:pt idx="19">
                  <c:v>7519</c:v>
                </c:pt>
                <c:pt idx="20">
                  <c:v>6976</c:v>
                </c:pt>
                <c:pt idx="21">
                  <c:v>6928</c:v>
                </c:pt>
                <c:pt idx="22">
                  <c:v>5957</c:v>
                </c:pt>
                <c:pt idx="23">
                  <c:v>5592</c:v>
                </c:pt>
                <c:pt idx="24">
                  <c:v>5342</c:v>
                </c:pt>
                <c:pt idx="25">
                  <c:v>5327</c:v>
                </c:pt>
                <c:pt idx="26">
                  <c:v>5207</c:v>
                </c:pt>
                <c:pt idx="27">
                  <c:v>10087</c:v>
                </c:pt>
                <c:pt idx="28">
                  <c:v>0</c:v>
                </c:pt>
                <c:pt idx="29">
                  <c:v>0</c:v>
                </c:pt>
                <c:pt idx="30">
                  <c:v>0</c:v>
                </c:pt>
              </c:numCache>
            </c:numRef>
          </c:val>
          <c:extLst>
            <c:ext xmlns:c16="http://schemas.microsoft.com/office/drawing/2014/chart" uri="{C3380CC4-5D6E-409C-BE32-E72D297353CC}">
              <c16:uniqueId val="{00000001-2F1F-4CF9-A071-E8C5B97C822E}"/>
            </c:ext>
          </c:extLst>
        </c:ser>
        <c:dLbls>
          <c:showLegendKey val="0"/>
          <c:showVal val="0"/>
          <c:showCatName val="0"/>
          <c:showSerName val="0"/>
          <c:showPercent val="0"/>
          <c:showBubbleSize val="0"/>
        </c:dLbls>
        <c:gapWidth val="219"/>
        <c:overlap val="-27"/>
        <c:axId val="220892160"/>
        <c:axId val="220906240"/>
      </c:barChart>
      <c:lineChart>
        <c:grouping val="standard"/>
        <c:varyColors val="0"/>
        <c:ser>
          <c:idx val="2"/>
          <c:order val="2"/>
          <c:tx>
            <c:strRef>
              <c:f>WP_ro!$D$2:$D$4</c:f>
              <c:strCache>
                <c:ptCount val="3"/>
                <c:pt idx="0">
                  <c:v>总登录人数</c:v>
                </c:pt>
                <c:pt idx="1">
                  <c:v>Login 
Head Count</c:v>
                </c:pt>
                <c:pt idx="2">
                  <c:v>同比增长率</c:v>
                </c:pt>
              </c:strCache>
            </c:strRef>
          </c:tx>
          <c:spPr>
            <a:ln w="31750" cap="rnd">
              <a:solidFill>
                <a:schemeClr val="accent3"/>
              </a:solidFill>
              <a:round/>
            </a:ln>
            <a:effectLst/>
          </c:spPr>
          <c:marker>
            <c:symbol val="none"/>
          </c:marker>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WP_ro!$D$5:$D$35</c:f>
              <c:numCache>
                <c:formatCode>0.00%</c:formatCode>
                <c:ptCount val="31"/>
                <c:pt idx="0">
                  <c:v>0.17335823218176161</c:v>
                </c:pt>
                <c:pt idx="1">
                  <c:v>-0.12572968118545128</c:v>
                </c:pt>
                <c:pt idx="2">
                  <c:v>0.20460741548527808</c:v>
                </c:pt>
                <c:pt idx="3">
                  <c:v>0.68187274909963991</c:v>
                </c:pt>
                <c:pt idx="4">
                  <c:v>1.1453879047037263E-2</c:v>
                </c:pt>
                <c:pt idx="5">
                  <c:v>0.25751450166988926</c:v>
                </c:pt>
                <c:pt idx="6">
                  <c:v>-6.0615199034981908E-2</c:v>
                </c:pt>
                <c:pt idx="7">
                  <c:v>1.7603278140157217</c:v>
                </c:pt>
                <c:pt idx="8">
                  <c:v>0.23322066634476099</c:v>
                </c:pt>
                <c:pt idx="9">
                  <c:v>0.29137010676156583</c:v>
                </c:pt>
                <c:pt idx="10">
                  <c:v>8.7049309221610693E-2</c:v>
                </c:pt>
                <c:pt idx="11">
                  <c:v>0.19606932838130608</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2F1F-4CF9-A071-E8C5B97C822E}"/>
            </c:ext>
          </c:extLst>
        </c:ser>
        <c:dLbls>
          <c:showLegendKey val="0"/>
          <c:showVal val="0"/>
          <c:showCatName val="0"/>
          <c:showSerName val="0"/>
          <c:showPercent val="0"/>
          <c:showBubbleSize val="0"/>
        </c:dLbls>
        <c:marker val="1"/>
        <c:smooth val="0"/>
        <c:axId val="1498467872"/>
        <c:axId val="1498427552"/>
      </c:lineChart>
      <c:dateAx>
        <c:axId val="220892160"/>
        <c:scaling>
          <c:orientation val="minMax"/>
        </c:scaling>
        <c:delete val="0"/>
        <c:axPos val="b"/>
        <c:numFmt formatCode="m/d;@"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220906240"/>
        <c:crosses val="autoZero"/>
        <c:auto val="1"/>
        <c:lblOffset val="100"/>
        <c:baseTimeUnit val="days"/>
      </c:dateAx>
      <c:valAx>
        <c:axId val="220906240"/>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220892160"/>
        <c:crosses val="autoZero"/>
        <c:crossBetween val="between"/>
      </c:valAx>
      <c:dateAx>
        <c:axId val="1498467872"/>
        <c:scaling>
          <c:orientation val="minMax"/>
        </c:scaling>
        <c:delete val="1"/>
        <c:axPos val="b"/>
        <c:numFmt formatCode="m/d;@" sourceLinked="1"/>
        <c:majorTickMark val="out"/>
        <c:minorTickMark val="none"/>
        <c:tickLblPos val="nextTo"/>
        <c:crossAx val="1498427552"/>
        <c:crosses val="autoZero"/>
        <c:auto val="1"/>
        <c:lblOffset val="100"/>
        <c:baseTimeUnit val="days"/>
        <c:majorUnit val="1"/>
        <c:majorTimeUnit val="days"/>
        <c:minorUnit val="1"/>
        <c:minorTimeUnit val="days"/>
      </c:dateAx>
      <c:valAx>
        <c:axId val="1498427552"/>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1498467872"/>
        <c:crosses val="max"/>
        <c:crossBetween val="between"/>
      </c:valAx>
      <c:spPr>
        <a:noFill/>
        <a:ln>
          <a:noFill/>
        </a:ln>
        <a:effectLst/>
      </c:spPr>
    </c:plotArea>
    <c:legend>
      <c:legendPos val="b"/>
      <c:layout>
        <c:manualLayout>
          <c:xMode val="edge"/>
          <c:yMode val="edge"/>
          <c:x val="1.07163053928693E-2"/>
          <c:y val="0.77419096527846598"/>
          <c:w val="0.98087801068573699"/>
          <c:h val="0.185665487296306"/>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legend>
    <c:plotVisOnly val="1"/>
    <c:dispBlanksAs val="gap"/>
    <c:showDLblsOverMax val="0"/>
    <c:extLst>
      <c:ext uri="{0b15fc19-7d7d-44ad-8c2d-2c3a37ce22c3}">
        <chartProps xmlns="https://web.wps.cn/et/2018/main" chartId="{2b8048da-834b-40f9-a0eb-99689da6029a}"/>
      </c:ext>
    </c:extLst>
  </c:chart>
  <c:spPr>
    <a:solidFill>
      <a:schemeClr val="bg1"/>
    </a:solidFill>
    <a:ln w="9525" cap="flat" cmpd="sng" algn="ctr">
      <a:solidFill>
        <a:schemeClr val="tx2">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baseline="0">
                <a:solidFill>
                  <a:schemeClr val="tx2"/>
                </a:solidFill>
                <a:latin typeface="+mn-lt"/>
                <a:ea typeface="+mn-ea"/>
                <a:cs typeface="+mn-cs"/>
              </a:defRPr>
            </a:pPr>
            <a:r>
              <a:rPr lang="zh-CN" altLang="en-US"/>
              <a:t>总登录人数</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600" b="1" i="0" u="none" strike="noStrike" kern="1200" baseline="0">
              <a:solidFill>
                <a:schemeClr val="tx2"/>
              </a:solidFill>
              <a:latin typeface="+mn-lt"/>
              <a:ea typeface="+mn-ea"/>
              <a:cs typeface="+mn-cs"/>
            </a:defRPr>
          </a:pPr>
          <a:endParaRPr lang="zh-TW"/>
        </a:p>
      </c:txPr>
    </c:title>
    <c:autoTitleDeleted val="0"/>
    <c:plotArea>
      <c:layout/>
      <c:barChart>
        <c:barDir val="col"/>
        <c:grouping val="clustered"/>
        <c:varyColors val="0"/>
        <c:ser>
          <c:idx val="0"/>
          <c:order val="0"/>
          <c:tx>
            <c:strRef>
              <c:f>WP_ro!$B$36</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c:spPr>
          <c:invertIfNegative val="0"/>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WP_ro!$B$37:$B$67</c:f>
              <c:numCache>
                <c:formatCode>_ * #,##0_ ;_ * \-#,##0_ ;_ * "-"_ ;_ @_ </c:formatCode>
                <c:ptCount val="31"/>
                <c:pt idx="0">
                  <c:v>7540</c:v>
                </c:pt>
                <c:pt idx="1">
                  <c:v>6690.5</c:v>
                </c:pt>
                <c:pt idx="2">
                  <c:v>7406</c:v>
                </c:pt>
                <c:pt idx="3">
                  <c:v>8356.5</c:v>
                </c:pt>
                <c:pt idx="4">
                  <c:v>8009.8</c:v>
                </c:pt>
                <c:pt idx="5">
                  <c:v>7867.166666666667</c:v>
                </c:pt>
                <c:pt idx="6">
                  <c:v>7633.2857142857147</c:v>
                </c:pt>
                <c:pt idx="7">
                  <c:v>8742.125</c:v>
                </c:pt>
                <c:pt idx="8">
                  <c:v>8905.8888888888887</c:v>
                </c:pt>
                <c:pt idx="9">
                  <c:v>8886.2000000000007</c:v>
                </c:pt>
                <c:pt idx="10">
                  <c:v>8958.181818181818</c:v>
                </c:pt>
                <c:pt idx="11">
                  <c:v>8855.75</c:v>
                </c:pt>
                <c:pt idx="12">
                  <c:v>8174.5384615384619</c:v>
                </c:pt>
                <c:pt idx="13">
                  <c:v>7590.6428571428569</c:v>
                </c:pt>
                <c:pt idx="14">
                  <c:v>7084.6</c:v>
                </c:pt>
                <c:pt idx="15">
                  <c:v>6641.8125</c:v>
                </c:pt>
                <c:pt idx="16">
                  <c:v>6251.1176470588234</c:v>
                </c:pt>
                <c:pt idx="17">
                  <c:v>5903.833333333333</c:v>
                </c:pt>
                <c:pt idx="18">
                  <c:v>5593.105263157895</c:v>
                </c:pt>
                <c:pt idx="19">
                  <c:v>5313.45</c:v>
                </c:pt>
                <c:pt idx="20">
                  <c:v>5060.4285714285716</c:v>
                </c:pt>
                <c:pt idx="21">
                  <c:v>4830.409090909091</c:v>
                </c:pt>
                <c:pt idx="22">
                  <c:v>4620.391304347826</c:v>
                </c:pt>
                <c:pt idx="23">
                  <c:v>4427.875</c:v>
                </c:pt>
                <c:pt idx="24">
                  <c:v>4250.76</c:v>
                </c:pt>
                <c:pt idx="25">
                  <c:v>4087.2692307692309</c:v>
                </c:pt>
                <c:pt idx="26">
                  <c:v>3935.8888888888887</c:v>
                </c:pt>
                <c:pt idx="27">
                  <c:v>3795.3214285714284</c:v>
                </c:pt>
                <c:pt idx="28">
                  <c:v>3664.4482758620688</c:v>
                </c:pt>
                <c:pt idx="29">
                  <c:v>3542.3</c:v>
                </c:pt>
                <c:pt idx="30">
                  <c:v>3428.0322580645161</c:v>
                </c:pt>
              </c:numCache>
            </c:numRef>
          </c:val>
          <c:extLst>
            <c:ext xmlns:c16="http://schemas.microsoft.com/office/drawing/2014/chart" uri="{C3380CC4-5D6E-409C-BE32-E72D297353CC}">
              <c16:uniqueId val="{00000000-341F-4619-8629-8A17EB760822}"/>
            </c:ext>
          </c:extLst>
        </c:ser>
        <c:ser>
          <c:idx val="1"/>
          <c:order val="1"/>
          <c:tx>
            <c:strRef>
              <c:f>WP_ro!$C$36</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c:spPr>
          <c:invertIfNegative val="0"/>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WP_ro!$C$37:$C$67</c:f>
              <c:numCache>
                <c:formatCode>_ * #,##0_ ;_ * \-#,##0_ ;_ * "-"_ ;_ @_ </c:formatCode>
                <c:ptCount val="31"/>
                <c:pt idx="0">
                  <c:v>6426</c:v>
                </c:pt>
                <c:pt idx="1">
                  <c:v>6553.5</c:v>
                </c:pt>
                <c:pt idx="2">
                  <c:v>6814.333333333333</c:v>
                </c:pt>
                <c:pt idx="3">
                  <c:v>6776.75</c:v>
                </c:pt>
                <c:pt idx="4">
                  <c:v>6731</c:v>
                </c:pt>
                <c:pt idx="5">
                  <c:v>6557.333333333333</c:v>
                </c:pt>
                <c:pt idx="6">
                  <c:v>6568</c:v>
                </c:pt>
                <c:pt idx="7">
                  <c:v>6494.375</c:v>
                </c:pt>
                <c:pt idx="8">
                  <c:v>6693.2222222222226</c:v>
                </c:pt>
                <c:pt idx="9">
                  <c:v>6698.3</c:v>
                </c:pt>
                <c:pt idx="10">
                  <c:v>6898.727272727273</c:v>
                </c:pt>
                <c:pt idx="11">
                  <c:v>6862.333333333333</c:v>
                </c:pt>
                <c:pt idx="12">
                  <c:v>6822.6923076923076</c:v>
                </c:pt>
                <c:pt idx="13">
                  <c:v>6955.8571428571431</c:v>
                </c:pt>
                <c:pt idx="14">
                  <c:v>7032.5333333333338</c:v>
                </c:pt>
                <c:pt idx="15">
                  <c:v>7008.1875</c:v>
                </c:pt>
                <c:pt idx="16">
                  <c:v>7140.2941176470586</c:v>
                </c:pt>
                <c:pt idx="17">
                  <c:v>7136.166666666667</c:v>
                </c:pt>
                <c:pt idx="18">
                  <c:v>7115.5789473684208</c:v>
                </c:pt>
                <c:pt idx="19">
                  <c:v>7135.75</c:v>
                </c:pt>
                <c:pt idx="20">
                  <c:v>7128.1428571428569</c:v>
                </c:pt>
                <c:pt idx="21">
                  <c:v>7119.045454545455</c:v>
                </c:pt>
                <c:pt idx="22">
                  <c:v>7068.521739130435</c:v>
                </c:pt>
                <c:pt idx="23">
                  <c:v>7007</c:v>
                </c:pt>
                <c:pt idx="24">
                  <c:v>6940.4</c:v>
                </c:pt>
                <c:pt idx="25">
                  <c:v>6878.3461538461543</c:v>
                </c:pt>
                <c:pt idx="26">
                  <c:v>6816.4444444444443</c:v>
                </c:pt>
                <c:pt idx="27">
                  <c:v>6933.25</c:v>
                </c:pt>
                <c:pt idx="28">
                  <c:v>6694.1724137931033</c:v>
                </c:pt>
                <c:pt idx="29">
                  <c:v>6471.0333333333338</c:v>
                </c:pt>
                <c:pt idx="30">
                  <c:v>6262.2903225806449</c:v>
                </c:pt>
              </c:numCache>
            </c:numRef>
          </c:val>
          <c:extLst>
            <c:ext xmlns:c16="http://schemas.microsoft.com/office/drawing/2014/chart" uri="{C3380CC4-5D6E-409C-BE32-E72D297353CC}">
              <c16:uniqueId val="{00000001-341F-4619-8629-8A17EB760822}"/>
            </c:ext>
          </c:extLst>
        </c:ser>
        <c:dLbls>
          <c:showLegendKey val="0"/>
          <c:showVal val="0"/>
          <c:showCatName val="0"/>
          <c:showSerName val="0"/>
          <c:showPercent val="0"/>
          <c:showBubbleSize val="0"/>
        </c:dLbls>
        <c:gapWidth val="219"/>
        <c:axId val="220823552"/>
        <c:axId val="220825088"/>
      </c:barChart>
      <c:lineChart>
        <c:grouping val="standard"/>
        <c:varyColors val="0"/>
        <c:ser>
          <c:idx val="2"/>
          <c:order val="2"/>
          <c:tx>
            <c:strRef>
              <c:f>WP_ro!$D$36</c:f>
              <c:strCache>
                <c:ptCount val="1"/>
                <c:pt idx="0">
                  <c:v>日均值同比增长率</c:v>
                </c:pt>
              </c:strCache>
            </c:strRef>
          </c:tx>
          <c:spPr>
            <a:ln w="31750" cap="rnd">
              <a:solidFill>
                <a:schemeClr val="accent3"/>
              </a:solidFill>
              <a:round/>
            </a:ln>
            <a:effectLst/>
          </c:spPr>
          <c:marker>
            <c:symbol val="none"/>
          </c:marker>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WP_ro!$D$37:$D$67</c:f>
              <c:numCache>
                <c:formatCode>0.00%</c:formatCode>
                <c:ptCount val="31"/>
                <c:pt idx="0">
                  <c:v>0.17335823218176161</c:v>
                </c:pt>
                <c:pt idx="1">
                  <c:v>2.0904859998474096E-2</c:v>
                </c:pt>
                <c:pt idx="2">
                  <c:v>8.6826786675145581E-2</c:v>
                </c:pt>
                <c:pt idx="3">
                  <c:v>0.23311321798797358</c:v>
                </c:pt>
                <c:pt idx="4">
                  <c:v>0.18998662902986185</c:v>
                </c:pt>
                <c:pt idx="5">
                  <c:v>0.19975091500610015</c:v>
                </c:pt>
                <c:pt idx="6">
                  <c:v>0.16219331825300162</c:v>
                </c:pt>
                <c:pt idx="7">
                  <c:v>0.34610720816090845</c:v>
                </c:pt>
                <c:pt idx="8">
                  <c:v>0.33058317701157047</c:v>
                </c:pt>
                <c:pt idx="9">
                  <c:v>0.32663511637281106</c:v>
                </c:pt>
                <c:pt idx="10">
                  <c:v>0.29852673747463293</c:v>
                </c:pt>
                <c:pt idx="11">
                  <c:v>0.29048671491718081</c:v>
                </c:pt>
                <c:pt idx="12">
                  <c:v>0.19813969220361921</c:v>
                </c:pt>
                <c:pt idx="13">
                  <c:v>9.1259164938078827E-2</c:v>
                </c:pt>
                <c:pt idx="14">
                  <c:v>7.4036857272865072E-3</c:v>
                </c:pt>
                <c:pt idx="15">
                  <c:v>-5.2278138962463548E-2</c:v>
                </c:pt>
                <c:pt idx="16">
                  <c:v>-0.124529389957573</c:v>
                </c:pt>
                <c:pt idx="17">
                  <c:v>-0.1726884181516688</c:v>
                </c:pt>
                <c:pt idx="18">
                  <c:v>-0.21396343087073574</c:v>
                </c:pt>
                <c:pt idx="19">
                  <c:v>-0.25537609921872267</c:v>
                </c:pt>
                <c:pt idx="20">
                  <c:v>-0.2900775597731326</c:v>
                </c:pt>
                <c:pt idx="21">
                  <c:v>-0.32148079096405929</c:v>
                </c:pt>
                <c:pt idx="22">
                  <c:v>-0.34634263359905526</c:v>
                </c:pt>
                <c:pt idx="23">
                  <c:v>-0.36807835022120738</c:v>
                </c:pt>
                <c:pt idx="24">
                  <c:v>-0.38753385971990079</c:v>
                </c:pt>
                <c:pt idx="25">
                  <c:v>-0.40577732795786109</c:v>
                </c:pt>
                <c:pt idx="26">
                  <c:v>-0.42258916346091152</c:v>
                </c:pt>
                <c:pt idx="27">
                  <c:v>-0.45259129144752774</c:v>
                </c:pt>
                <c:pt idx="28">
                  <c:v>-0.45259129144752769</c:v>
                </c:pt>
                <c:pt idx="29">
                  <c:v>-0.45259129144752769</c:v>
                </c:pt>
                <c:pt idx="30">
                  <c:v>-0.45259129144752769</c:v>
                </c:pt>
              </c:numCache>
            </c:numRef>
          </c:val>
          <c:smooth val="0"/>
          <c:extLst>
            <c:ext xmlns:c16="http://schemas.microsoft.com/office/drawing/2014/chart" uri="{C3380CC4-5D6E-409C-BE32-E72D297353CC}">
              <c16:uniqueId val="{00000002-341F-4619-8629-8A17EB760822}"/>
            </c:ext>
          </c:extLst>
        </c:ser>
        <c:dLbls>
          <c:showLegendKey val="0"/>
          <c:showVal val="0"/>
          <c:showCatName val="0"/>
          <c:showSerName val="0"/>
          <c:showPercent val="0"/>
          <c:showBubbleSize val="0"/>
        </c:dLbls>
        <c:marker val="1"/>
        <c:smooth val="0"/>
        <c:axId val="261557456"/>
        <c:axId val="261532496"/>
      </c:lineChart>
      <c:dateAx>
        <c:axId val="220823552"/>
        <c:scaling>
          <c:orientation val="minMax"/>
        </c:scaling>
        <c:delete val="0"/>
        <c:axPos val="b"/>
        <c:numFmt formatCode="m/d;@"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220825088"/>
        <c:crosses val="autoZero"/>
        <c:auto val="1"/>
        <c:lblOffset val="100"/>
        <c:baseTimeUnit val="days"/>
      </c:dateAx>
      <c:valAx>
        <c:axId val="22082508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220823552"/>
        <c:crosses val="autoZero"/>
        <c:crossBetween val="between"/>
      </c:valAx>
      <c:dateAx>
        <c:axId val="261557456"/>
        <c:scaling>
          <c:orientation val="minMax"/>
        </c:scaling>
        <c:delete val="1"/>
        <c:axPos val="b"/>
        <c:numFmt formatCode="m/d;@" sourceLinked="1"/>
        <c:majorTickMark val="out"/>
        <c:minorTickMark val="none"/>
        <c:tickLblPos val="nextTo"/>
        <c:crossAx val="261532496"/>
        <c:crosses val="autoZero"/>
        <c:auto val="1"/>
        <c:lblOffset val="100"/>
        <c:baseTimeUnit val="days"/>
        <c:majorUnit val="1"/>
        <c:majorTimeUnit val="days"/>
        <c:minorUnit val="1"/>
        <c:minorTimeUnit val="days"/>
      </c:dateAx>
      <c:valAx>
        <c:axId val="26153249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26155745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legend>
    <c:plotVisOnly val="1"/>
    <c:dispBlanksAs val="gap"/>
    <c:showDLblsOverMax val="0"/>
    <c:extLst>
      <c:ext uri="{0b15fc19-7d7d-44ad-8c2d-2c3a37ce22c3}">
        <chartProps xmlns="https://web.wps.cn/et/2018/main" chartId="{60830a2e-6521-4dec-ae5c-f2c06e18d0b1}"/>
      </c:ext>
    </c:extLst>
  </c:chart>
  <c:spPr>
    <a:solidFill>
      <a:schemeClr val="bg1"/>
    </a:solidFill>
    <a:ln w="9525" cap="flat" cmpd="sng" algn="ctr">
      <a:solidFill>
        <a:schemeClr val="tx2">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总登录人数</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WP_ro!$B$68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WP_ro!$A$69:$A$99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WP_ro!$B$69:$B$99</c:f>
              <c:numCache>
                <c:formatCode>_ * #,##0_ ;_ * \-#,##0_ ;_ * "-"_ ;_ @_ </c:formatCode>
                <c:ptCount val="31"/>
                <c:pt idx="0">
                  <c:v>7540</c:v>
                </c:pt>
                <c:pt idx="1">
                  <c:v>-1699</c:v>
                </c:pt>
                <c:pt idx="2">
                  <c:v>2996</c:v>
                </c:pt>
                <c:pt idx="3">
                  <c:v>2371</c:v>
                </c:pt>
                <c:pt idx="4">
                  <c:v>-4585</c:v>
                </c:pt>
                <c:pt idx="5">
                  <c:v>531</c:v>
                </c:pt>
                <c:pt idx="6">
                  <c:v>-924</c:v>
                </c:pt>
                <c:pt idx="7">
                  <c:v>10274</c:v>
                </c:pt>
                <c:pt idx="8">
                  <c:v>-6288</c:v>
                </c:pt>
                <c:pt idx="9">
                  <c:v>-1507</c:v>
                </c:pt>
                <c:pt idx="10">
                  <c:v>969</c:v>
                </c:pt>
                <c:pt idx="11">
                  <c:v>-1949</c:v>
                </c:pt>
                <c:pt idx="12">
                  <c:v>-7729</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2710-4ABE-8BEF-BFCBEDA47E3F}"/>
            </c:ext>
          </c:extLst>
        </c:ser>
        <c:dLbls>
          <c:showLegendKey val="0"/>
          <c:showVal val="0"/>
          <c:showCatName val="0"/>
          <c:showSerName val="0"/>
          <c:showPercent val="0"/>
          <c:showBubbleSize val="0"/>
        </c:dLbls>
        <c:gapWidth val="315"/>
        <c:overlap val="-40"/>
        <c:axId val="221193344"/>
        <c:axId val="221194880"/>
      </c:barChart>
      <c:dateAx>
        <c:axId val="221193344"/>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1194880"/>
        <c:crosses val="autoZero"/>
        <c:auto val="1"/>
        <c:lblOffset val="100"/>
        <c:baseTimeUnit val="days"/>
      </c:dateAx>
      <c:valAx>
        <c:axId val="221194880"/>
        <c:scaling>
          <c:orientation val="minMax"/>
        </c:scaling>
        <c:delete val="1"/>
        <c:axPos val="l"/>
        <c:numFmt formatCode="_ * #,##0_ ;_ * \-#,##0_ ;_ * &quot;-&quot;_ ;_ @_ " sourceLinked="1"/>
        <c:majorTickMark val="none"/>
        <c:minorTickMark val="none"/>
        <c:tickLblPos val="nextTo"/>
        <c:crossAx val="2211933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de4d18de-1060-4056-8cdf-7d4ac278b135}"/>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总登录人数</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WP_ro!$B$100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WP_ro!$B$101:$B$131</c:f>
              <c:numCache>
                <c:formatCode>_ * #,##0_ ;_ * \-#,##0_ ;_ * "-"_ ;_ @_ </c:formatCode>
                <c:ptCount val="31"/>
                <c:pt idx="0">
                  <c:v>7540</c:v>
                </c:pt>
                <c:pt idx="1">
                  <c:v>6690.5</c:v>
                </c:pt>
                <c:pt idx="2">
                  <c:v>7406</c:v>
                </c:pt>
                <c:pt idx="3">
                  <c:v>8356.5</c:v>
                </c:pt>
                <c:pt idx="4">
                  <c:v>8009.8</c:v>
                </c:pt>
                <c:pt idx="5">
                  <c:v>7867.166666666667</c:v>
                </c:pt>
                <c:pt idx="6">
                  <c:v>7633.2857142857147</c:v>
                </c:pt>
                <c:pt idx="7">
                  <c:v>8742.125</c:v>
                </c:pt>
                <c:pt idx="8">
                  <c:v>8905.8888888888887</c:v>
                </c:pt>
                <c:pt idx="9">
                  <c:v>8886.2000000000007</c:v>
                </c:pt>
                <c:pt idx="10">
                  <c:v>8958.181818181818</c:v>
                </c:pt>
                <c:pt idx="11">
                  <c:v>8855.75</c:v>
                </c:pt>
                <c:pt idx="12">
                  <c:v>8174.5384615384619</c:v>
                </c:pt>
                <c:pt idx="13">
                  <c:v>7590.6428571428569</c:v>
                </c:pt>
                <c:pt idx="14">
                  <c:v>7084.6</c:v>
                </c:pt>
                <c:pt idx="15">
                  <c:v>6641.8125</c:v>
                </c:pt>
                <c:pt idx="16">
                  <c:v>6251.1176470588234</c:v>
                </c:pt>
                <c:pt idx="17">
                  <c:v>5903.833333333333</c:v>
                </c:pt>
                <c:pt idx="18">
                  <c:v>5593.105263157895</c:v>
                </c:pt>
                <c:pt idx="19">
                  <c:v>5313.45</c:v>
                </c:pt>
                <c:pt idx="20">
                  <c:v>5060.4285714285716</c:v>
                </c:pt>
                <c:pt idx="21">
                  <c:v>4830.409090909091</c:v>
                </c:pt>
                <c:pt idx="22">
                  <c:v>4620.391304347826</c:v>
                </c:pt>
                <c:pt idx="23">
                  <c:v>4427.875</c:v>
                </c:pt>
                <c:pt idx="24">
                  <c:v>4250.76</c:v>
                </c:pt>
                <c:pt idx="25">
                  <c:v>4087.2692307692309</c:v>
                </c:pt>
                <c:pt idx="26">
                  <c:v>3935.8888888888887</c:v>
                </c:pt>
                <c:pt idx="27">
                  <c:v>3795.3214285714284</c:v>
                </c:pt>
                <c:pt idx="28">
                  <c:v>3664.4482758620688</c:v>
                </c:pt>
                <c:pt idx="29">
                  <c:v>3542.3</c:v>
                </c:pt>
                <c:pt idx="30">
                  <c:v>3428.0322580645161</c:v>
                </c:pt>
              </c:numCache>
            </c:numRef>
          </c:val>
          <c:extLst>
            <c:ext xmlns:c16="http://schemas.microsoft.com/office/drawing/2014/chart" uri="{C3380CC4-5D6E-409C-BE32-E72D297353CC}">
              <c16:uniqueId val="{00000000-359D-4181-958F-BC94E8521982}"/>
            </c:ext>
          </c:extLst>
        </c:ser>
        <c:ser>
          <c:idx val="1"/>
          <c:order val="1"/>
          <c:tx>
            <c:strRef>
              <c:f>WP_ro!$C$100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1-359D-4181-958F-BC94E8521982}"/>
                </c:ext>
              </c:extLst>
            </c:dLbl>
            <c:dLbl>
              <c:idx val="1"/>
              <c:delete val="1"/>
              <c:extLst>
                <c:ext xmlns:c15="http://schemas.microsoft.com/office/drawing/2012/chart" uri="{CE6537A1-D6FC-4f65-9D91-7224C49458BB}"/>
                <c:ext xmlns:c16="http://schemas.microsoft.com/office/drawing/2014/chart" uri="{C3380CC4-5D6E-409C-BE32-E72D297353CC}">
                  <c16:uniqueId val="{00000002-359D-4181-958F-BC94E8521982}"/>
                </c:ext>
              </c:extLst>
            </c:dLbl>
            <c:dLbl>
              <c:idx val="2"/>
              <c:delete val="1"/>
              <c:extLst>
                <c:ext xmlns:c15="http://schemas.microsoft.com/office/drawing/2012/chart" uri="{CE6537A1-D6FC-4f65-9D91-7224C49458BB}"/>
                <c:ext xmlns:c16="http://schemas.microsoft.com/office/drawing/2014/chart" uri="{C3380CC4-5D6E-409C-BE32-E72D297353CC}">
                  <c16:uniqueId val="{00000003-359D-4181-958F-BC94E8521982}"/>
                </c:ext>
              </c:extLst>
            </c:dLbl>
            <c:dLbl>
              <c:idx val="3"/>
              <c:delete val="1"/>
              <c:extLst>
                <c:ext xmlns:c15="http://schemas.microsoft.com/office/drawing/2012/chart" uri="{CE6537A1-D6FC-4f65-9D91-7224C49458BB}"/>
                <c:ext xmlns:c16="http://schemas.microsoft.com/office/drawing/2014/chart" uri="{C3380CC4-5D6E-409C-BE32-E72D297353CC}">
                  <c16:uniqueId val="{00000004-359D-4181-958F-BC94E8521982}"/>
                </c:ext>
              </c:extLst>
            </c:dLbl>
            <c:dLbl>
              <c:idx val="4"/>
              <c:delete val="1"/>
              <c:extLst>
                <c:ext xmlns:c15="http://schemas.microsoft.com/office/drawing/2012/chart" uri="{CE6537A1-D6FC-4f65-9D91-7224C49458BB}"/>
                <c:ext xmlns:c16="http://schemas.microsoft.com/office/drawing/2014/chart" uri="{C3380CC4-5D6E-409C-BE32-E72D297353CC}">
                  <c16:uniqueId val="{00000005-359D-4181-958F-BC94E8521982}"/>
                </c:ext>
              </c:extLst>
            </c:dLbl>
            <c:dLbl>
              <c:idx val="5"/>
              <c:delete val="1"/>
              <c:extLst>
                <c:ext xmlns:c15="http://schemas.microsoft.com/office/drawing/2012/chart" uri="{CE6537A1-D6FC-4f65-9D91-7224C49458BB}"/>
                <c:ext xmlns:c16="http://schemas.microsoft.com/office/drawing/2014/chart" uri="{C3380CC4-5D6E-409C-BE32-E72D297353CC}">
                  <c16:uniqueId val="{00000006-359D-4181-958F-BC94E8521982}"/>
                </c:ext>
              </c:extLst>
            </c:dLbl>
            <c:dLbl>
              <c:idx val="6"/>
              <c:delete val="1"/>
              <c:extLst>
                <c:ext xmlns:c15="http://schemas.microsoft.com/office/drawing/2012/chart" uri="{CE6537A1-D6FC-4f65-9D91-7224C49458BB}"/>
                <c:ext xmlns:c16="http://schemas.microsoft.com/office/drawing/2014/chart" uri="{C3380CC4-5D6E-409C-BE32-E72D297353CC}">
                  <c16:uniqueId val="{00000007-359D-4181-958F-BC94E8521982}"/>
                </c:ext>
              </c:extLst>
            </c:dLbl>
            <c:dLbl>
              <c:idx val="7"/>
              <c:delete val="1"/>
              <c:extLst>
                <c:ext xmlns:c15="http://schemas.microsoft.com/office/drawing/2012/chart" uri="{CE6537A1-D6FC-4f65-9D91-7224C49458BB}"/>
                <c:ext xmlns:c16="http://schemas.microsoft.com/office/drawing/2014/chart" uri="{C3380CC4-5D6E-409C-BE32-E72D297353CC}">
                  <c16:uniqueId val="{00000008-359D-4181-958F-BC94E8521982}"/>
                </c:ext>
              </c:extLst>
            </c:dLbl>
            <c:dLbl>
              <c:idx val="8"/>
              <c:delete val="1"/>
              <c:extLst>
                <c:ext xmlns:c15="http://schemas.microsoft.com/office/drawing/2012/chart" uri="{CE6537A1-D6FC-4f65-9D91-7224C49458BB}"/>
                <c:ext xmlns:c16="http://schemas.microsoft.com/office/drawing/2014/chart" uri="{C3380CC4-5D6E-409C-BE32-E72D297353CC}">
                  <c16:uniqueId val="{00000009-359D-4181-958F-BC94E8521982}"/>
                </c:ext>
              </c:extLst>
            </c:dLbl>
            <c:dLbl>
              <c:idx val="9"/>
              <c:delete val="1"/>
              <c:extLst>
                <c:ext xmlns:c15="http://schemas.microsoft.com/office/drawing/2012/chart" uri="{CE6537A1-D6FC-4f65-9D91-7224C49458BB}"/>
                <c:ext xmlns:c16="http://schemas.microsoft.com/office/drawing/2014/chart" uri="{C3380CC4-5D6E-409C-BE32-E72D297353CC}">
                  <c16:uniqueId val="{0000000A-359D-4181-958F-BC94E8521982}"/>
                </c:ext>
              </c:extLst>
            </c:dLbl>
            <c:dLbl>
              <c:idx val="10"/>
              <c:delete val="1"/>
              <c:extLst>
                <c:ext xmlns:c15="http://schemas.microsoft.com/office/drawing/2012/chart" uri="{CE6537A1-D6FC-4f65-9D91-7224C49458BB}"/>
                <c:ext xmlns:c16="http://schemas.microsoft.com/office/drawing/2014/chart" uri="{C3380CC4-5D6E-409C-BE32-E72D297353CC}">
                  <c16:uniqueId val="{0000000B-359D-4181-958F-BC94E8521982}"/>
                </c:ext>
              </c:extLst>
            </c:dLbl>
            <c:dLbl>
              <c:idx val="11"/>
              <c:delete val="1"/>
              <c:extLst>
                <c:ext xmlns:c15="http://schemas.microsoft.com/office/drawing/2012/chart" uri="{CE6537A1-D6FC-4f65-9D91-7224C49458BB}"/>
                <c:ext xmlns:c16="http://schemas.microsoft.com/office/drawing/2014/chart" uri="{C3380CC4-5D6E-409C-BE32-E72D297353CC}">
                  <c16:uniqueId val="{0000000C-359D-4181-958F-BC94E8521982}"/>
                </c:ext>
              </c:extLst>
            </c:dLbl>
            <c:dLbl>
              <c:idx val="12"/>
              <c:delete val="1"/>
              <c:extLst>
                <c:ext xmlns:c15="http://schemas.microsoft.com/office/drawing/2012/chart" uri="{CE6537A1-D6FC-4f65-9D91-7224C49458BB}"/>
                <c:ext xmlns:c16="http://schemas.microsoft.com/office/drawing/2014/chart" uri="{C3380CC4-5D6E-409C-BE32-E72D297353CC}">
                  <c16:uniqueId val="{0000000D-359D-4181-958F-BC94E8521982}"/>
                </c:ext>
              </c:extLst>
            </c:dLbl>
            <c:dLbl>
              <c:idx val="13"/>
              <c:delete val="1"/>
              <c:extLst>
                <c:ext xmlns:c15="http://schemas.microsoft.com/office/drawing/2012/chart" uri="{CE6537A1-D6FC-4f65-9D91-7224C49458BB}"/>
                <c:ext xmlns:c16="http://schemas.microsoft.com/office/drawing/2014/chart" uri="{C3380CC4-5D6E-409C-BE32-E72D297353CC}">
                  <c16:uniqueId val="{0000000E-359D-4181-958F-BC94E8521982}"/>
                </c:ext>
              </c:extLst>
            </c:dLbl>
            <c:dLbl>
              <c:idx val="14"/>
              <c:delete val="1"/>
              <c:extLst>
                <c:ext xmlns:c15="http://schemas.microsoft.com/office/drawing/2012/chart" uri="{CE6537A1-D6FC-4f65-9D91-7224C49458BB}"/>
                <c:ext xmlns:c16="http://schemas.microsoft.com/office/drawing/2014/chart" uri="{C3380CC4-5D6E-409C-BE32-E72D297353CC}">
                  <c16:uniqueId val="{0000000F-359D-4181-958F-BC94E8521982}"/>
                </c:ext>
              </c:extLst>
            </c:dLbl>
            <c:dLbl>
              <c:idx val="15"/>
              <c:delete val="1"/>
              <c:extLst>
                <c:ext xmlns:c15="http://schemas.microsoft.com/office/drawing/2012/chart" uri="{CE6537A1-D6FC-4f65-9D91-7224C49458BB}"/>
                <c:ext xmlns:c16="http://schemas.microsoft.com/office/drawing/2014/chart" uri="{C3380CC4-5D6E-409C-BE32-E72D297353CC}">
                  <c16:uniqueId val="{00000010-359D-4181-958F-BC94E8521982}"/>
                </c:ext>
              </c:extLst>
            </c:dLbl>
            <c:dLbl>
              <c:idx val="16"/>
              <c:delete val="1"/>
              <c:extLst>
                <c:ext xmlns:c15="http://schemas.microsoft.com/office/drawing/2012/chart" uri="{CE6537A1-D6FC-4f65-9D91-7224C49458BB}"/>
                <c:ext xmlns:c16="http://schemas.microsoft.com/office/drawing/2014/chart" uri="{C3380CC4-5D6E-409C-BE32-E72D297353CC}">
                  <c16:uniqueId val="{00000011-359D-4181-958F-BC94E8521982}"/>
                </c:ext>
              </c:extLst>
            </c:dLbl>
            <c:dLbl>
              <c:idx val="17"/>
              <c:delete val="1"/>
              <c:extLst>
                <c:ext xmlns:c15="http://schemas.microsoft.com/office/drawing/2012/chart" uri="{CE6537A1-D6FC-4f65-9D91-7224C49458BB}"/>
                <c:ext xmlns:c16="http://schemas.microsoft.com/office/drawing/2014/chart" uri="{C3380CC4-5D6E-409C-BE32-E72D297353CC}">
                  <c16:uniqueId val="{00000012-359D-4181-958F-BC94E8521982}"/>
                </c:ext>
              </c:extLst>
            </c:dLbl>
            <c:dLbl>
              <c:idx val="18"/>
              <c:delete val="1"/>
              <c:extLst>
                <c:ext xmlns:c15="http://schemas.microsoft.com/office/drawing/2012/chart" uri="{CE6537A1-D6FC-4f65-9D91-7224C49458BB}"/>
                <c:ext xmlns:c16="http://schemas.microsoft.com/office/drawing/2014/chart" uri="{C3380CC4-5D6E-409C-BE32-E72D297353CC}">
                  <c16:uniqueId val="{00000013-359D-4181-958F-BC94E8521982}"/>
                </c:ext>
              </c:extLst>
            </c:dLbl>
            <c:dLbl>
              <c:idx val="19"/>
              <c:delete val="1"/>
              <c:extLst>
                <c:ext xmlns:c15="http://schemas.microsoft.com/office/drawing/2012/chart" uri="{CE6537A1-D6FC-4f65-9D91-7224C49458BB}"/>
                <c:ext xmlns:c16="http://schemas.microsoft.com/office/drawing/2014/chart" uri="{C3380CC4-5D6E-409C-BE32-E72D297353CC}">
                  <c16:uniqueId val="{00000014-359D-4181-958F-BC94E8521982}"/>
                </c:ext>
              </c:extLst>
            </c:dLbl>
            <c:dLbl>
              <c:idx val="20"/>
              <c:delete val="1"/>
              <c:extLst>
                <c:ext xmlns:c15="http://schemas.microsoft.com/office/drawing/2012/chart" uri="{CE6537A1-D6FC-4f65-9D91-7224C49458BB}"/>
                <c:ext xmlns:c16="http://schemas.microsoft.com/office/drawing/2014/chart" uri="{C3380CC4-5D6E-409C-BE32-E72D297353CC}">
                  <c16:uniqueId val="{00000015-359D-4181-958F-BC94E8521982}"/>
                </c:ext>
              </c:extLst>
            </c:dLbl>
            <c:dLbl>
              <c:idx val="21"/>
              <c:delete val="1"/>
              <c:extLst>
                <c:ext xmlns:c15="http://schemas.microsoft.com/office/drawing/2012/chart" uri="{CE6537A1-D6FC-4f65-9D91-7224C49458BB}"/>
                <c:ext xmlns:c16="http://schemas.microsoft.com/office/drawing/2014/chart" uri="{C3380CC4-5D6E-409C-BE32-E72D297353CC}">
                  <c16:uniqueId val="{00000016-359D-4181-958F-BC94E8521982}"/>
                </c:ext>
              </c:extLst>
            </c:dLbl>
            <c:dLbl>
              <c:idx val="22"/>
              <c:delete val="1"/>
              <c:extLst>
                <c:ext xmlns:c15="http://schemas.microsoft.com/office/drawing/2012/chart" uri="{CE6537A1-D6FC-4f65-9D91-7224C49458BB}"/>
                <c:ext xmlns:c16="http://schemas.microsoft.com/office/drawing/2014/chart" uri="{C3380CC4-5D6E-409C-BE32-E72D297353CC}">
                  <c16:uniqueId val="{00000017-359D-4181-958F-BC94E8521982}"/>
                </c:ext>
              </c:extLst>
            </c:dLbl>
            <c:dLbl>
              <c:idx val="23"/>
              <c:delete val="1"/>
              <c:extLst>
                <c:ext xmlns:c15="http://schemas.microsoft.com/office/drawing/2012/chart" uri="{CE6537A1-D6FC-4f65-9D91-7224C49458BB}"/>
                <c:ext xmlns:c16="http://schemas.microsoft.com/office/drawing/2014/chart" uri="{C3380CC4-5D6E-409C-BE32-E72D297353CC}">
                  <c16:uniqueId val="{00000018-359D-4181-958F-BC94E8521982}"/>
                </c:ext>
              </c:extLst>
            </c:dLbl>
            <c:dLbl>
              <c:idx val="24"/>
              <c:delete val="1"/>
              <c:extLst>
                <c:ext xmlns:c15="http://schemas.microsoft.com/office/drawing/2012/chart" uri="{CE6537A1-D6FC-4f65-9D91-7224C49458BB}"/>
                <c:ext xmlns:c16="http://schemas.microsoft.com/office/drawing/2014/chart" uri="{C3380CC4-5D6E-409C-BE32-E72D297353CC}">
                  <c16:uniqueId val="{00000019-359D-4181-958F-BC94E8521982}"/>
                </c:ext>
              </c:extLst>
            </c:dLbl>
            <c:dLbl>
              <c:idx val="25"/>
              <c:delete val="1"/>
              <c:extLst>
                <c:ext xmlns:c15="http://schemas.microsoft.com/office/drawing/2012/chart" uri="{CE6537A1-D6FC-4f65-9D91-7224C49458BB}"/>
                <c:ext xmlns:c16="http://schemas.microsoft.com/office/drawing/2014/chart" uri="{C3380CC4-5D6E-409C-BE32-E72D297353CC}">
                  <c16:uniqueId val="{0000001A-359D-4181-958F-BC94E8521982}"/>
                </c:ext>
              </c:extLst>
            </c:dLbl>
            <c:dLbl>
              <c:idx val="26"/>
              <c:delete val="1"/>
              <c:extLst>
                <c:ext xmlns:c15="http://schemas.microsoft.com/office/drawing/2012/chart" uri="{CE6537A1-D6FC-4f65-9D91-7224C49458BB}"/>
                <c:ext xmlns:c16="http://schemas.microsoft.com/office/drawing/2014/chart" uri="{C3380CC4-5D6E-409C-BE32-E72D297353CC}">
                  <c16:uniqueId val="{0000001B-359D-4181-958F-BC94E8521982}"/>
                </c:ext>
              </c:extLst>
            </c:dLbl>
            <c:dLbl>
              <c:idx val="27"/>
              <c:delete val="1"/>
              <c:extLst>
                <c:ext xmlns:c15="http://schemas.microsoft.com/office/drawing/2012/chart" uri="{CE6537A1-D6FC-4f65-9D91-7224C49458BB}"/>
                <c:ext xmlns:c16="http://schemas.microsoft.com/office/drawing/2014/chart" uri="{C3380CC4-5D6E-409C-BE32-E72D297353CC}">
                  <c16:uniqueId val="{0000001C-359D-4181-958F-BC94E8521982}"/>
                </c:ext>
              </c:extLst>
            </c:dLbl>
            <c:dLbl>
              <c:idx val="28"/>
              <c:delete val="1"/>
              <c:extLst>
                <c:ext xmlns:c15="http://schemas.microsoft.com/office/drawing/2012/chart" uri="{CE6537A1-D6FC-4f65-9D91-7224C49458BB}"/>
                <c:ext xmlns:c16="http://schemas.microsoft.com/office/drawing/2014/chart" uri="{C3380CC4-5D6E-409C-BE32-E72D297353CC}">
                  <c16:uniqueId val="{0000001D-359D-4181-958F-BC94E8521982}"/>
                </c:ext>
              </c:extLst>
            </c:dLbl>
            <c:dLbl>
              <c:idx val="29"/>
              <c:delete val="1"/>
              <c:extLst>
                <c:ext xmlns:c15="http://schemas.microsoft.com/office/drawing/2012/chart" uri="{CE6537A1-D6FC-4f65-9D91-7224C49458BB}"/>
                <c:ext xmlns:c16="http://schemas.microsoft.com/office/drawing/2014/chart" uri="{C3380CC4-5D6E-409C-BE32-E72D297353CC}">
                  <c16:uniqueId val="{0000001E-359D-4181-958F-BC94E8521982}"/>
                </c:ext>
              </c:extLst>
            </c:dLbl>
            <c:dLbl>
              <c:idx val="3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359D-4181-958F-BC94E8521982}"/>
                </c:ext>
              </c:extLst>
            </c:dLbl>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lt1">
                        <a:lumMod val="85000"/>
                      </a:schemeClr>
                    </a:solidFill>
                    <a:latin typeface="+mn-lt"/>
                    <a:ea typeface="+mn-ea"/>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WP_ro!$C$101:$C$131</c:f>
              <c:numCache>
                <c:formatCode>_ * #,##0_ ;_ * \-#,##0_ ;_ * "-"_ ;_ @_ </c:formatCode>
                <c:ptCount val="31"/>
                <c:pt idx="0">
                  <c:v>6262.2903225806449</c:v>
                </c:pt>
                <c:pt idx="1">
                  <c:v>6262.2903225806449</c:v>
                </c:pt>
                <c:pt idx="2">
                  <c:v>6262.2903225806449</c:v>
                </c:pt>
                <c:pt idx="3">
                  <c:v>6262.2903225806449</c:v>
                </c:pt>
                <c:pt idx="4">
                  <c:v>6262.2903225806449</c:v>
                </c:pt>
                <c:pt idx="5">
                  <c:v>6262.2903225806449</c:v>
                </c:pt>
                <c:pt idx="6">
                  <c:v>6262.2903225806449</c:v>
                </c:pt>
                <c:pt idx="7">
                  <c:v>6262.2903225806449</c:v>
                </c:pt>
                <c:pt idx="8">
                  <c:v>6262.2903225806449</c:v>
                </c:pt>
                <c:pt idx="9">
                  <c:v>6262.2903225806449</c:v>
                </c:pt>
                <c:pt idx="10">
                  <c:v>6262.2903225806449</c:v>
                </c:pt>
                <c:pt idx="11">
                  <c:v>6262.2903225806449</c:v>
                </c:pt>
                <c:pt idx="12">
                  <c:v>6262.2903225806449</c:v>
                </c:pt>
                <c:pt idx="13">
                  <c:v>6262.2903225806449</c:v>
                </c:pt>
                <c:pt idx="14">
                  <c:v>6262.2903225806449</c:v>
                </c:pt>
                <c:pt idx="15">
                  <c:v>6262.2903225806449</c:v>
                </c:pt>
                <c:pt idx="16">
                  <c:v>6262.2903225806449</c:v>
                </c:pt>
                <c:pt idx="17">
                  <c:v>6262.2903225806449</c:v>
                </c:pt>
                <c:pt idx="18">
                  <c:v>6262.2903225806449</c:v>
                </c:pt>
                <c:pt idx="19">
                  <c:v>6262.2903225806449</c:v>
                </c:pt>
                <c:pt idx="20">
                  <c:v>6262.2903225806449</c:v>
                </c:pt>
                <c:pt idx="21">
                  <c:v>6262.2903225806449</c:v>
                </c:pt>
                <c:pt idx="22">
                  <c:v>6262.2903225806449</c:v>
                </c:pt>
                <c:pt idx="23">
                  <c:v>6262.2903225806449</c:v>
                </c:pt>
                <c:pt idx="24">
                  <c:v>6262.2903225806449</c:v>
                </c:pt>
                <c:pt idx="25">
                  <c:v>6262.2903225806449</c:v>
                </c:pt>
                <c:pt idx="26">
                  <c:v>6262.2903225806449</c:v>
                </c:pt>
                <c:pt idx="27">
                  <c:v>6262.2903225806449</c:v>
                </c:pt>
                <c:pt idx="28">
                  <c:v>6262.2903225806449</c:v>
                </c:pt>
                <c:pt idx="29">
                  <c:v>6262.2903225806449</c:v>
                </c:pt>
                <c:pt idx="30">
                  <c:v>6262.2903225806449</c:v>
                </c:pt>
              </c:numCache>
            </c:numRef>
          </c:val>
          <c:extLst>
            <c:ext xmlns:c16="http://schemas.microsoft.com/office/drawing/2014/chart" uri="{C3380CC4-5D6E-409C-BE32-E72D297353CC}">
              <c16:uniqueId val="{00000020-359D-4181-958F-BC94E8521982}"/>
            </c:ext>
          </c:extLst>
        </c:ser>
        <c:dLbls>
          <c:showLegendKey val="0"/>
          <c:showVal val="0"/>
          <c:showCatName val="0"/>
          <c:showSerName val="0"/>
          <c:showPercent val="0"/>
          <c:showBubbleSize val="0"/>
        </c:dLbls>
        <c:gapWidth val="269"/>
        <c:axId val="221245440"/>
        <c:axId val="221246976"/>
      </c:barChart>
      <c:lineChart>
        <c:grouping val="standard"/>
        <c:varyColors val="0"/>
        <c:ser>
          <c:idx val="2"/>
          <c:order val="2"/>
          <c:tx>
            <c:strRef>
              <c:f>WP_ro!$D$100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WP_ro!$D$101:$D$131</c:f>
              <c:numCache>
                <c:formatCode>0.00%</c:formatCode>
                <c:ptCount val="31"/>
                <c:pt idx="0">
                  <c:v>0.20403232868526927</c:v>
                </c:pt>
                <c:pt idx="1">
                  <c:v>6.8379084226630513E-2</c:v>
                </c:pt>
                <c:pt idx="2">
                  <c:v>0.18263440666354167</c:v>
                </c:pt>
                <c:pt idx="3">
                  <c:v>0.33441593563109451</c:v>
                </c:pt>
                <c:pt idx="4">
                  <c:v>0.27905280454950532</c:v>
                </c:pt>
                <c:pt idx="5">
                  <c:v>0.25627626018856692</c:v>
                </c:pt>
                <c:pt idx="6">
                  <c:v>0.21892874987949976</c:v>
                </c:pt>
                <c:pt idx="7">
                  <c:v>0.39599484368802518</c:v>
                </c:pt>
                <c:pt idx="8">
                  <c:v>0.42214564163145279</c:v>
                </c:pt>
                <c:pt idx="9">
                  <c:v>0.41900160201101339</c:v>
                </c:pt>
                <c:pt idx="10">
                  <c:v>0.43049608956651114</c:v>
                </c:pt>
                <c:pt idx="11">
                  <c:v>0.41413916376055349</c:v>
                </c:pt>
                <c:pt idx="12">
                  <c:v>0.30535922808666482</c:v>
                </c:pt>
                <c:pt idx="13">
                  <c:v>0.21211928322333154</c:v>
                </c:pt>
                <c:pt idx="14">
                  <c:v>0.13131133100844286</c:v>
                </c:pt>
                <c:pt idx="15">
                  <c:v>6.0604372820415128E-2</c:v>
                </c:pt>
                <c:pt idx="16">
                  <c:v>-1.7841196984328405E-3</c:v>
                </c:pt>
                <c:pt idx="17">
                  <c:v>-5.7240557492964382E-2</c:v>
                </c:pt>
                <c:pt idx="18">
                  <c:v>-0.10685947551965037</c:v>
                </c:pt>
                <c:pt idx="19">
                  <c:v>-0.15151650174366793</c:v>
                </c:pt>
                <c:pt idx="20">
                  <c:v>-0.19192047785111227</c:v>
                </c:pt>
                <c:pt idx="21">
                  <c:v>-0.22865136522151627</c:v>
                </c:pt>
                <c:pt idx="22">
                  <c:v>-0.26218826238579818</c:v>
                </c:pt>
                <c:pt idx="23">
                  <c:v>-0.29293041811972326</c:v>
                </c:pt>
                <c:pt idx="24">
                  <c:v>-0.32121320139493431</c:v>
                </c:pt>
                <c:pt idx="25">
                  <c:v>-0.34732038595666759</c:v>
                </c:pt>
                <c:pt idx="26">
                  <c:v>-0.37149370499530959</c:v>
                </c:pt>
                <c:pt idx="27">
                  <c:v>-0.39394035838833424</c:v>
                </c:pt>
                <c:pt idx="28">
                  <c:v>-0.414838966719771</c:v>
                </c:pt>
                <c:pt idx="29">
                  <c:v>-0.43434433449577858</c:v>
                </c:pt>
                <c:pt idx="30">
                  <c:v>-0.45259129144752769</c:v>
                </c:pt>
              </c:numCache>
            </c:numRef>
          </c:val>
          <c:smooth val="0"/>
          <c:extLst>
            <c:ext xmlns:c16="http://schemas.microsoft.com/office/drawing/2014/chart" uri="{C3380CC4-5D6E-409C-BE32-E72D297353CC}">
              <c16:uniqueId val="{00000021-359D-4181-958F-BC94E8521982}"/>
            </c:ext>
          </c:extLst>
        </c:ser>
        <c:dLbls>
          <c:showLegendKey val="0"/>
          <c:showVal val="0"/>
          <c:showCatName val="0"/>
          <c:showSerName val="0"/>
          <c:showPercent val="0"/>
          <c:showBubbleSize val="0"/>
        </c:dLbls>
        <c:marker val="1"/>
        <c:smooth val="0"/>
        <c:axId val="221057792"/>
        <c:axId val="221248512"/>
      </c:lineChart>
      <c:dateAx>
        <c:axId val="221245440"/>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246976"/>
        <c:crosses val="autoZero"/>
        <c:auto val="1"/>
        <c:lblOffset val="100"/>
        <c:baseTimeUnit val="days"/>
      </c:dateAx>
      <c:valAx>
        <c:axId val="221246976"/>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245440"/>
        <c:crosses val="autoZero"/>
        <c:crossBetween val="between"/>
      </c:valAx>
      <c:dateAx>
        <c:axId val="221057792"/>
        <c:scaling>
          <c:orientation val="minMax"/>
        </c:scaling>
        <c:delete val="1"/>
        <c:axPos val="b"/>
        <c:numFmt formatCode="m/d;@" sourceLinked="1"/>
        <c:majorTickMark val="out"/>
        <c:minorTickMark val="none"/>
        <c:tickLblPos val="nextTo"/>
        <c:crossAx val="221248512"/>
        <c:crosses val="autoZero"/>
        <c:auto val="1"/>
        <c:lblOffset val="100"/>
        <c:baseTimeUnit val="days"/>
      </c:dateAx>
      <c:valAx>
        <c:axId val="221248512"/>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05779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a9a4c382-37c3-4acf-87cc-1decfca6652a}"/>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总新注册人数</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WP_ro!$E$2:$E$4</c:f>
              <c:strCache>
                <c:ptCount val="3"/>
                <c:pt idx="0">
                  <c:v>总新注册人数</c:v>
                </c:pt>
                <c:pt idx="1">
                  <c:v>Total New Users</c:v>
                </c:pt>
                <c:pt idx="2">
                  <c:v>本月数据</c:v>
                </c:pt>
              </c:strCache>
            </c:strRef>
          </c:tx>
          <c:spPr>
            <a:solidFill>
              <a:schemeClr val="accent1"/>
            </a:solidFill>
            <a:ln>
              <a:noFill/>
            </a:ln>
            <a:effectLst/>
          </c:spPr>
          <c:invertIfNegative val="0"/>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WP_ro!$E$5:$E$35</c:f>
              <c:numCache>
                <c:formatCode>_ * #,##0_ ;_ * \-#,##0_ ;_ * "-"_ ;_ @_ </c:formatCode>
                <c:ptCount val="31"/>
                <c:pt idx="0">
                  <c:v>206</c:v>
                </c:pt>
                <c:pt idx="1">
                  <c:v>201</c:v>
                </c:pt>
                <c:pt idx="2">
                  <c:v>181</c:v>
                </c:pt>
                <c:pt idx="3">
                  <c:v>236</c:v>
                </c:pt>
                <c:pt idx="4">
                  <c:v>200</c:v>
                </c:pt>
                <c:pt idx="5">
                  <c:v>225</c:v>
                </c:pt>
                <c:pt idx="6">
                  <c:v>215</c:v>
                </c:pt>
                <c:pt idx="7">
                  <c:v>411</c:v>
                </c:pt>
                <c:pt idx="8">
                  <c:v>329</c:v>
                </c:pt>
                <c:pt idx="9">
                  <c:v>324</c:v>
                </c:pt>
                <c:pt idx="10">
                  <c:v>240</c:v>
                </c:pt>
                <c:pt idx="11">
                  <c:v>184</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51BD-4070-834C-4CE16328501B}"/>
            </c:ext>
          </c:extLst>
        </c:ser>
        <c:ser>
          <c:idx val="1"/>
          <c:order val="1"/>
          <c:tx>
            <c:strRef>
              <c:f>WP_ro!$F$2:$F$4</c:f>
              <c:strCache>
                <c:ptCount val="3"/>
                <c:pt idx="0">
                  <c:v>总新注册人数</c:v>
                </c:pt>
                <c:pt idx="1">
                  <c:v>Total New Users</c:v>
                </c:pt>
                <c:pt idx="2">
                  <c:v>上月数据</c:v>
                </c:pt>
              </c:strCache>
            </c:strRef>
          </c:tx>
          <c:spPr>
            <a:solidFill>
              <a:schemeClr val="accent2"/>
            </a:solidFill>
            <a:ln>
              <a:noFill/>
            </a:ln>
            <a:effectLst/>
          </c:spPr>
          <c:invertIfNegative val="0"/>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WP_ro!$F$5:$F$35</c:f>
              <c:numCache>
                <c:formatCode>_ * #,##0_ ;_ * \-#,##0_ ;_ * "-"_ ;_ @_ </c:formatCode>
                <c:ptCount val="31"/>
                <c:pt idx="0">
                  <c:v>264</c:v>
                </c:pt>
                <c:pt idx="1">
                  <c:v>295</c:v>
                </c:pt>
                <c:pt idx="2">
                  <c:v>281</c:v>
                </c:pt>
                <c:pt idx="3">
                  <c:v>256</c:v>
                </c:pt>
                <c:pt idx="4">
                  <c:v>464</c:v>
                </c:pt>
                <c:pt idx="5">
                  <c:v>297</c:v>
                </c:pt>
                <c:pt idx="6">
                  <c:v>313</c:v>
                </c:pt>
                <c:pt idx="7">
                  <c:v>251</c:v>
                </c:pt>
                <c:pt idx="8">
                  <c:v>189</c:v>
                </c:pt>
                <c:pt idx="9">
                  <c:v>244</c:v>
                </c:pt>
                <c:pt idx="10">
                  <c:v>208</c:v>
                </c:pt>
                <c:pt idx="11">
                  <c:v>209</c:v>
                </c:pt>
                <c:pt idx="12">
                  <c:v>192</c:v>
                </c:pt>
                <c:pt idx="13">
                  <c:v>182</c:v>
                </c:pt>
                <c:pt idx="14">
                  <c:v>287</c:v>
                </c:pt>
                <c:pt idx="15">
                  <c:v>217</c:v>
                </c:pt>
                <c:pt idx="16">
                  <c:v>214</c:v>
                </c:pt>
                <c:pt idx="17">
                  <c:v>195</c:v>
                </c:pt>
                <c:pt idx="18">
                  <c:v>202</c:v>
                </c:pt>
                <c:pt idx="19">
                  <c:v>278</c:v>
                </c:pt>
                <c:pt idx="20">
                  <c:v>232</c:v>
                </c:pt>
                <c:pt idx="21">
                  <c:v>287</c:v>
                </c:pt>
                <c:pt idx="22">
                  <c:v>183</c:v>
                </c:pt>
                <c:pt idx="23">
                  <c:v>196</c:v>
                </c:pt>
                <c:pt idx="24">
                  <c:v>169</c:v>
                </c:pt>
                <c:pt idx="25">
                  <c:v>180</c:v>
                </c:pt>
                <c:pt idx="26">
                  <c:v>212</c:v>
                </c:pt>
                <c:pt idx="27">
                  <c:v>252</c:v>
                </c:pt>
                <c:pt idx="28">
                  <c:v>0</c:v>
                </c:pt>
                <c:pt idx="29">
                  <c:v>0</c:v>
                </c:pt>
                <c:pt idx="30">
                  <c:v>0</c:v>
                </c:pt>
              </c:numCache>
            </c:numRef>
          </c:val>
          <c:extLst>
            <c:ext xmlns:c16="http://schemas.microsoft.com/office/drawing/2014/chart" uri="{C3380CC4-5D6E-409C-BE32-E72D297353CC}">
              <c16:uniqueId val="{00000001-51BD-4070-834C-4CE16328501B}"/>
            </c:ext>
          </c:extLst>
        </c:ser>
        <c:dLbls>
          <c:showLegendKey val="0"/>
          <c:showVal val="0"/>
          <c:showCatName val="0"/>
          <c:showSerName val="0"/>
          <c:showPercent val="0"/>
          <c:showBubbleSize val="0"/>
        </c:dLbls>
        <c:gapWidth val="100"/>
        <c:axId val="221120384"/>
        <c:axId val="221121920"/>
      </c:barChart>
      <c:lineChart>
        <c:grouping val="standard"/>
        <c:varyColors val="0"/>
        <c:ser>
          <c:idx val="2"/>
          <c:order val="2"/>
          <c:tx>
            <c:strRef>
              <c:f>WP_ro!$G$2:$G$4</c:f>
              <c:strCache>
                <c:ptCount val="3"/>
                <c:pt idx="0">
                  <c:v>总新注册人数</c:v>
                </c:pt>
                <c:pt idx="1">
                  <c:v>Total New Users</c:v>
                </c:pt>
                <c:pt idx="2">
                  <c:v>增长率</c:v>
                </c:pt>
              </c:strCache>
            </c:strRef>
          </c:tx>
          <c:spPr>
            <a:ln w="28575" cap="rnd">
              <a:solidFill>
                <a:schemeClr val="accent3"/>
              </a:solidFill>
              <a:round/>
            </a:ln>
            <a:effectLst/>
          </c:spPr>
          <c:marker>
            <c:symbol val="none"/>
          </c:marker>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WP_ro!$G$5:$G$35</c:f>
              <c:numCache>
                <c:formatCode>0.00%</c:formatCode>
                <c:ptCount val="31"/>
                <c:pt idx="0">
                  <c:v>-0.2196969696969697</c:v>
                </c:pt>
                <c:pt idx="1">
                  <c:v>-0.31864406779661014</c:v>
                </c:pt>
                <c:pt idx="2">
                  <c:v>-0.35587188612099646</c:v>
                </c:pt>
                <c:pt idx="3">
                  <c:v>-7.8125E-2</c:v>
                </c:pt>
                <c:pt idx="4">
                  <c:v>-0.56896551724137934</c:v>
                </c:pt>
                <c:pt idx="5">
                  <c:v>-0.24242424242424243</c:v>
                </c:pt>
                <c:pt idx="6">
                  <c:v>-0.31309904153354634</c:v>
                </c:pt>
                <c:pt idx="7">
                  <c:v>0.63745019920318724</c:v>
                </c:pt>
                <c:pt idx="8">
                  <c:v>0.7407407407407407</c:v>
                </c:pt>
                <c:pt idx="9">
                  <c:v>0.32786885245901637</c:v>
                </c:pt>
                <c:pt idx="10">
                  <c:v>0.15384615384615385</c:v>
                </c:pt>
                <c:pt idx="11">
                  <c:v>-0.11961722488038277</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51BD-4070-834C-4CE16328501B}"/>
            </c:ext>
          </c:extLst>
        </c:ser>
        <c:dLbls>
          <c:showLegendKey val="0"/>
          <c:showVal val="0"/>
          <c:showCatName val="0"/>
          <c:showSerName val="0"/>
          <c:showPercent val="0"/>
          <c:showBubbleSize val="0"/>
        </c:dLbls>
        <c:marker val="1"/>
        <c:smooth val="0"/>
        <c:axId val="261553616"/>
        <c:axId val="261541136"/>
      </c:lineChart>
      <c:dateAx>
        <c:axId val="221120384"/>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121920"/>
        <c:crosses val="autoZero"/>
        <c:auto val="1"/>
        <c:lblOffset val="100"/>
        <c:baseTimeUnit val="days"/>
      </c:dateAx>
      <c:valAx>
        <c:axId val="221121920"/>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120384"/>
        <c:crosses val="autoZero"/>
        <c:crossBetween val="between"/>
      </c:valAx>
      <c:dateAx>
        <c:axId val="261553616"/>
        <c:scaling>
          <c:orientation val="minMax"/>
        </c:scaling>
        <c:delete val="1"/>
        <c:axPos val="b"/>
        <c:numFmt formatCode="m/d;@" sourceLinked="1"/>
        <c:majorTickMark val="out"/>
        <c:minorTickMark val="none"/>
        <c:tickLblPos val="nextTo"/>
        <c:crossAx val="261541136"/>
        <c:crosses val="autoZero"/>
        <c:auto val="1"/>
        <c:lblOffset val="100"/>
        <c:baseTimeUnit val="days"/>
        <c:majorUnit val="1"/>
        <c:majorTimeUnit val="days"/>
        <c:minorUnit val="1"/>
        <c:minorTimeUnit val="days"/>
      </c:dateAx>
      <c:valAx>
        <c:axId val="26154113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6155361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5cb64c29-f95f-4c3a-9d4e-d7afe94031fa}"/>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总新注册人数</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WP_ro!$E$36</c:f>
              <c:strCache>
                <c:ptCount val="1"/>
                <c:pt idx="0">
                  <c:v>本月日均值数据</c:v>
                </c:pt>
              </c:strCache>
            </c:strRef>
          </c:tx>
          <c:spPr>
            <a:solidFill>
              <a:schemeClr val="accent1"/>
            </a:solidFill>
            <a:ln>
              <a:noFill/>
            </a:ln>
            <a:effectLst/>
          </c:spPr>
          <c:invertIfNegative val="0"/>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WP_ro!$E$37:$E$67</c:f>
              <c:numCache>
                <c:formatCode>_ * #,##0_ ;_ * \-#,##0_ ;_ * "-"_ ;_ @_ </c:formatCode>
                <c:ptCount val="31"/>
                <c:pt idx="0">
                  <c:v>206</c:v>
                </c:pt>
                <c:pt idx="1">
                  <c:v>203.5</c:v>
                </c:pt>
                <c:pt idx="2">
                  <c:v>196</c:v>
                </c:pt>
                <c:pt idx="3">
                  <c:v>206</c:v>
                </c:pt>
                <c:pt idx="4">
                  <c:v>204.8</c:v>
                </c:pt>
                <c:pt idx="5">
                  <c:v>208.16666666666666</c:v>
                </c:pt>
                <c:pt idx="6">
                  <c:v>209.14285714285714</c:v>
                </c:pt>
                <c:pt idx="7">
                  <c:v>234.375</c:v>
                </c:pt>
                <c:pt idx="8">
                  <c:v>244.88888888888889</c:v>
                </c:pt>
                <c:pt idx="9">
                  <c:v>252.8</c:v>
                </c:pt>
                <c:pt idx="10">
                  <c:v>251.63636363636363</c:v>
                </c:pt>
                <c:pt idx="11">
                  <c:v>246</c:v>
                </c:pt>
                <c:pt idx="12">
                  <c:v>227.07692307692307</c:v>
                </c:pt>
                <c:pt idx="13">
                  <c:v>210.85714285714286</c:v>
                </c:pt>
                <c:pt idx="14">
                  <c:v>196.8</c:v>
                </c:pt>
                <c:pt idx="15">
                  <c:v>184.5</c:v>
                </c:pt>
                <c:pt idx="16">
                  <c:v>173.64705882352942</c:v>
                </c:pt>
                <c:pt idx="17">
                  <c:v>164</c:v>
                </c:pt>
                <c:pt idx="18">
                  <c:v>155.36842105263159</c:v>
                </c:pt>
                <c:pt idx="19">
                  <c:v>147.6</c:v>
                </c:pt>
                <c:pt idx="20">
                  <c:v>140.57142857142858</c:v>
                </c:pt>
                <c:pt idx="21">
                  <c:v>134.18181818181819</c:v>
                </c:pt>
                <c:pt idx="22">
                  <c:v>128.34782608695653</c:v>
                </c:pt>
                <c:pt idx="23">
                  <c:v>123</c:v>
                </c:pt>
                <c:pt idx="24">
                  <c:v>118.08</c:v>
                </c:pt>
                <c:pt idx="25">
                  <c:v>113.53846153846153</c:v>
                </c:pt>
                <c:pt idx="26">
                  <c:v>109.33333333333333</c:v>
                </c:pt>
                <c:pt idx="27">
                  <c:v>105.42857142857143</c:v>
                </c:pt>
                <c:pt idx="28">
                  <c:v>101.79310344827586</c:v>
                </c:pt>
                <c:pt idx="29">
                  <c:v>98.4</c:v>
                </c:pt>
                <c:pt idx="30">
                  <c:v>95.225806451612897</c:v>
                </c:pt>
              </c:numCache>
            </c:numRef>
          </c:val>
          <c:extLst>
            <c:ext xmlns:c16="http://schemas.microsoft.com/office/drawing/2014/chart" uri="{C3380CC4-5D6E-409C-BE32-E72D297353CC}">
              <c16:uniqueId val="{00000000-CCB4-47CB-B8B8-3F32C1208EE3}"/>
            </c:ext>
          </c:extLst>
        </c:ser>
        <c:ser>
          <c:idx val="1"/>
          <c:order val="1"/>
          <c:tx>
            <c:strRef>
              <c:f>WP_ro!$F$36</c:f>
              <c:strCache>
                <c:ptCount val="1"/>
                <c:pt idx="0">
                  <c:v>上月日均值数据</c:v>
                </c:pt>
              </c:strCache>
            </c:strRef>
          </c:tx>
          <c:spPr>
            <a:solidFill>
              <a:schemeClr val="accent2"/>
            </a:solidFill>
            <a:ln>
              <a:noFill/>
            </a:ln>
            <a:effectLst/>
          </c:spPr>
          <c:invertIfNegative val="0"/>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WP_ro!$F$37:$F$67</c:f>
              <c:numCache>
                <c:formatCode>_ * #,##0_ ;_ * \-#,##0_ ;_ * "-"_ ;_ @_ </c:formatCode>
                <c:ptCount val="31"/>
                <c:pt idx="0">
                  <c:v>264</c:v>
                </c:pt>
                <c:pt idx="1">
                  <c:v>279.5</c:v>
                </c:pt>
                <c:pt idx="2">
                  <c:v>280</c:v>
                </c:pt>
                <c:pt idx="3">
                  <c:v>274</c:v>
                </c:pt>
                <c:pt idx="4">
                  <c:v>312</c:v>
                </c:pt>
                <c:pt idx="5">
                  <c:v>309.5</c:v>
                </c:pt>
                <c:pt idx="6">
                  <c:v>310</c:v>
                </c:pt>
                <c:pt idx="7">
                  <c:v>302.625</c:v>
                </c:pt>
                <c:pt idx="8">
                  <c:v>290</c:v>
                </c:pt>
                <c:pt idx="9">
                  <c:v>285.39999999999998</c:v>
                </c:pt>
                <c:pt idx="10">
                  <c:v>278.36363636363637</c:v>
                </c:pt>
                <c:pt idx="11">
                  <c:v>272.58333333333331</c:v>
                </c:pt>
                <c:pt idx="12">
                  <c:v>266.38461538461536</c:v>
                </c:pt>
                <c:pt idx="13">
                  <c:v>260.35714285714283</c:v>
                </c:pt>
                <c:pt idx="14">
                  <c:v>262.13333333333333</c:v>
                </c:pt>
                <c:pt idx="15">
                  <c:v>259.3125</c:v>
                </c:pt>
                <c:pt idx="16">
                  <c:v>256.64705882352939</c:v>
                </c:pt>
                <c:pt idx="17">
                  <c:v>253.22222222222223</c:v>
                </c:pt>
                <c:pt idx="18">
                  <c:v>250.52631578947367</c:v>
                </c:pt>
                <c:pt idx="19">
                  <c:v>251.9</c:v>
                </c:pt>
                <c:pt idx="20">
                  <c:v>250.95238095238096</c:v>
                </c:pt>
                <c:pt idx="21">
                  <c:v>252.59090909090909</c:v>
                </c:pt>
                <c:pt idx="22">
                  <c:v>249.56521739130434</c:v>
                </c:pt>
                <c:pt idx="23">
                  <c:v>247.33333333333334</c:v>
                </c:pt>
                <c:pt idx="24">
                  <c:v>244.2</c:v>
                </c:pt>
                <c:pt idx="25">
                  <c:v>241.73076923076923</c:v>
                </c:pt>
                <c:pt idx="26">
                  <c:v>240.62962962962962</c:v>
                </c:pt>
                <c:pt idx="27">
                  <c:v>241.03571428571428</c:v>
                </c:pt>
                <c:pt idx="28">
                  <c:v>232.72413793103448</c:v>
                </c:pt>
                <c:pt idx="29">
                  <c:v>224.96666666666667</c:v>
                </c:pt>
                <c:pt idx="30">
                  <c:v>217.70967741935485</c:v>
                </c:pt>
              </c:numCache>
            </c:numRef>
          </c:val>
          <c:extLst>
            <c:ext xmlns:c16="http://schemas.microsoft.com/office/drawing/2014/chart" uri="{C3380CC4-5D6E-409C-BE32-E72D297353CC}">
              <c16:uniqueId val="{00000001-CCB4-47CB-B8B8-3F32C1208EE3}"/>
            </c:ext>
          </c:extLst>
        </c:ser>
        <c:dLbls>
          <c:showLegendKey val="0"/>
          <c:showVal val="0"/>
          <c:showCatName val="0"/>
          <c:showSerName val="0"/>
          <c:showPercent val="0"/>
          <c:showBubbleSize val="0"/>
        </c:dLbls>
        <c:gapWidth val="100"/>
        <c:axId val="221170304"/>
        <c:axId val="221176192"/>
      </c:barChart>
      <c:lineChart>
        <c:grouping val="standard"/>
        <c:varyColors val="0"/>
        <c:ser>
          <c:idx val="2"/>
          <c:order val="2"/>
          <c:tx>
            <c:strRef>
              <c:f>WP_ro!$G$36</c:f>
              <c:strCache>
                <c:ptCount val="1"/>
                <c:pt idx="0">
                  <c:v>日均值同比增长率</c:v>
                </c:pt>
              </c:strCache>
            </c:strRef>
          </c:tx>
          <c:spPr>
            <a:ln w="28575" cap="rnd">
              <a:solidFill>
                <a:schemeClr val="accent3"/>
              </a:solidFill>
              <a:round/>
            </a:ln>
            <a:effectLst/>
          </c:spPr>
          <c:marker>
            <c:symbol val="none"/>
          </c:marker>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WP_ro!$G$37:$G$67</c:f>
              <c:numCache>
                <c:formatCode>0.00%</c:formatCode>
                <c:ptCount val="31"/>
                <c:pt idx="0">
                  <c:v>-0.2196969696969697</c:v>
                </c:pt>
                <c:pt idx="1">
                  <c:v>-0.27191413237924866</c:v>
                </c:pt>
                <c:pt idx="2">
                  <c:v>-0.3</c:v>
                </c:pt>
                <c:pt idx="3">
                  <c:v>-0.24817518248175183</c:v>
                </c:pt>
                <c:pt idx="4">
                  <c:v>-0.34358974358974353</c:v>
                </c:pt>
                <c:pt idx="5">
                  <c:v>-0.32740980075390419</c:v>
                </c:pt>
                <c:pt idx="6">
                  <c:v>-0.32534562211981566</c:v>
                </c:pt>
                <c:pt idx="7">
                  <c:v>-0.2255266418835192</c:v>
                </c:pt>
                <c:pt idx="8">
                  <c:v>-0.15555555555555556</c:v>
                </c:pt>
                <c:pt idx="9">
                  <c:v>-0.11422564821303423</c:v>
                </c:pt>
                <c:pt idx="10">
                  <c:v>-9.6015676028739463E-2</c:v>
                </c:pt>
                <c:pt idx="11">
                  <c:v>-9.7523693060226166E-2</c:v>
                </c:pt>
                <c:pt idx="12">
                  <c:v>-0.14755991914524974</c:v>
                </c:pt>
                <c:pt idx="13">
                  <c:v>-0.19012345679012335</c:v>
                </c:pt>
                <c:pt idx="14">
                  <c:v>-0.24923702950152588</c:v>
                </c:pt>
                <c:pt idx="15">
                  <c:v>-0.28850325379609543</c:v>
                </c:pt>
                <c:pt idx="16">
                  <c:v>-0.32340132936053168</c:v>
                </c:pt>
                <c:pt idx="17">
                  <c:v>-0.35234752084247478</c:v>
                </c:pt>
                <c:pt idx="18">
                  <c:v>-0.37983193277310917</c:v>
                </c:pt>
                <c:pt idx="19">
                  <c:v>-0.41405319571258442</c:v>
                </c:pt>
                <c:pt idx="20">
                  <c:v>-0.43984819734345348</c:v>
                </c:pt>
                <c:pt idx="21">
                  <c:v>-0.46877811768940075</c:v>
                </c:pt>
                <c:pt idx="22">
                  <c:v>-0.48571428571428565</c:v>
                </c:pt>
                <c:pt idx="23">
                  <c:v>-0.50269541778975746</c:v>
                </c:pt>
                <c:pt idx="24">
                  <c:v>-0.51646191646191641</c:v>
                </c:pt>
                <c:pt idx="25">
                  <c:v>-0.53031026252983293</c:v>
                </c:pt>
                <c:pt idx="26">
                  <c:v>-0.54563644759119601</c:v>
                </c:pt>
                <c:pt idx="27">
                  <c:v>-0.56260186694325076</c:v>
                </c:pt>
                <c:pt idx="28">
                  <c:v>-0.56260186694325076</c:v>
                </c:pt>
                <c:pt idx="29">
                  <c:v>-0.56260186694325087</c:v>
                </c:pt>
                <c:pt idx="30">
                  <c:v>-0.56260186694325087</c:v>
                </c:pt>
              </c:numCache>
            </c:numRef>
          </c:val>
          <c:smooth val="0"/>
          <c:extLst>
            <c:ext xmlns:c16="http://schemas.microsoft.com/office/drawing/2014/chart" uri="{C3380CC4-5D6E-409C-BE32-E72D297353CC}">
              <c16:uniqueId val="{00000002-CCB4-47CB-B8B8-3F32C1208EE3}"/>
            </c:ext>
          </c:extLst>
        </c:ser>
        <c:dLbls>
          <c:showLegendKey val="0"/>
          <c:showVal val="0"/>
          <c:showCatName val="0"/>
          <c:showSerName val="0"/>
          <c:showPercent val="0"/>
          <c:showBubbleSize val="0"/>
        </c:dLbls>
        <c:marker val="1"/>
        <c:smooth val="0"/>
        <c:axId val="1332078256"/>
        <c:axId val="1332073456"/>
      </c:lineChart>
      <c:dateAx>
        <c:axId val="221170304"/>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176192"/>
        <c:crosses val="autoZero"/>
        <c:auto val="1"/>
        <c:lblOffset val="100"/>
        <c:baseTimeUnit val="days"/>
      </c:dateAx>
      <c:valAx>
        <c:axId val="22117619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170304"/>
        <c:crosses val="autoZero"/>
        <c:crossBetween val="between"/>
      </c:valAx>
      <c:dateAx>
        <c:axId val="1332078256"/>
        <c:scaling>
          <c:orientation val="minMax"/>
        </c:scaling>
        <c:delete val="1"/>
        <c:axPos val="b"/>
        <c:numFmt formatCode="m/d;@" sourceLinked="1"/>
        <c:majorTickMark val="out"/>
        <c:minorTickMark val="none"/>
        <c:tickLblPos val="nextTo"/>
        <c:crossAx val="1332073456"/>
        <c:crosses val="autoZero"/>
        <c:auto val="1"/>
        <c:lblOffset val="100"/>
        <c:baseTimeUnit val="days"/>
      </c:dateAx>
      <c:valAx>
        <c:axId val="133207345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133207825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8fa50212-8bdb-4d84-862a-f4f4c222e593}"/>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总新注册人数</a:t>
            </a:r>
            <a:r>
              <a:rPr lang="en-US"/>
              <a:t>-</a:t>
            </a:r>
            <a:r>
              <a:rPr lang="zh-CN"/>
              <a:t>当期营业日环比</a:t>
            </a:r>
          </a:p>
        </c:rich>
      </c:tx>
      <c:layout>
        <c:manualLayout>
          <c:xMode val="edge"/>
          <c:yMode val="edge"/>
          <c:x val="0.293977729380204"/>
          <c:y val="6.1202164725385401E-2"/>
        </c:manualLayout>
      </c:layout>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WP_ro!$E$68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WP_ro!$A$69:$A$99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WP_ro!$E$69:$E$99</c:f>
              <c:numCache>
                <c:formatCode>_ * #,##0_ ;_ * \-#,##0_ ;_ * "-"_ ;_ @_ </c:formatCode>
                <c:ptCount val="31"/>
                <c:pt idx="0">
                  <c:v>-46</c:v>
                </c:pt>
                <c:pt idx="1">
                  <c:v>-5</c:v>
                </c:pt>
                <c:pt idx="2">
                  <c:v>-20</c:v>
                </c:pt>
                <c:pt idx="3">
                  <c:v>55</c:v>
                </c:pt>
                <c:pt idx="4">
                  <c:v>-36</c:v>
                </c:pt>
                <c:pt idx="5">
                  <c:v>25</c:v>
                </c:pt>
                <c:pt idx="6">
                  <c:v>-10</c:v>
                </c:pt>
                <c:pt idx="7">
                  <c:v>196</c:v>
                </c:pt>
                <c:pt idx="8">
                  <c:v>-82</c:v>
                </c:pt>
                <c:pt idx="9">
                  <c:v>-5</c:v>
                </c:pt>
                <c:pt idx="10">
                  <c:v>-84</c:v>
                </c:pt>
                <c:pt idx="11">
                  <c:v>-56</c:v>
                </c:pt>
                <c:pt idx="12">
                  <c:v>-184</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FF03-4132-AD4F-9E396C5C5995}"/>
            </c:ext>
          </c:extLst>
        </c:ser>
        <c:dLbls>
          <c:showLegendKey val="0"/>
          <c:showVal val="0"/>
          <c:showCatName val="0"/>
          <c:showSerName val="0"/>
          <c:showPercent val="0"/>
          <c:showBubbleSize val="0"/>
        </c:dLbls>
        <c:gapWidth val="315"/>
        <c:overlap val="-40"/>
        <c:axId val="221544832"/>
        <c:axId val="221546368"/>
      </c:barChart>
      <c:dateAx>
        <c:axId val="221544832"/>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1546368"/>
        <c:crosses val="autoZero"/>
        <c:auto val="1"/>
        <c:lblOffset val="100"/>
        <c:baseTimeUnit val="days"/>
      </c:dateAx>
      <c:valAx>
        <c:axId val="221546368"/>
        <c:scaling>
          <c:orientation val="minMax"/>
        </c:scaling>
        <c:delete val="1"/>
        <c:axPos val="l"/>
        <c:numFmt formatCode="_ * #,##0_ ;_ * \-#,##0_ ;_ * &quot;-&quot;_ ;_ @_ " sourceLinked="1"/>
        <c:majorTickMark val="none"/>
        <c:minorTickMark val="none"/>
        <c:tickLblPos val="nextTo"/>
        <c:crossAx val="2215448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a1d86e31-ce04-4487-b921-c24aaf0cdfa9}"/>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总新注册人数</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WP_ro!$E$100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WP_ro!$E$101:$E$131</c:f>
              <c:numCache>
                <c:formatCode>_ * #,##0_ ;_ * \-#,##0_ ;_ * "-"_ ;_ @_ </c:formatCode>
                <c:ptCount val="31"/>
                <c:pt idx="0">
                  <c:v>206</c:v>
                </c:pt>
                <c:pt idx="1">
                  <c:v>203.5</c:v>
                </c:pt>
                <c:pt idx="2">
                  <c:v>196</c:v>
                </c:pt>
                <c:pt idx="3">
                  <c:v>206</c:v>
                </c:pt>
                <c:pt idx="4">
                  <c:v>204.8</c:v>
                </c:pt>
                <c:pt idx="5">
                  <c:v>208.16666666666666</c:v>
                </c:pt>
                <c:pt idx="6">
                  <c:v>209.14285714285714</c:v>
                </c:pt>
                <c:pt idx="7">
                  <c:v>234.375</c:v>
                </c:pt>
                <c:pt idx="8">
                  <c:v>244.88888888888889</c:v>
                </c:pt>
                <c:pt idx="9">
                  <c:v>252.8</c:v>
                </c:pt>
                <c:pt idx="10">
                  <c:v>251.63636363636363</c:v>
                </c:pt>
                <c:pt idx="11">
                  <c:v>246</c:v>
                </c:pt>
                <c:pt idx="12">
                  <c:v>227.07692307692307</c:v>
                </c:pt>
                <c:pt idx="13">
                  <c:v>210.85714285714286</c:v>
                </c:pt>
                <c:pt idx="14">
                  <c:v>196.8</c:v>
                </c:pt>
                <c:pt idx="15">
                  <c:v>184.5</c:v>
                </c:pt>
                <c:pt idx="16">
                  <c:v>173.64705882352942</c:v>
                </c:pt>
                <c:pt idx="17">
                  <c:v>164</c:v>
                </c:pt>
                <c:pt idx="18">
                  <c:v>155.36842105263159</c:v>
                </c:pt>
                <c:pt idx="19">
                  <c:v>147.6</c:v>
                </c:pt>
                <c:pt idx="20">
                  <c:v>140.57142857142858</c:v>
                </c:pt>
                <c:pt idx="21">
                  <c:v>134.18181818181819</c:v>
                </c:pt>
                <c:pt idx="22">
                  <c:v>128.34782608695653</c:v>
                </c:pt>
                <c:pt idx="23">
                  <c:v>123</c:v>
                </c:pt>
                <c:pt idx="24">
                  <c:v>118.08</c:v>
                </c:pt>
                <c:pt idx="25">
                  <c:v>113.53846153846153</c:v>
                </c:pt>
                <c:pt idx="26">
                  <c:v>109.33333333333333</c:v>
                </c:pt>
                <c:pt idx="27">
                  <c:v>105.42857142857143</c:v>
                </c:pt>
                <c:pt idx="28">
                  <c:v>101.79310344827586</c:v>
                </c:pt>
                <c:pt idx="29">
                  <c:v>98.4</c:v>
                </c:pt>
                <c:pt idx="30">
                  <c:v>95.225806451612897</c:v>
                </c:pt>
              </c:numCache>
            </c:numRef>
          </c:val>
          <c:extLst>
            <c:ext xmlns:c16="http://schemas.microsoft.com/office/drawing/2014/chart" uri="{C3380CC4-5D6E-409C-BE32-E72D297353CC}">
              <c16:uniqueId val="{00000000-6027-48A9-9C8E-E5564321EBD8}"/>
            </c:ext>
          </c:extLst>
        </c:ser>
        <c:ser>
          <c:idx val="1"/>
          <c:order val="1"/>
          <c:tx>
            <c:strRef>
              <c:f>WP_ro!$F$100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WP_ro!$F$101:$F$131</c:f>
              <c:numCache>
                <c:formatCode>_ * #,##0_ ;_ * \-#,##0_ ;_ * "-"_ ;_ @_ </c:formatCode>
                <c:ptCount val="31"/>
                <c:pt idx="0">
                  <c:v>217.70967741935485</c:v>
                </c:pt>
                <c:pt idx="1">
                  <c:v>217.70967741935485</c:v>
                </c:pt>
                <c:pt idx="2">
                  <c:v>217.70967741935485</c:v>
                </c:pt>
                <c:pt idx="3">
                  <c:v>217.70967741935485</c:v>
                </c:pt>
                <c:pt idx="4">
                  <c:v>217.70967741935485</c:v>
                </c:pt>
                <c:pt idx="5">
                  <c:v>217.70967741935485</c:v>
                </c:pt>
                <c:pt idx="6">
                  <c:v>217.70967741935485</c:v>
                </c:pt>
                <c:pt idx="7">
                  <c:v>217.70967741935485</c:v>
                </c:pt>
                <c:pt idx="8">
                  <c:v>217.70967741935485</c:v>
                </c:pt>
                <c:pt idx="9">
                  <c:v>217.70967741935485</c:v>
                </c:pt>
                <c:pt idx="10">
                  <c:v>217.70967741935485</c:v>
                </c:pt>
                <c:pt idx="11">
                  <c:v>217.70967741935485</c:v>
                </c:pt>
                <c:pt idx="12">
                  <c:v>217.70967741935485</c:v>
                </c:pt>
                <c:pt idx="13">
                  <c:v>217.70967741935485</c:v>
                </c:pt>
                <c:pt idx="14">
                  <c:v>217.70967741935485</c:v>
                </c:pt>
                <c:pt idx="15">
                  <c:v>217.70967741935485</c:v>
                </c:pt>
                <c:pt idx="16">
                  <c:v>217.70967741935485</c:v>
                </c:pt>
                <c:pt idx="17">
                  <c:v>217.70967741935485</c:v>
                </c:pt>
                <c:pt idx="18">
                  <c:v>217.70967741935485</c:v>
                </c:pt>
                <c:pt idx="19">
                  <c:v>217.70967741935485</c:v>
                </c:pt>
                <c:pt idx="20">
                  <c:v>217.70967741935485</c:v>
                </c:pt>
                <c:pt idx="21">
                  <c:v>217.70967741935485</c:v>
                </c:pt>
                <c:pt idx="22">
                  <c:v>217.70967741935485</c:v>
                </c:pt>
                <c:pt idx="23">
                  <c:v>217.70967741935485</c:v>
                </c:pt>
                <c:pt idx="24">
                  <c:v>217.70967741935485</c:v>
                </c:pt>
                <c:pt idx="25">
                  <c:v>217.70967741935485</c:v>
                </c:pt>
                <c:pt idx="26">
                  <c:v>217.70967741935485</c:v>
                </c:pt>
                <c:pt idx="27">
                  <c:v>217.70967741935485</c:v>
                </c:pt>
                <c:pt idx="28">
                  <c:v>217.70967741935485</c:v>
                </c:pt>
                <c:pt idx="29">
                  <c:v>217.70967741935485</c:v>
                </c:pt>
                <c:pt idx="30">
                  <c:v>217.70967741935485</c:v>
                </c:pt>
              </c:numCache>
            </c:numRef>
          </c:val>
          <c:extLst>
            <c:ext xmlns:c16="http://schemas.microsoft.com/office/drawing/2014/chart" uri="{C3380CC4-5D6E-409C-BE32-E72D297353CC}">
              <c16:uniqueId val="{00000001-6027-48A9-9C8E-E5564321EBD8}"/>
            </c:ext>
          </c:extLst>
        </c:ser>
        <c:dLbls>
          <c:showLegendKey val="0"/>
          <c:showVal val="0"/>
          <c:showCatName val="0"/>
          <c:showSerName val="0"/>
          <c:showPercent val="0"/>
          <c:showBubbleSize val="0"/>
        </c:dLbls>
        <c:gapWidth val="100"/>
        <c:axId val="221731840"/>
        <c:axId val="221758208"/>
      </c:barChart>
      <c:lineChart>
        <c:grouping val="standard"/>
        <c:varyColors val="0"/>
        <c:ser>
          <c:idx val="2"/>
          <c:order val="2"/>
          <c:tx>
            <c:strRef>
              <c:f>WP_ro!$G$100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WP_ro!$G$101:$G$131</c:f>
              <c:numCache>
                <c:formatCode>0.00%</c:formatCode>
                <c:ptCount val="31"/>
                <c:pt idx="0">
                  <c:v>-5.378574603644988E-2</c:v>
                </c:pt>
                <c:pt idx="1">
                  <c:v>-6.526892873018228E-2</c:v>
                </c:pt>
                <c:pt idx="2">
                  <c:v>-9.9718476811379492E-2</c:v>
                </c:pt>
                <c:pt idx="3">
                  <c:v>-5.378574603644988E-2</c:v>
                </c:pt>
                <c:pt idx="4">
                  <c:v>-5.9297673729441384E-2</c:v>
                </c:pt>
                <c:pt idx="5">
                  <c:v>-4.3833654368548504E-2</c:v>
                </c:pt>
                <c:pt idx="6">
                  <c:v>-3.9349744935757734E-2</c:v>
                </c:pt>
                <c:pt idx="7">
                  <c:v>7.6548377537412907E-2</c:v>
                </c:pt>
                <c:pt idx="8">
                  <c:v>0.12484154031049861</c:v>
                </c:pt>
                <c:pt idx="9">
                  <c:v>0.16117943399022078</c:v>
                </c:pt>
                <c:pt idx="10">
                  <c:v>0.15583453440913797</c:v>
                </c:pt>
                <c:pt idx="11">
                  <c:v>0.12994517706326858</c:v>
                </c:pt>
                <c:pt idx="12">
                  <c:v>4.3026317289170952E-2</c:v>
                </c:pt>
                <c:pt idx="13">
                  <c:v>-3.1475562517198331E-2</c:v>
                </c:pt>
                <c:pt idx="14">
                  <c:v>-9.6043858349385072E-2</c:v>
                </c:pt>
                <c:pt idx="15">
                  <c:v>-0.15254111720254857</c:v>
                </c:pt>
                <c:pt idx="16">
                  <c:v>-0.20239163972004567</c:v>
                </c:pt>
                <c:pt idx="17">
                  <c:v>-0.24670321529115427</c:v>
                </c:pt>
                <c:pt idx="18">
                  <c:v>-0.28635041448635662</c:v>
                </c:pt>
                <c:pt idx="19">
                  <c:v>-0.32203289376203886</c:v>
                </c:pt>
                <c:pt idx="20">
                  <c:v>-0.35431704167813216</c:v>
                </c:pt>
                <c:pt idx="21">
                  <c:v>-0.38366626705639895</c:v>
                </c:pt>
                <c:pt idx="22">
                  <c:v>-0.41046338588003373</c:v>
                </c:pt>
                <c:pt idx="23">
                  <c:v>-0.43502741146836571</c:v>
                </c:pt>
                <c:pt idx="24">
                  <c:v>-0.45762631500963108</c:v>
                </c:pt>
                <c:pt idx="25">
                  <c:v>-0.47848684135541453</c:v>
                </c:pt>
                <c:pt idx="26">
                  <c:v>-0.49780214352743618</c:v>
                </c:pt>
                <c:pt idx="27">
                  <c:v>-0.51573778125859915</c:v>
                </c:pt>
                <c:pt idx="28">
                  <c:v>-0.53243647845657849</c:v>
                </c:pt>
                <c:pt idx="29">
                  <c:v>-0.5480219291746925</c:v>
                </c:pt>
                <c:pt idx="30">
                  <c:v>-0.56260186694325087</c:v>
                </c:pt>
              </c:numCache>
            </c:numRef>
          </c:val>
          <c:smooth val="0"/>
          <c:extLst>
            <c:ext xmlns:c16="http://schemas.microsoft.com/office/drawing/2014/chart" uri="{C3380CC4-5D6E-409C-BE32-E72D297353CC}">
              <c16:uniqueId val="{00000002-6027-48A9-9C8E-E5564321EBD8}"/>
            </c:ext>
          </c:extLst>
        </c:ser>
        <c:dLbls>
          <c:showLegendKey val="0"/>
          <c:showVal val="0"/>
          <c:showCatName val="0"/>
          <c:showSerName val="0"/>
          <c:showPercent val="0"/>
          <c:showBubbleSize val="0"/>
        </c:dLbls>
        <c:marker val="1"/>
        <c:smooth val="0"/>
        <c:axId val="669451471"/>
        <c:axId val="669445231"/>
      </c:lineChart>
      <c:dateAx>
        <c:axId val="221731840"/>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758208"/>
        <c:crosses val="autoZero"/>
        <c:auto val="1"/>
        <c:lblOffset val="100"/>
        <c:baseTimeUnit val="days"/>
      </c:dateAx>
      <c:valAx>
        <c:axId val="22175820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731840"/>
        <c:crosses val="autoZero"/>
        <c:crossBetween val="between"/>
      </c:valAx>
      <c:dateAx>
        <c:axId val="669451471"/>
        <c:scaling>
          <c:orientation val="minMax"/>
        </c:scaling>
        <c:delete val="1"/>
        <c:axPos val="b"/>
        <c:numFmt formatCode="m/d;@" sourceLinked="1"/>
        <c:majorTickMark val="out"/>
        <c:minorTickMark val="none"/>
        <c:tickLblPos val="nextTo"/>
        <c:crossAx val="669445231"/>
        <c:crosses val="autoZero"/>
        <c:auto val="1"/>
        <c:lblOffset val="100"/>
        <c:baseTimeUnit val="days"/>
      </c:dateAx>
      <c:valAx>
        <c:axId val="66944523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669451471"/>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e718ca39-cc64-4765-8276-b44eb80ca15e}"/>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总首充人数</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WP_ro!$H$2:$H$4</c:f>
              <c:strCache>
                <c:ptCount val="3"/>
                <c:pt idx="0">
                  <c:v>总首充人数</c:v>
                </c:pt>
                <c:pt idx="1">
                  <c:v>no of first time depositors</c:v>
                </c:pt>
                <c:pt idx="2">
                  <c:v>本月数据</c:v>
                </c:pt>
              </c:strCache>
            </c:strRef>
          </c:tx>
          <c:spPr>
            <a:solidFill>
              <a:schemeClr val="accent1"/>
            </a:solidFill>
            <a:ln>
              <a:noFill/>
            </a:ln>
            <a:effectLst/>
          </c:spPr>
          <c:invertIfNegative val="0"/>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WP_ro!$H$5:$H$35</c:f>
              <c:numCache>
                <c:formatCode>_ * #,##0_ ;_ * \-#,##0_ ;_ * "-"_ ;_ @_ </c:formatCode>
                <c:ptCount val="31"/>
                <c:pt idx="0">
                  <c:v>94</c:v>
                </c:pt>
                <c:pt idx="1">
                  <c:v>104</c:v>
                </c:pt>
                <c:pt idx="2">
                  <c:v>73</c:v>
                </c:pt>
                <c:pt idx="3">
                  <c:v>102</c:v>
                </c:pt>
                <c:pt idx="4">
                  <c:v>111</c:v>
                </c:pt>
                <c:pt idx="5">
                  <c:v>106</c:v>
                </c:pt>
                <c:pt idx="6">
                  <c:v>124</c:v>
                </c:pt>
                <c:pt idx="7">
                  <c:v>169</c:v>
                </c:pt>
                <c:pt idx="8">
                  <c:v>173</c:v>
                </c:pt>
                <c:pt idx="9">
                  <c:v>137</c:v>
                </c:pt>
                <c:pt idx="10">
                  <c:v>111</c:v>
                </c:pt>
                <c:pt idx="11">
                  <c:v>85</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B87E-40BE-B669-1125C17600CE}"/>
            </c:ext>
          </c:extLst>
        </c:ser>
        <c:ser>
          <c:idx val="1"/>
          <c:order val="1"/>
          <c:tx>
            <c:strRef>
              <c:f>WP_ro!$I$2:$I$4</c:f>
              <c:strCache>
                <c:ptCount val="3"/>
                <c:pt idx="0">
                  <c:v>总首充人数</c:v>
                </c:pt>
                <c:pt idx="1">
                  <c:v>no of first time depositors</c:v>
                </c:pt>
                <c:pt idx="2">
                  <c:v>上月数据</c:v>
                </c:pt>
              </c:strCache>
            </c:strRef>
          </c:tx>
          <c:spPr>
            <a:solidFill>
              <a:schemeClr val="accent2"/>
            </a:solidFill>
            <a:ln>
              <a:noFill/>
            </a:ln>
            <a:effectLst/>
          </c:spPr>
          <c:invertIfNegative val="0"/>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WP_ro!$I$5:$I$35</c:f>
              <c:numCache>
                <c:formatCode>_ * #,##0_ ;_ * \-#,##0_ ;_ * "-"_ ;_ @_ </c:formatCode>
                <c:ptCount val="31"/>
                <c:pt idx="0">
                  <c:v>106</c:v>
                </c:pt>
                <c:pt idx="1">
                  <c:v>103</c:v>
                </c:pt>
                <c:pt idx="2">
                  <c:v>91</c:v>
                </c:pt>
                <c:pt idx="3">
                  <c:v>98</c:v>
                </c:pt>
                <c:pt idx="4">
                  <c:v>154</c:v>
                </c:pt>
                <c:pt idx="5">
                  <c:v>101</c:v>
                </c:pt>
                <c:pt idx="6">
                  <c:v>131</c:v>
                </c:pt>
                <c:pt idx="7">
                  <c:v>116</c:v>
                </c:pt>
                <c:pt idx="8">
                  <c:v>70</c:v>
                </c:pt>
                <c:pt idx="9">
                  <c:v>99</c:v>
                </c:pt>
                <c:pt idx="10">
                  <c:v>78</c:v>
                </c:pt>
                <c:pt idx="11">
                  <c:v>72</c:v>
                </c:pt>
                <c:pt idx="12">
                  <c:v>83</c:v>
                </c:pt>
                <c:pt idx="13">
                  <c:v>87</c:v>
                </c:pt>
                <c:pt idx="14">
                  <c:v>116</c:v>
                </c:pt>
                <c:pt idx="15">
                  <c:v>76</c:v>
                </c:pt>
                <c:pt idx="16">
                  <c:v>92</c:v>
                </c:pt>
                <c:pt idx="17">
                  <c:v>100</c:v>
                </c:pt>
                <c:pt idx="18">
                  <c:v>85</c:v>
                </c:pt>
                <c:pt idx="19">
                  <c:v>127</c:v>
                </c:pt>
                <c:pt idx="20">
                  <c:v>135</c:v>
                </c:pt>
                <c:pt idx="21">
                  <c:v>149</c:v>
                </c:pt>
                <c:pt idx="22">
                  <c:v>105</c:v>
                </c:pt>
                <c:pt idx="23">
                  <c:v>89</c:v>
                </c:pt>
                <c:pt idx="24">
                  <c:v>80</c:v>
                </c:pt>
                <c:pt idx="25">
                  <c:v>82</c:v>
                </c:pt>
                <c:pt idx="26">
                  <c:v>115</c:v>
                </c:pt>
                <c:pt idx="27">
                  <c:v>88</c:v>
                </c:pt>
                <c:pt idx="28">
                  <c:v>0</c:v>
                </c:pt>
                <c:pt idx="29">
                  <c:v>0</c:v>
                </c:pt>
                <c:pt idx="30">
                  <c:v>0</c:v>
                </c:pt>
              </c:numCache>
            </c:numRef>
          </c:val>
          <c:extLst>
            <c:ext xmlns:c16="http://schemas.microsoft.com/office/drawing/2014/chart" uri="{C3380CC4-5D6E-409C-BE32-E72D297353CC}">
              <c16:uniqueId val="{00000001-B87E-40BE-B669-1125C17600CE}"/>
            </c:ext>
          </c:extLst>
        </c:ser>
        <c:dLbls>
          <c:showLegendKey val="0"/>
          <c:showVal val="0"/>
          <c:showCatName val="0"/>
          <c:showSerName val="0"/>
          <c:showPercent val="0"/>
          <c:showBubbleSize val="0"/>
        </c:dLbls>
        <c:gapWidth val="100"/>
        <c:axId val="221670784"/>
        <c:axId val="221672576"/>
      </c:barChart>
      <c:lineChart>
        <c:grouping val="standard"/>
        <c:varyColors val="0"/>
        <c:ser>
          <c:idx val="2"/>
          <c:order val="2"/>
          <c:tx>
            <c:strRef>
              <c:f>WP_ro!$J$2:$J$4</c:f>
              <c:strCache>
                <c:ptCount val="3"/>
                <c:pt idx="0">
                  <c:v>总首充人数</c:v>
                </c:pt>
                <c:pt idx="1">
                  <c:v>no of first time depositors</c:v>
                </c:pt>
                <c:pt idx="2">
                  <c:v>增长率</c:v>
                </c:pt>
              </c:strCache>
            </c:strRef>
          </c:tx>
          <c:spPr>
            <a:ln w="28575" cap="rnd">
              <a:solidFill>
                <a:schemeClr val="accent3"/>
              </a:solidFill>
              <a:round/>
            </a:ln>
            <a:effectLst/>
          </c:spPr>
          <c:marker>
            <c:symbol val="none"/>
          </c:marker>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WP_ro!$J$5:$J$35</c:f>
              <c:numCache>
                <c:formatCode>0.00%</c:formatCode>
                <c:ptCount val="31"/>
                <c:pt idx="0">
                  <c:v>-0.11320754716981132</c:v>
                </c:pt>
                <c:pt idx="1">
                  <c:v>9.7087378640776691E-3</c:v>
                </c:pt>
                <c:pt idx="2">
                  <c:v>-0.19780219780219779</c:v>
                </c:pt>
                <c:pt idx="3">
                  <c:v>4.0816326530612242E-2</c:v>
                </c:pt>
                <c:pt idx="4">
                  <c:v>-0.2792207792207792</c:v>
                </c:pt>
                <c:pt idx="5">
                  <c:v>4.9504950495049507E-2</c:v>
                </c:pt>
                <c:pt idx="6">
                  <c:v>-5.3435114503816793E-2</c:v>
                </c:pt>
                <c:pt idx="7">
                  <c:v>0.45689655172413796</c:v>
                </c:pt>
                <c:pt idx="8">
                  <c:v>1.4714285714285715</c:v>
                </c:pt>
                <c:pt idx="9">
                  <c:v>0.38383838383838381</c:v>
                </c:pt>
                <c:pt idx="10">
                  <c:v>0.42307692307692307</c:v>
                </c:pt>
                <c:pt idx="11">
                  <c:v>0.18055555555555555</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B87E-40BE-B669-1125C17600CE}"/>
            </c:ext>
          </c:extLst>
        </c:ser>
        <c:dLbls>
          <c:showLegendKey val="0"/>
          <c:showVal val="0"/>
          <c:showCatName val="0"/>
          <c:showSerName val="0"/>
          <c:showPercent val="0"/>
          <c:showBubbleSize val="0"/>
        </c:dLbls>
        <c:marker val="1"/>
        <c:smooth val="0"/>
        <c:axId val="261552656"/>
        <c:axId val="261528176"/>
      </c:lineChart>
      <c:dateAx>
        <c:axId val="221670784"/>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672576"/>
        <c:crosses val="autoZero"/>
        <c:auto val="1"/>
        <c:lblOffset val="100"/>
        <c:baseTimeUnit val="days"/>
      </c:dateAx>
      <c:valAx>
        <c:axId val="221672576"/>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670784"/>
        <c:crosses val="autoZero"/>
        <c:crossBetween val="between"/>
      </c:valAx>
      <c:dateAx>
        <c:axId val="261552656"/>
        <c:scaling>
          <c:orientation val="minMax"/>
        </c:scaling>
        <c:delete val="1"/>
        <c:axPos val="b"/>
        <c:numFmt formatCode="m/d;@" sourceLinked="1"/>
        <c:majorTickMark val="out"/>
        <c:minorTickMark val="none"/>
        <c:tickLblPos val="nextTo"/>
        <c:crossAx val="261528176"/>
        <c:crosses val="autoZero"/>
        <c:auto val="1"/>
        <c:lblOffset val="100"/>
        <c:baseTimeUnit val="days"/>
      </c:dateAx>
      <c:valAx>
        <c:axId val="26152817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61552656"/>
        <c:crosses val="max"/>
        <c:crossBetween val="between"/>
      </c:valAx>
      <c:spPr>
        <a:noFill/>
        <a:ln>
          <a:noFill/>
        </a:ln>
        <a:effectLst/>
      </c:spPr>
    </c:plotArea>
    <c:legend>
      <c:legendPos val="b"/>
      <c:layout>
        <c:manualLayout>
          <c:xMode val="edge"/>
          <c:yMode val="edge"/>
          <c:x val="1.82833671222088E-2"/>
          <c:y val="0.62445022715093301"/>
          <c:w val="0.97269482082172598"/>
          <c:h val="0.334673869837607"/>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ed108dae-e457-4235-b054-d256de6e43ac}"/>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baseline="0">
                <a:solidFill>
                  <a:schemeClr val="tx2"/>
                </a:solidFill>
                <a:latin typeface="+mn-lt"/>
                <a:ea typeface="+mn-ea"/>
                <a:cs typeface="+mn-cs"/>
              </a:defRPr>
            </a:pPr>
            <a:r>
              <a:rPr lang="zh-CN" altLang="en-US"/>
              <a:t>总首充人数</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600" b="1" i="0" u="none" strike="noStrike" kern="1200" baseline="0">
              <a:solidFill>
                <a:schemeClr val="tx2"/>
              </a:solidFill>
              <a:latin typeface="+mn-lt"/>
              <a:ea typeface="+mn-ea"/>
              <a:cs typeface="+mn-cs"/>
            </a:defRPr>
          </a:pPr>
          <a:endParaRPr lang="zh-TW"/>
        </a:p>
      </c:txPr>
    </c:title>
    <c:autoTitleDeleted val="0"/>
    <c:plotArea>
      <c:layout/>
      <c:barChart>
        <c:barDir val="col"/>
        <c:grouping val="clustered"/>
        <c:varyColors val="0"/>
        <c:ser>
          <c:idx val="0"/>
          <c:order val="0"/>
          <c:tx>
            <c:strRef>
              <c:f>WP_ro!$H$36</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c:spPr>
          <c:invertIfNegative val="0"/>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WP_ro!$H$37:$H$67</c:f>
              <c:numCache>
                <c:formatCode>_ * #,##0_ ;_ * \-#,##0_ ;_ * "-"_ ;_ @_ </c:formatCode>
                <c:ptCount val="31"/>
                <c:pt idx="0">
                  <c:v>94</c:v>
                </c:pt>
                <c:pt idx="1">
                  <c:v>99</c:v>
                </c:pt>
                <c:pt idx="2">
                  <c:v>90.333333333333329</c:v>
                </c:pt>
                <c:pt idx="3">
                  <c:v>93.25</c:v>
                </c:pt>
                <c:pt idx="4">
                  <c:v>96.8</c:v>
                </c:pt>
                <c:pt idx="5">
                  <c:v>98.333333333333329</c:v>
                </c:pt>
                <c:pt idx="6">
                  <c:v>102</c:v>
                </c:pt>
                <c:pt idx="7">
                  <c:v>110.375</c:v>
                </c:pt>
                <c:pt idx="8">
                  <c:v>117.33333333333333</c:v>
                </c:pt>
                <c:pt idx="9">
                  <c:v>119.3</c:v>
                </c:pt>
                <c:pt idx="10">
                  <c:v>118.54545454545455</c:v>
                </c:pt>
                <c:pt idx="11">
                  <c:v>115.75</c:v>
                </c:pt>
                <c:pt idx="12">
                  <c:v>106.84615384615384</c:v>
                </c:pt>
                <c:pt idx="13">
                  <c:v>99.214285714285708</c:v>
                </c:pt>
                <c:pt idx="14">
                  <c:v>92.6</c:v>
                </c:pt>
                <c:pt idx="15">
                  <c:v>86.8125</c:v>
                </c:pt>
                <c:pt idx="16">
                  <c:v>81.705882352941174</c:v>
                </c:pt>
                <c:pt idx="17">
                  <c:v>77.166666666666671</c:v>
                </c:pt>
                <c:pt idx="18">
                  <c:v>73.10526315789474</c:v>
                </c:pt>
                <c:pt idx="19">
                  <c:v>69.45</c:v>
                </c:pt>
                <c:pt idx="20">
                  <c:v>66.142857142857139</c:v>
                </c:pt>
                <c:pt idx="21">
                  <c:v>63.136363636363633</c:v>
                </c:pt>
                <c:pt idx="22">
                  <c:v>60.391304347826086</c:v>
                </c:pt>
                <c:pt idx="23">
                  <c:v>57.875</c:v>
                </c:pt>
                <c:pt idx="24">
                  <c:v>55.56</c:v>
                </c:pt>
                <c:pt idx="25">
                  <c:v>53.42307692307692</c:v>
                </c:pt>
                <c:pt idx="26">
                  <c:v>51.444444444444443</c:v>
                </c:pt>
                <c:pt idx="27">
                  <c:v>49.607142857142854</c:v>
                </c:pt>
                <c:pt idx="28">
                  <c:v>47.896551724137929</c:v>
                </c:pt>
                <c:pt idx="29">
                  <c:v>46.3</c:v>
                </c:pt>
                <c:pt idx="30">
                  <c:v>44.806451612903224</c:v>
                </c:pt>
              </c:numCache>
            </c:numRef>
          </c:val>
          <c:extLst>
            <c:ext xmlns:c16="http://schemas.microsoft.com/office/drawing/2014/chart" uri="{C3380CC4-5D6E-409C-BE32-E72D297353CC}">
              <c16:uniqueId val="{00000000-C043-4192-AF96-F8C1B31C4FF4}"/>
            </c:ext>
          </c:extLst>
        </c:ser>
        <c:ser>
          <c:idx val="1"/>
          <c:order val="1"/>
          <c:tx>
            <c:strRef>
              <c:f>WP_ro!$I$36</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c:spPr>
          <c:invertIfNegative val="0"/>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WP_ro!$I$37:$I$67</c:f>
              <c:numCache>
                <c:formatCode>_ * #,##0_ ;_ * \-#,##0_ ;_ * "-"_ ;_ @_ </c:formatCode>
                <c:ptCount val="31"/>
                <c:pt idx="0">
                  <c:v>106</c:v>
                </c:pt>
                <c:pt idx="1">
                  <c:v>104.5</c:v>
                </c:pt>
                <c:pt idx="2">
                  <c:v>100</c:v>
                </c:pt>
                <c:pt idx="3">
                  <c:v>99.5</c:v>
                </c:pt>
                <c:pt idx="4">
                  <c:v>110.4</c:v>
                </c:pt>
                <c:pt idx="5">
                  <c:v>108.83333333333333</c:v>
                </c:pt>
                <c:pt idx="6">
                  <c:v>112</c:v>
                </c:pt>
                <c:pt idx="7">
                  <c:v>112.5</c:v>
                </c:pt>
                <c:pt idx="8">
                  <c:v>107.77777777777777</c:v>
                </c:pt>
                <c:pt idx="9">
                  <c:v>106.9</c:v>
                </c:pt>
                <c:pt idx="10">
                  <c:v>104.27272727272727</c:v>
                </c:pt>
                <c:pt idx="11">
                  <c:v>101.58333333333333</c:v>
                </c:pt>
                <c:pt idx="12">
                  <c:v>100.15384615384616</c:v>
                </c:pt>
                <c:pt idx="13">
                  <c:v>99.214285714285708</c:v>
                </c:pt>
                <c:pt idx="14">
                  <c:v>100.33333333333333</c:v>
                </c:pt>
                <c:pt idx="15">
                  <c:v>98.8125</c:v>
                </c:pt>
                <c:pt idx="16">
                  <c:v>98.411764705882348</c:v>
                </c:pt>
                <c:pt idx="17">
                  <c:v>98.5</c:v>
                </c:pt>
                <c:pt idx="18">
                  <c:v>97.78947368421052</c:v>
                </c:pt>
                <c:pt idx="19">
                  <c:v>99.25</c:v>
                </c:pt>
                <c:pt idx="20">
                  <c:v>100.95238095238095</c:v>
                </c:pt>
                <c:pt idx="21">
                  <c:v>103.13636363636364</c:v>
                </c:pt>
                <c:pt idx="22">
                  <c:v>103.21739130434783</c:v>
                </c:pt>
                <c:pt idx="23">
                  <c:v>102.625</c:v>
                </c:pt>
                <c:pt idx="24">
                  <c:v>101.72</c:v>
                </c:pt>
                <c:pt idx="25">
                  <c:v>100.96153846153847</c:v>
                </c:pt>
                <c:pt idx="26">
                  <c:v>101.48148148148148</c:v>
                </c:pt>
                <c:pt idx="27">
                  <c:v>101</c:v>
                </c:pt>
                <c:pt idx="28">
                  <c:v>97.517241379310349</c:v>
                </c:pt>
                <c:pt idx="29">
                  <c:v>94.266666666666666</c:v>
                </c:pt>
                <c:pt idx="30">
                  <c:v>91.225806451612897</c:v>
                </c:pt>
              </c:numCache>
            </c:numRef>
          </c:val>
          <c:extLst>
            <c:ext xmlns:c16="http://schemas.microsoft.com/office/drawing/2014/chart" uri="{C3380CC4-5D6E-409C-BE32-E72D297353CC}">
              <c16:uniqueId val="{00000001-C043-4192-AF96-F8C1B31C4FF4}"/>
            </c:ext>
          </c:extLst>
        </c:ser>
        <c:dLbls>
          <c:showLegendKey val="0"/>
          <c:showVal val="0"/>
          <c:showCatName val="0"/>
          <c:showSerName val="0"/>
          <c:showPercent val="0"/>
          <c:showBubbleSize val="0"/>
        </c:dLbls>
        <c:gapWidth val="219"/>
        <c:axId val="221790592"/>
        <c:axId val="221792128"/>
      </c:barChart>
      <c:lineChart>
        <c:grouping val="standard"/>
        <c:varyColors val="0"/>
        <c:ser>
          <c:idx val="2"/>
          <c:order val="2"/>
          <c:tx>
            <c:strRef>
              <c:f>WP_ro!$J$36</c:f>
              <c:strCache>
                <c:ptCount val="1"/>
                <c:pt idx="0">
                  <c:v>日均值同比增长率</c:v>
                </c:pt>
              </c:strCache>
            </c:strRef>
          </c:tx>
          <c:spPr>
            <a:ln w="31750" cap="rnd">
              <a:solidFill>
                <a:schemeClr val="accent3"/>
              </a:solidFill>
              <a:round/>
            </a:ln>
            <a:effectLst/>
          </c:spPr>
          <c:marker>
            <c:symbol val="none"/>
          </c:marker>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WP_ro!$J$37:$J$67</c:f>
              <c:numCache>
                <c:formatCode>0.00%</c:formatCode>
                <c:ptCount val="31"/>
                <c:pt idx="0">
                  <c:v>-0.11320754716981132</c:v>
                </c:pt>
                <c:pt idx="1">
                  <c:v>-5.2631578947368418E-2</c:v>
                </c:pt>
                <c:pt idx="2">
                  <c:v>-9.666666666666672E-2</c:v>
                </c:pt>
                <c:pt idx="3">
                  <c:v>-6.2814070351758788E-2</c:v>
                </c:pt>
                <c:pt idx="4">
                  <c:v>-0.12318840579710152</c:v>
                </c:pt>
                <c:pt idx="5">
                  <c:v>-9.6477794793261878E-2</c:v>
                </c:pt>
                <c:pt idx="6">
                  <c:v>-8.9285714285714288E-2</c:v>
                </c:pt>
                <c:pt idx="7">
                  <c:v>-1.8888888888888889E-2</c:v>
                </c:pt>
                <c:pt idx="8">
                  <c:v>8.8659793814433008E-2</c:v>
                </c:pt>
                <c:pt idx="9">
                  <c:v>0.11599625818521975</c:v>
                </c:pt>
                <c:pt idx="10">
                  <c:v>0.13687881429816923</c:v>
                </c:pt>
                <c:pt idx="11">
                  <c:v>0.13945857260049227</c:v>
                </c:pt>
                <c:pt idx="12">
                  <c:v>6.6820276497695716E-2</c:v>
                </c:pt>
                <c:pt idx="13">
                  <c:v>0</c:v>
                </c:pt>
                <c:pt idx="14">
                  <c:v>-7.7076411960132901E-2</c:v>
                </c:pt>
                <c:pt idx="15">
                  <c:v>-0.12144212523719165</c:v>
                </c:pt>
                <c:pt idx="16">
                  <c:v>-0.16975493126120739</c:v>
                </c:pt>
                <c:pt idx="17">
                  <c:v>-0.2165820642978003</c:v>
                </c:pt>
                <c:pt idx="18">
                  <c:v>-0.25242195909580184</c:v>
                </c:pt>
                <c:pt idx="19">
                  <c:v>-0.30025188916876572</c:v>
                </c:pt>
                <c:pt idx="20">
                  <c:v>-0.34481132075471699</c:v>
                </c:pt>
                <c:pt idx="21">
                  <c:v>-0.38783605112384317</c:v>
                </c:pt>
                <c:pt idx="22">
                  <c:v>-0.41491154170176919</c:v>
                </c:pt>
                <c:pt idx="23">
                  <c:v>-0.43605359317904996</c:v>
                </c:pt>
                <c:pt idx="24">
                  <c:v>-0.45379473063311049</c:v>
                </c:pt>
                <c:pt idx="25">
                  <c:v>-0.47085714285714292</c:v>
                </c:pt>
                <c:pt idx="26">
                  <c:v>-0.49306569343065693</c:v>
                </c:pt>
                <c:pt idx="27">
                  <c:v>-0.5088401697312589</c:v>
                </c:pt>
                <c:pt idx="28">
                  <c:v>-0.5088401697312589</c:v>
                </c:pt>
                <c:pt idx="29">
                  <c:v>-0.5088401697312589</c:v>
                </c:pt>
                <c:pt idx="30">
                  <c:v>-0.50884016973125878</c:v>
                </c:pt>
              </c:numCache>
            </c:numRef>
          </c:val>
          <c:smooth val="0"/>
          <c:extLst>
            <c:ext xmlns:c16="http://schemas.microsoft.com/office/drawing/2014/chart" uri="{C3380CC4-5D6E-409C-BE32-E72D297353CC}">
              <c16:uniqueId val="{00000002-C043-4192-AF96-F8C1B31C4FF4}"/>
            </c:ext>
          </c:extLst>
        </c:ser>
        <c:dLbls>
          <c:showLegendKey val="0"/>
          <c:showVal val="0"/>
          <c:showCatName val="0"/>
          <c:showSerName val="0"/>
          <c:showPercent val="0"/>
          <c:showBubbleSize val="0"/>
        </c:dLbls>
        <c:marker val="1"/>
        <c:smooth val="0"/>
        <c:axId val="1332085456"/>
        <c:axId val="1332075376"/>
      </c:lineChart>
      <c:dateAx>
        <c:axId val="221790592"/>
        <c:scaling>
          <c:orientation val="minMax"/>
        </c:scaling>
        <c:delete val="0"/>
        <c:axPos val="b"/>
        <c:numFmt formatCode="m/d;@"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221792128"/>
        <c:crosses val="autoZero"/>
        <c:auto val="1"/>
        <c:lblOffset val="100"/>
        <c:baseTimeUnit val="days"/>
      </c:dateAx>
      <c:valAx>
        <c:axId val="22179212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221790592"/>
        <c:crosses val="autoZero"/>
        <c:crossBetween val="between"/>
      </c:valAx>
      <c:dateAx>
        <c:axId val="1332085456"/>
        <c:scaling>
          <c:orientation val="minMax"/>
        </c:scaling>
        <c:delete val="1"/>
        <c:axPos val="b"/>
        <c:numFmt formatCode="m/d;@" sourceLinked="1"/>
        <c:majorTickMark val="out"/>
        <c:minorTickMark val="none"/>
        <c:tickLblPos val="nextTo"/>
        <c:crossAx val="1332075376"/>
        <c:crosses val="autoZero"/>
        <c:auto val="1"/>
        <c:lblOffset val="100"/>
        <c:baseTimeUnit val="days"/>
      </c:dateAx>
      <c:valAx>
        <c:axId val="133207537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133208545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legend>
    <c:plotVisOnly val="1"/>
    <c:dispBlanksAs val="gap"/>
    <c:showDLblsOverMax val="0"/>
    <c:extLst>
      <c:ext uri="{0b15fc19-7d7d-44ad-8c2d-2c3a37ce22c3}">
        <chartProps xmlns="https://web.wps.cn/et/2018/main" chartId="{efc4ac3b-0ad3-4b64-acca-7ac47b2a7c70}"/>
      </c:ext>
    </c:extLst>
  </c:chart>
  <c:spPr>
    <a:solidFill>
      <a:schemeClr val="bg1"/>
    </a:solidFill>
    <a:ln w="9525" cap="flat" cmpd="sng" algn="ctr">
      <a:solidFill>
        <a:schemeClr val="tx2">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总首充人数</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WP_ro!$H$68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WP_ro!$A$69:$A$99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WP_ro!$H$69:$H$99</c:f>
              <c:numCache>
                <c:formatCode>_ * #,##0_ ;_ * \-#,##0_ ;_ * "-"_ ;_ @_ </c:formatCode>
                <c:ptCount val="31"/>
                <c:pt idx="0">
                  <c:v>6</c:v>
                </c:pt>
                <c:pt idx="1">
                  <c:v>10</c:v>
                </c:pt>
                <c:pt idx="2">
                  <c:v>-31</c:v>
                </c:pt>
                <c:pt idx="3">
                  <c:v>29</c:v>
                </c:pt>
                <c:pt idx="4">
                  <c:v>9</c:v>
                </c:pt>
                <c:pt idx="5">
                  <c:v>-5</c:v>
                </c:pt>
                <c:pt idx="6">
                  <c:v>18</c:v>
                </c:pt>
                <c:pt idx="7">
                  <c:v>45</c:v>
                </c:pt>
                <c:pt idx="8">
                  <c:v>4</c:v>
                </c:pt>
                <c:pt idx="9">
                  <c:v>-36</c:v>
                </c:pt>
                <c:pt idx="10">
                  <c:v>-26</c:v>
                </c:pt>
                <c:pt idx="11">
                  <c:v>-26</c:v>
                </c:pt>
                <c:pt idx="12">
                  <c:v>-85</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A1B4-48AE-92AF-B6427D52FF88}"/>
            </c:ext>
          </c:extLst>
        </c:ser>
        <c:dLbls>
          <c:showLegendKey val="0"/>
          <c:showVal val="0"/>
          <c:showCatName val="0"/>
          <c:showSerName val="0"/>
          <c:showPercent val="0"/>
          <c:showBubbleSize val="0"/>
        </c:dLbls>
        <c:gapWidth val="315"/>
        <c:overlap val="-40"/>
        <c:axId val="221316608"/>
        <c:axId val="221318144"/>
      </c:barChart>
      <c:dateAx>
        <c:axId val="221316608"/>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1318144"/>
        <c:crosses val="autoZero"/>
        <c:auto val="1"/>
        <c:lblOffset val="100"/>
        <c:baseTimeUnit val="days"/>
      </c:dateAx>
      <c:valAx>
        <c:axId val="221318144"/>
        <c:scaling>
          <c:orientation val="minMax"/>
        </c:scaling>
        <c:delete val="1"/>
        <c:axPos val="l"/>
        <c:numFmt formatCode="_ * #,##0_ ;_ * \-#,##0_ ;_ * &quot;-&quot;_ ;_ @_ " sourceLinked="1"/>
        <c:majorTickMark val="none"/>
        <c:minorTickMark val="none"/>
        <c:tickLblPos val="nextTo"/>
        <c:crossAx val="2213166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cc4dc0a4-5ada-4563-8f16-19a7a187b94b}"/>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总首充人数</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WP_ro!$H$100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WP_ro!$H$101:$H$131</c:f>
              <c:numCache>
                <c:formatCode>_ * #,##0_ ;_ * \-#,##0_ ;_ * "-"_ ;_ @_ </c:formatCode>
                <c:ptCount val="31"/>
                <c:pt idx="0">
                  <c:v>94</c:v>
                </c:pt>
                <c:pt idx="1">
                  <c:v>99</c:v>
                </c:pt>
                <c:pt idx="2">
                  <c:v>90.333333333333329</c:v>
                </c:pt>
                <c:pt idx="3">
                  <c:v>93.25</c:v>
                </c:pt>
                <c:pt idx="4">
                  <c:v>96.8</c:v>
                </c:pt>
                <c:pt idx="5">
                  <c:v>98.333333333333329</c:v>
                </c:pt>
                <c:pt idx="6">
                  <c:v>102</c:v>
                </c:pt>
                <c:pt idx="7">
                  <c:v>110.375</c:v>
                </c:pt>
                <c:pt idx="8">
                  <c:v>117.33333333333333</c:v>
                </c:pt>
                <c:pt idx="9">
                  <c:v>119.3</c:v>
                </c:pt>
                <c:pt idx="10">
                  <c:v>118.54545454545455</c:v>
                </c:pt>
                <c:pt idx="11">
                  <c:v>115.75</c:v>
                </c:pt>
                <c:pt idx="12">
                  <c:v>106.84615384615384</c:v>
                </c:pt>
                <c:pt idx="13">
                  <c:v>99.214285714285708</c:v>
                </c:pt>
                <c:pt idx="14">
                  <c:v>92.6</c:v>
                </c:pt>
                <c:pt idx="15">
                  <c:v>86.8125</c:v>
                </c:pt>
                <c:pt idx="16">
                  <c:v>81.705882352941174</c:v>
                </c:pt>
                <c:pt idx="17">
                  <c:v>77.166666666666671</c:v>
                </c:pt>
                <c:pt idx="18">
                  <c:v>73.10526315789474</c:v>
                </c:pt>
                <c:pt idx="19">
                  <c:v>69.45</c:v>
                </c:pt>
                <c:pt idx="20">
                  <c:v>66.142857142857139</c:v>
                </c:pt>
                <c:pt idx="21">
                  <c:v>63.136363636363633</c:v>
                </c:pt>
                <c:pt idx="22">
                  <c:v>60.391304347826086</c:v>
                </c:pt>
                <c:pt idx="23">
                  <c:v>57.875</c:v>
                </c:pt>
                <c:pt idx="24">
                  <c:v>55.56</c:v>
                </c:pt>
                <c:pt idx="25">
                  <c:v>53.42307692307692</c:v>
                </c:pt>
                <c:pt idx="26">
                  <c:v>51.444444444444443</c:v>
                </c:pt>
                <c:pt idx="27">
                  <c:v>49.607142857142854</c:v>
                </c:pt>
                <c:pt idx="28">
                  <c:v>47.896551724137929</c:v>
                </c:pt>
                <c:pt idx="29">
                  <c:v>46.3</c:v>
                </c:pt>
                <c:pt idx="30">
                  <c:v>44.806451612903224</c:v>
                </c:pt>
              </c:numCache>
            </c:numRef>
          </c:val>
          <c:extLst>
            <c:ext xmlns:c16="http://schemas.microsoft.com/office/drawing/2014/chart" uri="{C3380CC4-5D6E-409C-BE32-E72D297353CC}">
              <c16:uniqueId val="{00000000-E328-4DF2-A3D0-E6881B59D14A}"/>
            </c:ext>
          </c:extLst>
        </c:ser>
        <c:ser>
          <c:idx val="1"/>
          <c:order val="1"/>
          <c:tx>
            <c:strRef>
              <c:f>WP_ro!$I$100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WP_ro!$I$101:$I$131</c:f>
              <c:numCache>
                <c:formatCode>_ * #,##0_ ;_ * \-#,##0_ ;_ * "-"_ ;_ @_ </c:formatCode>
                <c:ptCount val="31"/>
                <c:pt idx="0">
                  <c:v>91.225806451612897</c:v>
                </c:pt>
                <c:pt idx="1">
                  <c:v>91.225806451612897</c:v>
                </c:pt>
                <c:pt idx="2">
                  <c:v>91.225806451612897</c:v>
                </c:pt>
                <c:pt idx="3">
                  <c:v>91.225806451612897</c:v>
                </c:pt>
                <c:pt idx="4">
                  <c:v>91.225806451612897</c:v>
                </c:pt>
                <c:pt idx="5">
                  <c:v>91.225806451612897</c:v>
                </c:pt>
                <c:pt idx="6">
                  <c:v>91.225806451612897</c:v>
                </c:pt>
                <c:pt idx="7">
                  <c:v>91.225806451612897</c:v>
                </c:pt>
                <c:pt idx="8">
                  <c:v>91.225806451612897</c:v>
                </c:pt>
                <c:pt idx="9">
                  <c:v>91.225806451612897</c:v>
                </c:pt>
                <c:pt idx="10">
                  <c:v>91.225806451612897</c:v>
                </c:pt>
                <c:pt idx="11">
                  <c:v>91.225806451612897</c:v>
                </c:pt>
                <c:pt idx="12">
                  <c:v>91.225806451612897</c:v>
                </c:pt>
                <c:pt idx="13">
                  <c:v>91.225806451612897</c:v>
                </c:pt>
                <c:pt idx="14">
                  <c:v>91.225806451612897</c:v>
                </c:pt>
                <c:pt idx="15">
                  <c:v>91.225806451612897</c:v>
                </c:pt>
                <c:pt idx="16">
                  <c:v>91.225806451612897</c:v>
                </c:pt>
                <c:pt idx="17">
                  <c:v>91.225806451612897</c:v>
                </c:pt>
                <c:pt idx="18">
                  <c:v>91.225806451612897</c:v>
                </c:pt>
                <c:pt idx="19">
                  <c:v>91.225806451612897</c:v>
                </c:pt>
                <c:pt idx="20">
                  <c:v>91.225806451612897</c:v>
                </c:pt>
                <c:pt idx="21">
                  <c:v>91.225806451612897</c:v>
                </c:pt>
                <c:pt idx="22">
                  <c:v>91.225806451612897</c:v>
                </c:pt>
                <c:pt idx="23">
                  <c:v>91.225806451612897</c:v>
                </c:pt>
                <c:pt idx="24">
                  <c:v>91.225806451612897</c:v>
                </c:pt>
                <c:pt idx="25">
                  <c:v>91.225806451612897</c:v>
                </c:pt>
                <c:pt idx="26">
                  <c:v>91.225806451612897</c:v>
                </c:pt>
                <c:pt idx="27">
                  <c:v>91.225806451612897</c:v>
                </c:pt>
                <c:pt idx="28">
                  <c:v>91.225806451612897</c:v>
                </c:pt>
                <c:pt idx="29">
                  <c:v>91.225806451612897</c:v>
                </c:pt>
                <c:pt idx="30">
                  <c:v>91.225806451612897</c:v>
                </c:pt>
              </c:numCache>
            </c:numRef>
          </c:val>
          <c:extLst>
            <c:ext xmlns:c16="http://schemas.microsoft.com/office/drawing/2014/chart" uri="{C3380CC4-5D6E-409C-BE32-E72D297353CC}">
              <c16:uniqueId val="{00000001-E328-4DF2-A3D0-E6881B59D14A}"/>
            </c:ext>
          </c:extLst>
        </c:ser>
        <c:dLbls>
          <c:showLegendKey val="0"/>
          <c:showVal val="0"/>
          <c:showCatName val="0"/>
          <c:showSerName val="0"/>
          <c:showPercent val="0"/>
          <c:showBubbleSize val="0"/>
        </c:dLbls>
        <c:gapWidth val="100"/>
        <c:axId val="221380992"/>
        <c:axId val="221382528"/>
      </c:barChart>
      <c:lineChart>
        <c:grouping val="standard"/>
        <c:varyColors val="0"/>
        <c:ser>
          <c:idx val="2"/>
          <c:order val="2"/>
          <c:tx>
            <c:strRef>
              <c:f>WP_ro!$J$100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WP_ro!$J$101:$J$131</c:f>
              <c:numCache>
                <c:formatCode>0.00%</c:formatCode>
                <c:ptCount val="31"/>
                <c:pt idx="0">
                  <c:v>3.0410183875530482E-2</c:v>
                </c:pt>
                <c:pt idx="1">
                  <c:v>8.5219236209335289E-2</c:v>
                </c:pt>
                <c:pt idx="2">
                  <c:v>-9.7831211692597647E-3</c:v>
                </c:pt>
                <c:pt idx="3">
                  <c:v>2.2188826025459761E-2</c:v>
                </c:pt>
                <c:pt idx="4">
                  <c:v>6.1103253182461147E-2</c:v>
                </c:pt>
                <c:pt idx="5">
                  <c:v>7.7911362564827932E-2</c:v>
                </c:pt>
                <c:pt idx="6">
                  <c:v>0.11810466760961819</c:v>
                </c:pt>
                <c:pt idx="7">
                  <c:v>0.20990983026874124</c:v>
                </c:pt>
                <c:pt idx="8">
                  <c:v>0.28618576143328622</c:v>
                </c:pt>
                <c:pt idx="9">
                  <c:v>0.3077439886845828</c:v>
                </c:pt>
                <c:pt idx="10">
                  <c:v>0.2994728044232996</c:v>
                </c:pt>
                <c:pt idx="11">
                  <c:v>0.26882956152758142</c:v>
                </c:pt>
                <c:pt idx="12">
                  <c:v>0.17122728756392125</c:v>
                </c:pt>
                <c:pt idx="13">
                  <c:v>8.7568195595069717E-2</c:v>
                </c:pt>
                <c:pt idx="14">
                  <c:v>1.5063649222065073E-2</c:v>
                </c:pt>
                <c:pt idx="15">
                  <c:v>-4.8377828854313937E-2</c:v>
                </c:pt>
                <c:pt idx="16">
                  <c:v>-0.10435560362758961</c:v>
                </c:pt>
                <c:pt idx="17">
                  <c:v>-0.15411362564827899</c:v>
                </c:pt>
                <c:pt idx="18">
                  <c:v>-0.19863396114047485</c:v>
                </c:pt>
                <c:pt idx="19">
                  <c:v>-0.2387022630834511</c:v>
                </c:pt>
                <c:pt idx="20">
                  <c:v>-0.27495453626995353</c:v>
                </c:pt>
                <c:pt idx="21">
                  <c:v>-0.3079111482576829</c:v>
                </c:pt>
                <c:pt idx="22">
                  <c:v>-0.33800196789865317</c:v>
                </c:pt>
                <c:pt idx="23">
                  <c:v>-0.36558521923620929</c:v>
                </c:pt>
                <c:pt idx="24">
                  <c:v>-0.39096181046676087</c:v>
                </c:pt>
                <c:pt idx="25">
                  <c:v>-0.41438635621803938</c:v>
                </c:pt>
                <c:pt idx="26">
                  <c:v>-0.43607575043218605</c:v>
                </c:pt>
                <c:pt idx="27">
                  <c:v>-0.45621590220246516</c:v>
                </c:pt>
                <c:pt idx="28">
                  <c:v>-0.47496707798858701</c:v>
                </c:pt>
                <c:pt idx="29">
                  <c:v>-0.49246817538896748</c:v>
                </c:pt>
                <c:pt idx="30">
                  <c:v>-0.50884016973125878</c:v>
                </c:pt>
              </c:numCache>
            </c:numRef>
          </c:val>
          <c:smooth val="0"/>
          <c:extLst>
            <c:ext xmlns:c16="http://schemas.microsoft.com/office/drawing/2014/chart" uri="{C3380CC4-5D6E-409C-BE32-E72D297353CC}">
              <c16:uniqueId val="{00000002-E328-4DF2-A3D0-E6881B59D14A}"/>
            </c:ext>
          </c:extLst>
        </c:ser>
        <c:dLbls>
          <c:showLegendKey val="0"/>
          <c:showVal val="0"/>
          <c:showCatName val="0"/>
          <c:showSerName val="0"/>
          <c:showPercent val="0"/>
          <c:showBubbleSize val="0"/>
        </c:dLbls>
        <c:marker val="1"/>
        <c:smooth val="0"/>
        <c:axId val="479275232"/>
        <c:axId val="479288192"/>
      </c:lineChart>
      <c:dateAx>
        <c:axId val="221380992"/>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382528"/>
        <c:crosses val="autoZero"/>
        <c:auto val="1"/>
        <c:lblOffset val="100"/>
        <c:baseTimeUnit val="days"/>
      </c:dateAx>
      <c:valAx>
        <c:axId val="22138252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380992"/>
        <c:crosses val="autoZero"/>
        <c:crossBetween val="between"/>
      </c:valAx>
      <c:dateAx>
        <c:axId val="479275232"/>
        <c:scaling>
          <c:orientation val="minMax"/>
        </c:scaling>
        <c:delete val="1"/>
        <c:axPos val="b"/>
        <c:numFmt formatCode="m/d;@" sourceLinked="1"/>
        <c:majorTickMark val="out"/>
        <c:minorTickMark val="none"/>
        <c:tickLblPos val="nextTo"/>
        <c:crossAx val="479288192"/>
        <c:crosses val="autoZero"/>
        <c:auto val="1"/>
        <c:lblOffset val="100"/>
        <c:baseTimeUnit val="days"/>
      </c:dateAx>
      <c:valAx>
        <c:axId val="4792881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47927523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19e3fe10-1140-4cec-ba43-11eaf7bcd9bb}"/>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总存款人数</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WP_ro!$K$2:$K$4</c:f>
              <c:strCache>
                <c:ptCount val="3"/>
                <c:pt idx="0">
                  <c:v>总存款人数</c:v>
                </c:pt>
                <c:pt idx="1">
                  <c:v>no of total depositors</c:v>
                </c:pt>
                <c:pt idx="2">
                  <c:v>本月数据</c:v>
                </c:pt>
              </c:strCache>
            </c:strRef>
          </c:tx>
          <c:spPr>
            <a:solidFill>
              <a:schemeClr val="accent1"/>
            </a:solidFill>
            <a:ln>
              <a:noFill/>
            </a:ln>
            <a:effectLst/>
          </c:spPr>
          <c:invertIfNegative val="0"/>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WP_ro!$K$5:$K$35</c:f>
              <c:numCache>
                <c:formatCode>_ * #,##0_ ;_ * \-#,##0_ ;_ * "-"_ ;_ @_ </c:formatCode>
                <c:ptCount val="31"/>
                <c:pt idx="0">
                  <c:v>1784</c:v>
                </c:pt>
                <c:pt idx="1">
                  <c:v>1445</c:v>
                </c:pt>
                <c:pt idx="2">
                  <c:v>1418</c:v>
                </c:pt>
                <c:pt idx="3">
                  <c:v>1561</c:v>
                </c:pt>
                <c:pt idx="4">
                  <c:v>1399</c:v>
                </c:pt>
                <c:pt idx="5">
                  <c:v>1397</c:v>
                </c:pt>
                <c:pt idx="6">
                  <c:v>1666</c:v>
                </c:pt>
                <c:pt idx="7">
                  <c:v>1762</c:v>
                </c:pt>
                <c:pt idx="8">
                  <c:v>1485</c:v>
                </c:pt>
                <c:pt idx="9">
                  <c:v>1465</c:v>
                </c:pt>
                <c:pt idx="10">
                  <c:v>1454</c:v>
                </c:pt>
                <c:pt idx="11">
                  <c:v>1437</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3EA6-446A-9240-263A84F55CFC}"/>
            </c:ext>
          </c:extLst>
        </c:ser>
        <c:ser>
          <c:idx val="1"/>
          <c:order val="1"/>
          <c:tx>
            <c:strRef>
              <c:f>WP_ro!$L$2:$L$4</c:f>
              <c:strCache>
                <c:ptCount val="3"/>
                <c:pt idx="0">
                  <c:v>总存款人数</c:v>
                </c:pt>
                <c:pt idx="1">
                  <c:v>no of total depositors</c:v>
                </c:pt>
                <c:pt idx="2">
                  <c:v>上月数据</c:v>
                </c:pt>
              </c:strCache>
            </c:strRef>
          </c:tx>
          <c:spPr>
            <a:solidFill>
              <a:schemeClr val="accent2"/>
            </a:solidFill>
            <a:ln>
              <a:noFill/>
            </a:ln>
            <a:effectLst/>
          </c:spPr>
          <c:invertIfNegative val="0"/>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WP_ro!$L$5:$L$35</c:f>
              <c:numCache>
                <c:formatCode>_ * #,##0_ ;_ * \-#,##0_ ;_ * "-"_ ;_ @_ </c:formatCode>
                <c:ptCount val="31"/>
                <c:pt idx="0">
                  <c:v>1719</c:v>
                </c:pt>
                <c:pt idx="1">
                  <c:v>1561</c:v>
                </c:pt>
                <c:pt idx="2">
                  <c:v>1526</c:v>
                </c:pt>
                <c:pt idx="3">
                  <c:v>1464</c:v>
                </c:pt>
                <c:pt idx="4">
                  <c:v>1474</c:v>
                </c:pt>
                <c:pt idx="5">
                  <c:v>1392</c:v>
                </c:pt>
                <c:pt idx="6">
                  <c:v>1588</c:v>
                </c:pt>
                <c:pt idx="7">
                  <c:v>1583</c:v>
                </c:pt>
                <c:pt idx="8">
                  <c:v>1400</c:v>
                </c:pt>
                <c:pt idx="9">
                  <c:v>1459</c:v>
                </c:pt>
                <c:pt idx="10">
                  <c:v>1483</c:v>
                </c:pt>
                <c:pt idx="11">
                  <c:v>1344</c:v>
                </c:pt>
                <c:pt idx="12">
                  <c:v>1412</c:v>
                </c:pt>
                <c:pt idx="13">
                  <c:v>1622</c:v>
                </c:pt>
                <c:pt idx="14">
                  <c:v>1692</c:v>
                </c:pt>
                <c:pt idx="15">
                  <c:v>1472</c:v>
                </c:pt>
                <c:pt idx="16">
                  <c:v>1571</c:v>
                </c:pt>
                <c:pt idx="17">
                  <c:v>1411</c:v>
                </c:pt>
                <c:pt idx="18">
                  <c:v>1314</c:v>
                </c:pt>
                <c:pt idx="19">
                  <c:v>1592</c:v>
                </c:pt>
                <c:pt idx="20">
                  <c:v>1753</c:v>
                </c:pt>
                <c:pt idx="21">
                  <c:v>1683</c:v>
                </c:pt>
                <c:pt idx="22">
                  <c:v>1384</c:v>
                </c:pt>
                <c:pt idx="23">
                  <c:v>1340</c:v>
                </c:pt>
                <c:pt idx="24">
                  <c:v>1307</c:v>
                </c:pt>
                <c:pt idx="25">
                  <c:v>1352</c:v>
                </c:pt>
                <c:pt idx="26">
                  <c:v>1413</c:v>
                </c:pt>
                <c:pt idx="27">
                  <c:v>1787</c:v>
                </c:pt>
                <c:pt idx="28">
                  <c:v>0</c:v>
                </c:pt>
                <c:pt idx="29">
                  <c:v>0</c:v>
                </c:pt>
                <c:pt idx="30">
                  <c:v>0</c:v>
                </c:pt>
              </c:numCache>
            </c:numRef>
          </c:val>
          <c:extLst>
            <c:ext xmlns:c16="http://schemas.microsoft.com/office/drawing/2014/chart" uri="{C3380CC4-5D6E-409C-BE32-E72D297353CC}">
              <c16:uniqueId val="{00000001-3EA6-446A-9240-263A84F55CFC}"/>
            </c:ext>
          </c:extLst>
        </c:ser>
        <c:dLbls>
          <c:showLegendKey val="0"/>
          <c:showVal val="0"/>
          <c:showCatName val="0"/>
          <c:showSerName val="0"/>
          <c:showPercent val="0"/>
          <c:showBubbleSize val="0"/>
        </c:dLbls>
        <c:gapWidth val="219"/>
        <c:axId val="221426816"/>
        <c:axId val="221428352"/>
      </c:barChart>
      <c:lineChart>
        <c:grouping val="standard"/>
        <c:varyColors val="0"/>
        <c:ser>
          <c:idx val="2"/>
          <c:order val="2"/>
          <c:tx>
            <c:strRef>
              <c:f>WP_ro!$M$2:$M$4</c:f>
              <c:strCache>
                <c:ptCount val="3"/>
                <c:pt idx="0">
                  <c:v>总存款人数</c:v>
                </c:pt>
                <c:pt idx="1">
                  <c:v>no of total depositors</c:v>
                </c:pt>
                <c:pt idx="2">
                  <c:v>增长率</c:v>
                </c:pt>
              </c:strCache>
            </c:strRef>
          </c:tx>
          <c:spPr>
            <a:ln w="28575" cap="rnd">
              <a:solidFill>
                <a:schemeClr val="accent3"/>
              </a:solidFill>
              <a:round/>
            </a:ln>
            <a:effectLst/>
          </c:spPr>
          <c:marker>
            <c:symbol val="none"/>
          </c:marker>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WP_ro!$M$5:$M$35</c:f>
              <c:numCache>
                <c:formatCode>0.00%</c:formatCode>
                <c:ptCount val="31"/>
                <c:pt idx="0">
                  <c:v>3.7812681791739383E-2</c:v>
                </c:pt>
                <c:pt idx="1">
                  <c:v>-7.4311338885329911E-2</c:v>
                </c:pt>
                <c:pt idx="2">
                  <c:v>-7.0773263433813891E-2</c:v>
                </c:pt>
                <c:pt idx="3">
                  <c:v>6.62568306010929E-2</c:v>
                </c:pt>
                <c:pt idx="4">
                  <c:v>-5.0881953867028491E-2</c:v>
                </c:pt>
                <c:pt idx="5">
                  <c:v>3.5919540229885057E-3</c:v>
                </c:pt>
                <c:pt idx="6">
                  <c:v>4.9118387909319897E-2</c:v>
                </c:pt>
                <c:pt idx="7">
                  <c:v>0.11307643714466203</c:v>
                </c:pt>
                <c:pt idx="8">
                  <c:v>6.0714285714285714E-2</c:v>
                </c:pt>
                <c:pt idx="9">
                  <c:v>4.1124057573680602E-3</c:v>
                </c:pt>
                <c:pt idx="10">
                  <c:v>-1.9554956169925825E-2</c:v>
                </c:pt>
                <c:pt idx="11">
                  <c:v>6.9196428571428575E-2</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3EA6-446A-9240-263A84F55CFC}"/>
            </c:ext>
          </c:extLst>
        </c:ser>
        <c:dLbls>
          <c:showLegendKey val="0"/>
          <c:showVal val="0"/>
          <c:showCatName val="0"/>
          <c:showSerName val="0"/>
          <c:showPercent val="0"/>
          <c:showBubbleSize val="0"/>
        </c:dLbls>
        <c:marker val="1"/>
        <c:smooth val="0"/>
        <c:axId val="479307872"/>
        <c:axId val="479312672"/>
      </c:lineChart>
      <c:dateAx>
        <c:axId val="221426816"/>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428352"/>
        <c:crosses val="autoZero"/>
        <c:auto val="1"/>
        <c:lblOffset val="100"/>
        <c:baseTimeUnit val="days"/>
      </c:dateAx>
      <c:valAx>
        <c:axId val="22142835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426816"/>
        <c:crosses val="autoZero"/>
        <c:crossBetween val="between"/>
      </c:valAx>
      <c:dateAx>
        <c:axId val="479307872"/>
        <c:scaling>
          <c:orientation val="minMax"/>
        </c:scaling>
        <c:delete val="1"/>
        <c:axPos val="b"/>
        <c:numFmt formatCode="m/d;@" sourceLinked="1"/>
        <c:majorTickMark val="out"/>
        <c:minorTickMark val="none"/>
        <c:tickLblPos val="nextTo"/>
        <c:crossAx val="479312672"/>
        <c:crosses val="autoZero"/>
        <c:auto val="1"/>
        <c:lblOffset val="100"/>
        <c:baseTimeUnit val="days"/>
      </c:dateAx>
      <c:valAx>
        <c:axId val="479312672"/>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47930787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c9ae41b5-4f0c-492c-9b13-7ed94ba2849f}"/>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总存款人数</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WP_ro!$K$36</c:f>
              <c:strCache>
                <c:ptCount val="1"/>
                <c:pt idx="0">
                  <c:v>本月日均值数据</c:v>
                </c:pt>
              </c:strCache>
            </c:strRef>
          </c:tx>
          <c:spPr>
            <a:solidFill>
              <a:schemeClr val="accent1"/>
            </a:solidFill>
            <a:ln>
              <a:noFill/>
            </a:ln>
            <a:effectLst/>
          </c:spPr>
          <c:invertIfNegative val="0"/>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WP_ro!$K$37:$K$67</c:f>
              <c:numCache>
                <c:formatCode>_ * #,##0_ ;_ * \-#,##0_ ;_ * "-"_ ;_ @_ </c:formatCode>
                <c:ptCount val="31"/>
                <c:pt idx="0">
                  <c:v>1784</c:v>
                </c:pt>
                <c:pt idx="1">
                  <c:v>1614.5</c:v>
                </c:pt>
                <c:pt idx="2">
                  <c:v>1549</c:v>
                </c:pt>
                <c:pt idx="3">
                  <c:v>1552</c:v>
                </c:pt>
                <c:pt idx="4">
                  <c:v>1521.4</c:v>
                </c:pt>
                <c:pt idx="5">
                  <c:v>1500.6666666666667</c:v>
                </c:pt>
                <c:pt idx="6">
                  <c:v>1524.2857142857142</c:v>
                </c:pt>
                <c:pt idx="7">
                  <c:v>1554</c:v>
                </c:pt>
                <c:pt idx="8">
                  <c:v>1546.3333333333333</c:v>
                </c:pt>
                <c:pt idx="9">
                  <c:v>1538.2</c:v>
                </c:pt>
                <c:pt idx="10">
                  <c:v>1530.5454545454545</c:v>
                </c:pt>
                <c:pt idx="11">
                  <c:v>1522.75</c:v>
                </c:pt>
                <c:pt idx="12">
                  <c:v>1405.6153846153845</c:v>
                </c:pt>
                <c:pt idx="13">
                  <c:v>1305.2142857142858</c:v>
                </c:pt>
                <c:pt idx="14">
                  <c:v>1218.2</c:v>
                </c:pt>
                <c:pt idx="15">
                  <c:v>1142.0625</c:v>
                </c:pt>
                <c:pt idx="16">
                  <c:v>1074.8823529411766</c:v>
                </c:pt>
                <c:pt idx="17">
                  <c:v>1015.1666666666666</c:v>
                </c:pt>
                <c:pt idx="18">
                  <c:v>961.73684210526312</c:v>
                </c:pt>
                <c:pt idx="19">
                  <c:v>913.65</c:v>
                </c:pt>
                <c:pt idx="20">
                  <c:v>870.14285714285711</c:v>
                </c:pt>
                <c:pt idx="21">
                  <c:v>830.59090909090912</c:v>
                </c:pt>
                <c:pt idx="22">
                  <c:v>794.47826086956525</c:v>
                </c:pt>
                <c:pt idx="23">
                  <c:v>761.375</c:v>
                </c:pt>
                <c:pt idx="24">
                  <c:v>730.92</c:v>
                </c:pt>
                <c:pt idx="25">
                  <c:v>702.80769230769226</c:v>
                </c:pt>
                <c:pt idx="26">
                  <c:v>676.77777777777783</c:v>
                </c:pt>
                <c:pt idx="27">
                  <c:v>652.60714285714289</c:v>
                </c:pt>
                <c:pt idx="28">
                  <c:v>630.10344827586209</c:v>
                </c:pt>
                <c:pt idx="29">
                  <c:v>609.1</c:v>
                </c:pt>
                <c:pt idx="30">
                  <c:v>589.45161290322585</c:v>
                </c:pt>
              </c:numCache>
            </c:numRef>
          </c:val>
          <c:extLst>
            <c:ext xmlns:c16="http://schemas.microsoft.com/office/drawing/2014/chart" uri="{C3380CC4-5D6E-409C-BE32-E72D297353CC}">
              <c16:uniqueId val="{00000000-8CE8-4E6E-8E67-394775AFAD6E}"/>
            </c:ext>
          </c:extLst>
        </c:ser>
        <c:ser>
          <c:idx val="1"/>
          <c:order val="1"/>
          <c:tx>
            <c:strRef>
              <c:f>WP_ro!$L$36</c:f>
              <c:strCache>
                <c:ptCount val="1"/>
                <c:pt idx="0">
                  <c:v>上月日均值数据</c:v>
                </c:pt>
              </c:strCache>
            </c:strRef>
          </c:tx>
          <c:spPr>
            <a:solidFill>
              <a:schemeClr val="accent2"/>
            </a:solidFill>
            <a:ln>
              <a:noFill/>
            </a:ln>
            <a:effectLst/>
          </c:spPr>
          <c:invertIfNegative val="0"/>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WP_ro!$L$37:$L$67</c:f>
              <c:numCache>
                <c:formatCode>_ * #,##0_ ;_ * \-#,##0_ ;_ * "-"_ ;_ @_ </c:formatCode>
                <c:ptCount val="31"/>
                <c:pt idx="0">
                  <c:v>1719</c:v>
                </c:pt>
                <c:pt idx="1">
                  <c:v>1640</c:v>
                </c:pt>
                <c:pt idx="2">
                  <c:v>1602</c:v>
                </c:pt>
                <c:pt idx="3">
                  <c:v>1567.5</c:v>
                </c:pt>
                <c:pt idx="4">
                  <c:v>1548.8</c:v>
                </c:pt>
                <c:pt idx="5">
                  <c:v>1522.6666666666667</c:v>
                </c:pt>
                <c:pt idx="6">
                  <c:v>1532</c:v>
                </c:pt>
                <c:pt idx="7">
                  <c:v>1538.375</c:v>
                </c:pt>
                <c:pt idx="8">
                  <c:v>1523</c:v>
                </c:pt>
                <c:pt idx="9">
                  <c:v>1516.6</c:v>
                </c:pt>
                <c:pt idx="10">
                  <c:v>1513.5454545454545</c:v>
                </c:pt>
                <c:pt idx="11">
                  <c:v>1499.4166666666667</c:v>
                </c:pt>
                <c:pt idx="12">
                  <c:v>1492.6923076923076</c:v>
                </c:pt>
                <c:pt idx="13">
                  <c:v>1501.9285714285713</c:v>
                </c:pt>
                <c:pt idx="14">
                  <c:v>1514.6</c:v>
                </c:pt>
                <c:pt idx="15">
                  <c:v>1511.9375</c:v>
                </c:pt>
                <c:pt idx="16">
                  <c:v>1515.4117647058824</c:v>
                </c:pt>
                <c:pt idx="17">
                  <c:v>1509.6111111111111</c:v>
                </c:pt>
                <c:pt idx="18">
                  <c:v>1499.3157894736842</c:v>
                </c:pt>
                <c:pt idx="19">
                  <c:v>1503.95</c:v>
                </c:pt>
                <c:pt idx="20">
                  <c:v>1515.8095238095239</c:v>
                </c:pt>
                <c:pt idx="21">
                  <c:v>1523.409090909091</c:v>
                </c:pt>
                <c:pt idx="22">
                  <c:v>1517.3478260869565</c:v>
                </c:pt>
                <c:pt idx="23">
                  <c:v>1509.9583333333333</c:v>
                </c:pt>
                <c:pt idx="24">
                  <c:v>1501.84</c:v>
                </c:pt>
                <c:pt idx="25">
                  <c:v>1496.0769230769231</c:v>
                </c:pt>
                <c:pt idx="26">
                  <c:v>1493</c:v>
                </c:pt>
                <c:pt idx="27">
                  <c:v>1503.5</c:v>
                </c:pt>
                <c:pt idx="28">
                  <c:v>1451.655172413793</c:v>
                </c:pt>
                <c:pt idx="29">
                  <c:v>1403.2666666666667</c:v>
                </c:pt>
                <c:pt idx="30">
                  <c:v>1358</c:v>
                </c:pt>
              </c:numCache>
            </c:numRef>
          </c:val>
          <c:extLst>
            <c:ext xmlns:c16="http://schemas.microsoft.com/office/drawing/2014/chart" uri="{C3380CC4-5D6E-409C-BE32-E72D297353CC}">
              <c16:uniqueId val="{00000001-8CE8-4E6E-8E67-394775AFAD6E}"/>
            </c:ext>
          </c:extLst>
        </c:ser>
        <c:dLbls>
          <c:showLegendKey val="0"/>
          <c:showVal val="0"/>
          <c:showCatName val="0"/>
          <c:showSerName val="0"/>
          <c:showPercent val="0"/>
          <c:showBubbleSize val="0"/>
        </c:dLbls>
        <c:gapWidth val="219"/>
        <c:axId val="221484928"/>
        <c:axId val="221486464"/>
      </c:barChart>
      <c:lineChart>
        <c:grouping val="standard"/>
        <c:varyColors val="0"/>
        <c:ser>
          <c:idx val="2"/>
          <c:order val="2"/>
          <c:tx>
            <c:strRef>
              <c:f>WP_ro!$M$36</c:f>
              <c:strCache>
                <c:ptCount val="1"/>
                <c:pt idx="0">
                  <c:v>日均值同比增长率</c:v>
                </c:pt>
              </c:strCache>
            </c:strRef>
          </c:tx>
          <c:spPr>
            <a:ln w="28575" cap="rnd">
              <a:solidFill>
                <a:schemeClr val="accent3"/>
              </a:solidFill>
              <a:round/>
            </a:ln>
            <a:effectLst/>
          </c:spPr>
          <c:marker>
            <c:symbol val="none"/>
          </c:marker>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WP_ro!$M$37:$M$67</c:f>
              <c:numCache>
                <c:formatCode>0.00%</c:formatCode>
                <c:ptCount val="31"/>
                <c:pt idx="0">
                  <c:v>3.7812681791739383E-2</c:v>
                </c:pt>
                <c:pt idx="1">
                  <c:v>-1.5548780487804878E-2</c:v>
                </c:pt>
                <c:pt idx="2">
                  <c:v>-3.3083645443196003E-2</c:v>
                </c:pt>
                <c:pt idx="3">
                  <c:v>-9.8883572567783091E-3</c:v>
                </c:pt>
                <c:pt idx="4">
                  <c:v>-1.7691115702479252E-2</c:v>
                </c:pt>
                <c:pt idx="5">
                  <c:v>-1.4448336252189142E-2</c:v>
                </c:pt>
                <c:pt idx="6">
                  <c:v>-5.0354345393510309E-3</c:v>
                </c:pt>
                <c:pt idx="7">
                  <c:v>1.0156821321199317E-2</c:v>
                </c:pt>
                <c:pt idx="8">
                  <c:v>1.5320639089516256E-2</c:v>
                </c:pt>
                <c:pt idx="9">
                  <c:v>1.4242384280627811E-2</c:v>
                </c:pt>
                <c:pt idx="10">
                  <c:v>1.1231905820169381E-2</c:v>
                </c:pt>
                <c:pt idx="11">
                  <c:v>1.5561607291724509E-2</c:v>
                </c:pt>
                <c:pt idx="12">
                  <c:v>-5.8335480546250984E-2</c:v>
                </c:pt>
                <c:pt idx="13">
                  <c:v>-0.13097446140676264</c:v>
                </c:pt>
                <c:pt idx="14">
                  <c:v>-0.19569523306483552</c:v>
                </c:pt>
                <c:pt idx="15">
                  <c:v>-0.24463643503782398</c:v>
                </c:pt>
                <c:pt idx="16">
                  <c:v>-0.29069947985404859</c:v>
                </c:pt>
                <c:pt idx="17">
                  <c:v>-0.32753100504176941</c:v>
                </c:pt>
                <c:pt idx="18">
                  <c:v>-0.35854951381331834</c:v>
                </c:pt>
                <c:pt idx="19">
                  <c:v>-0.39249975065660431</c:v>
                </c:pt>
                <c:pt idx="20">
                  <c:v>-0.42595501382256851</c:v>
                </c:pt>
                <c:pt idx="21">
                  <c:v>-0.45478144114575564</c:v>
                </c:pt>
                <c:pt idx="22">
                  <c:v>-0.47640333533912144</c:v>
                </c:pt>
                <c:pt idx="23">
                  <c:v>-0.49576423190485386</c:v>
                </c:pt>
                <c:pt idx="24">
                  <c:v>-0.51331699781601237</c:v>
                </c:pt>
                <c:pt idx="25">
                  <c:v>-0.53023291685947871</c:v>
                </c:pt>
                <c:pt idx="26">
                  <c:v>-0.54669941207114681</c:v>
                </c:pt>
                <c:pt idx="27">
                  <c:v>-0.565941374887168</c:v>
                </c:pt>
                <c:pt idx="28">
                  <c:v>-0.565941374887168</c:v>
                </c:pt>
                <c:pt idx="29">
                  <c:v>-0.565941374887168</c:v>
                </c:pt>
                <c:pt idx="30">
                  <c:v>-0.565941374887168</c:v>
                </c:pt>
              </c:numCache>
            </c:numRef>
          </c:val>
          <c:smooth val="0"/>
          <c:extLst>
            <c:ext xmlns:c16="http://schemas.microsoft.com/office/drawing/2014/chart" uri="{C3380CC4-5D6E-409C-BE32-E72D297353CC}">
              <c16:uniqueId val="{00000002-8CE8-4E6E-8E67-394775AFAD6E}"/>
            </c:ext>
          </c:extLst>
        </c:ser>
        <c:dLbls>
          <c:showLegendKey val="0"/>
          <c:showVal val="0"/>
          <c:showCatName val="0"/>
          <c:showSerName val="0"/>
          <c:showPercent val="0"/>
          <c:showBubbleSize val="0"/>
        </c:dLbls>
        <c:marker val="1"/>
        <c:smooth val="0"/>
        <c:axId val="479295872"/>
        <c:axId val="479298272"/>
      </c:lineChart>
      <c:dateAx>
        <c:axId val="221484928"/>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486464"/>
        <c:crosses val="autoZero"/>
        <c:auto val="1"/>
        <c:lblOffset val="100"/>
        <c:baseTimeUnit val="days"/>
      </c:dateAx>
      <c:valAx>
        <c:axId val="22148646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484928"/>
        <c:crosses val="autoZero"/>
        <c:crossBetween val="between"/>
      </c:valAx>
      <c:dateAx>
        <c:axId val="479295872"/>
        <c:scaling>
          <c:orientation val="minMax"/>
        </c:scaling>
        <c:delete val="1"/>
        <c:axPos val="b"/>
        <c:numFmt formatCode="m/d;@" sourceLinked="1"/>
        <c:majorTickMark val="out"/>
        <c:minorTickMark val="none"/>
        <c:tickLblPos val="nextTo"/>
        <c:crossAx val="479298272"/>
        <c:crosses val="autoZero"/>
        <c:auto val="1"/>
        <c:lblOffset val="100"/>
        <c:baseTimeUnit val="days"/>
      </c:dateAx>
      <c:valAx>
        <c:axId val="479298272"/>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47929587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134fb0f5-f8ec-4ec2-9ad6-3b0d8b7090aa}"/>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总存款人数</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WP_ro!$K$68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WP_ro!$A$69:$A$99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WP_ro!$K$69:$K$99</c:f>
              <c:numCache>
                <c:formatCode>_ * #,##0_ ;_ * \-#,##0_ ;_ * "-"_ ;_ @_ </c:formatCode>
                <c:ptCount val="31"/>
                <c:pt idx="0">
                  <c:v>-3</c:v>
                </c:pt>
                <c:pt idx="1">
                  <c:v>-339</c:v>
                </c:pt>
                <c:pt idx="2">
                  <c:v>-27</c:v>
                </c:pt>
                <c:pt idx="3">
                  <c:v>143</c:v>
                </c:pt>
                <c:pt idx="4">
                  <c:v>-162</c:v>
                </c:pt>
                <c:pt idx="5">
                  <c:v>-2</c:v>
                </c:pt>
                <c:pt idx="6">
                  <c:v>269</c:v>
                </c:pt>
                <c:pt idx="7">
                  <c:v>96</c:v>
                </c:pt>
                <c:pt idx="8">
                  <c:v>-277</c:v>
                </c:pt>
                <c:pt idx="9">
                  <c:v>-20</c:v>
                </c:pt>
                <c:pt idx="10">
                  <c:v>-11</c:v>
                </c:pt>
                <c:pt idx="11">
                  <c:v>-17</c:v>
                </c:pt>
                <c:pt idx="12">
                  <c:v>-1437</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DF34-416F-B2FB-A1468137784C}"/>
            </c:ext>
          </c:extLst>
        </c:ser>
        <c:dLbls>
          <c:showLegendKey val="0"/>
          <c:showVal val="0"/>
          <c:showCatName val="0"/>
          <c:showSerName val="0"/>
          <c:showPercent val="0"/>
          <c:showBubbleSize val="0"/>
        </c:dLbls>
        <c:gapWidth val="315"/>
        <c:overlap val="-40"/>
        <c:axId val="221842816"/>
        <c:axId val="221865088"/>
      </c:barChart>
      <c:dateAx>
        <c:axId val="221842816"/>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1865088"/>
        <c:crosses val="autoZero"/>
        <c:auto val="1"/>
        <c:lblOffset val="100"/>
        <c:baseTimeUnit val="days"/>
      </c:dateAx>
      <c:valAx>
        <c:axId val="221865088"/>
        <c:scaling>
          <c:orientation val="minMax"/>
        </c:scaling>
        <c:delete val="1"/>
        <c:axPos val="l"/>
        <c:numFmt formatCode="_ * #,##0_ ;_ * \-#,##0_ ;_ * &quot;-&quot;_ ;_ @_ " sourceLinked="1"/>
        <c:majorTickMark val="none"/>
        <c:minorTickMark val="none"/>
        <c:tickLblPos val="nextTo"/>
        <c:crossAx val="2218428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144cfa8b-5b9c-46a5-819c-09bc58dc18fb}"/>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总存款人数</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WP_ro!$K$100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WP_ro!$K$101:$K$131</c:f>
              <c:numCache>
                <c:formatCode>_ * #,##0_ ;_ * \-#,##0_ ;_ * "-"_ ;_ @_ </c:formatCode>
                <c:ptCount val="31"/>
                <c:pt idx="0">
                  <c:v>1784</c:v>
                </c:pt>
                <c:pt idx="1">
                  <c:v>1614.5</c:v>
                </c:pt>
                <c:pt idx="2">
                  <c:v>1549</c:v>
                </c:pt>
                <c:pt idx="3">
                  <c:v>1552</c:v>
                </c:pt>
                <c:pt idx="4">
                  <c:v>1521.4</c:v>
                </c:pt>
                <c:pt idx="5">
                  <c:v>1500.6666666666667</c:v>
                </c:pt>
                <c:pt idx="6">
                  <c:v>1524.2857142857142</c:v>
                </c:pt>
                <c:pt idx="7">
                  <c:v>1554</c:v>
                </c:pt>
                <c:pt idx="8">
                  <c:v>1546.3333333333333</c:v>
                </c:pt>
                <c:pt idx="9">
                  <c:v>1538.2</c:v>
                </c:pt>
                <c:pt idx="10">
                  <c:v>1530.5454545454545</c:v>
                </c:pt>
                <c:pt idx="11">
                  <c:v>1522.75</c:v>
                </c:pt>
                <c:pt idx="12">
                  <c:v>1405.6153846153845</c:v>
                </c:pt>
                <c:pt idx="13">
                  <c:v>1305.2142857142858</c:v>
                </c:pt>
                <c:pt idx="14">
                  <c:v>1218.2</c:v>
                </c:pt>
                <c:pt idx="15">
                  <c:v>1142.0625</c:v>
                </c:pt>
                <c:pt idx="16">
                  <c:v>1074.8823529411766</c:v>
                </c:pt>
                <c:pt idx="17">
                  <c:v>1015.1666666666666</c:v>
                </c:pt>
                <c:pt idx="18">
                  <c:v>961.73684210526312</c:v>
                </c:pt>
                <c:pt idx="19">
                  <c:v>913.65</c:v>
                </c:pt>
                <c:pt idx="20">
                  <c:v>870.14285714285711</c:v>
                </c:pt>
                <c:pt idx="21">
                  <c:v>830.59090909090912</c:v>
                </c:pt>
                <c:pt idx="22">
                  <c:v>794.47826086956525</c:v>
                </c:pt>
                <c:pt idx="23">
                  <c:v>761.375</c:v>
                </c:pt>
                <c:pt idx="24">
                  <c:v>730.92</c:v>
                </c:pt>
                <c:pt idx="25">
                  <c:v>702.80769230769226</c:v>
                </c:pt>
                <c:pt idx="26">
                  <c:v>676.77777777777783</c:v>
                </c:pt>
                <c:pt idx="27">
                  <c:v>652.60714285714289</c:v>
                </c:pt>
                <c:pt idx="28">
                  <c:v>630.10344827586209</c:v>
                </c:pt>
                <c:pt idx="29">
                  <c:v>609.1</c:v>
                </c:pt>
                <c:pt idx="30">
                  <c:v>589.45161290322585</c:v>
                </c:pt>
              </c:numCache>
            </c:numRef>
          </c:val>
          <c:extLst>
            <c:ext xmlns:c16="http://schemas.microsoft.com/office/drawing/2014/chart" uri="{C3380CC4-5D6E-409C-BE32-E72D297353CC}">
              <c16:uniqueId val="{00000000-46DC-4F18-9E81-0E38D394FF13}"/>
            </c:ext>
          </c:extLst>
        </c:ser>
        <c:ser>
          <c:idx val="1"/>
          <c:order val="1"/>
          <c:tx>
            <c:strRef>
              <c:f>WP_ro!$L$100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WP_ro!$L$101:$L$131</c:f>
              <c:numCache>
                <c:formatCode>_ * #,##0_ ;_ * \-#,##0_ ;_ * "-"_ ;_ @_ </c:formatCode>
                <c:ptCount val="31"/>
                <c:pt idx="0">
                  <c:v>1358</c:v>
                </c:pt>
                <c:pt idx="1">
                  <c:v>1358</c:v>
                </c:pt>
                <c:pt idx="2">
                  <c:v>1358</c:v>
                </c:pt>
                <c:pt idx="3">
                  <c:v>1358</c:v>
                </c:pt>
                <c:pt idx="4">
                  <c:v>1358</c:v>
                </c:pt>
                <c:pt idx="5">
                  <c:v>1358</c:v>
                </c:pt>
                <c:pt idx="6">
                  <c:v>1358</c:v>
                </c:pt>
                <c:pt idx="7">
                  <c:v>1358</c:v>
                </c:pt>
                <c:pt idx="8">
                  <c:v>1358</c:v>
                </c:pt>
                <c:pt idx="9">
                  <c:v>1358</c:v>
                </c:pt>
                <c:pt idx="10">
                  <c:v>1358</c:v>
                </c:pt>
                <c:pt idx="11">
                  <c:v>1358</c:v>
                </c:pt>
                <c:pt idx="12">
                  <c:v>1358</c:v>
                </c:pt>
                <c:pt idx="13">
                  <c:v>1358</c:v>
                </c:pt>
                <c:pt idx="14">
                  <c:v>1358</c:v>
                </c:pt>
                <c:pt idx="15">
                  <c:v>1358</c:v>
                </c:pt>
                <c:pt idx="16">
                  <c:v>1358</c:v>
                </c:pt>
                <c:pt idx="17">
                  <c:v>1358</c:v>
                </c:pt>
                <c:pt idx="18">
                  <c:v>1358</c:v>
                </c:pt>
                <c:pt idx="19">
                  <c:v>1358</c:v>
                </c:pt>
                <c:pt idx="20">
                  <c:v>1358</c:v>
                </c:pt>
                <c:pt idx="21">
                  <c:v>1358</c:v>
                </c:pt>
                <c:pt idx="22">
                  <c:v>1358</c:v>
                </c:pt>
                <c:pt idx="23">
                  <c:v>1358</c:v>
                </c:pt>
                <c:pt idx="24">
                  <c:v>1358</c:v>
                </c:pt>
                <c:pt idx="25">
                  <c:v>1358</c:v>
                </c:pt>
                <c:pt idx="26">
                  <c:v>1358</c:v>
                </c:pt>
                <c:pt idx="27">
                  <c:v>1358</c:v>
                </c:pt>
                <c:pt idx="28">
                  <c:v>1358</c:v>
                </c:pt>
                <c:pt idx="29">
                  <c:v>1358</c:v>
                </c:pt>
                <c:pt idx="30">
                  <c:v>1358</c:v>
                </c:pt>
              </c:numCache>
            </c:numRef>
          </c:val>
          <c:extLst>
            <c:ext xmlns:c16="http://schemas.microsoft.com/office/drawing/2014/chart" uri="{C3380CC4-5D6E-409C-BE32-E72D297353CC}">
              <c16:uniqueId val="{00000001-46DC-4F18-9E81-0E38D394FF13}"/>
            </c:ext>
          </c:extLst>
        </c:ser>
        <c:dLbls>
          <c:showLegendKey val="0"/>
          <c:showVal val="0"/>
          <c:showCatName val="0"/>
          <c:showSerName val="0"/>
          <c:showPercent val="0"/>
          <c:showBubbleSize val="0"/>
        </c:dLbls>
        <c:gapWidth val="100"/>
        <c:axId val="221976832"/>
        <c:axId val="221999104"/>
      </c:barChart>
      <c:lineChart>
        <c:grouping val="standard"/>
        <c:varyColors val="0"/>
        <c:ser>
          <c:idx val="2"/>
          <c:order val="2"/>
          <c:tx>
            <c:strRef>
              <c:f>WP_ro!$M$100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WP_ro!$M$101:$M$131</c:f>
              <c:numCache>
                <c:formatCode>0.00%</c:formatCode>
                <c:ptCount val="31"/>
                <c:pt idx="0">
                  <c:v>0.31369661266568483</c:v>
                </c:pt>
                <c:pt idx="1">
                  <c:v>0.18888070692194403</c:v>
                </c:pt>
                <c:pt idx="2">
                  <c:v>0.1406480117820324</c:v>
                </c:pt>
                <c:pt idx="3">
                  <c:v>0.14285714285714285</c:v>
                </c:pt>
                <c:pt idx="4">
                  <c:v>0.12032400589101627</c:v>
                </c:pt>
                <c:pt idx="5">
                  <c:v>0.10505645557191955</c:v>
                </c:pt>
                <c:pt idx="6">
                  <c:v>0.12244897959183669</c:v>
                </c:pt>
                <c:pt idx="7">
                  <c:v>0.14432989690721648</c:v>
                </c:pt>
                <c:pt idx="8">
                  <c:v>0.1386843397152675</c:v>
                </c:pt>
                <c:pt idx="9">
                  <c:v>0.13269513991163479</c:v>
                </c:pt>
                <c:pt idx="10">
                  <c:v>0.12705850850180744</c:v>
                </c:pt>
                <c:pt idx="11">
                  <c:v>0.1213181148748159</c:v>
                </c:pt>
                <c:pt idx="12">
                  <c:v>3.5062875269060774E-2</c:v>
                </c:pt>
                <c:pt idx="13">
                  <c:v>-3.8870187250157749E-2</c:v>
                </c:pt>
                <c:pt idx="14">
                  <c:v>-0.10294550810014724</c:v>
                </c:pt>
                <c:pt idx="15">
                  <c:v>-0.15901141384388806</c:v>
                </c:pt>
                <c:pt idx="16">
                  <c:v>-0.20848133067660046</c:v>
                </c:pt>
                <c:pt idx="17">
                  <c:v>-0.25245459008345611</c:v>
                </c:pt>
                <c:pt idx="18">
                  <c:v>-0.29179908534222154</c:v>
                </c:pt>
                <c:pt idx="19">
                  <c:v>-0.32720913107511046</c:v>
                </c:pt>
                <c:pt idx="20">
                  <c:v>-0.35924679150010524</c:v>
                </c:pt>
                <c:pt idx="21">
                  <c:v>-0.3883719373410095</c:v>
                </c:pt>
                <c:pt idx="22">
                  <c:v>-0.41496446180444385</c:v>
                </c:pt>
                <c:pt idx="23">
                  <c:v>-0.43934094256259204</c:v>
                </c:pt>
                <c:pt idx="24">
                  <c:v>-0.46176730486008838</c:v>
                </c:pt>
                <c:pt idx="25">
                  <c:v>-0.48246856236546959</c:v>
                </c:pt>
                <c:pt idx="26">
                  <c:v>-0.5016363933889707</c:v>
                </c:pt>
                <c:pt idx="27">
                  <c:v>-0.51943509362507889</c:v>
                </c:pt>
                <c:pt idx="28">
                  <c:v>-0.53600629729317961</c:v>
                </c:pt>
                <c:pt idx="29">
                  <c:v>-0.55147275405007357</c:v>
                </c:pt>
                <c:pt idx="30">
                  <c:v>-0.565941374887168</c:v>
                </c:pt>
              </c:numCache>
            </c:numRef>
          </c:val>
          <c:smooth val="0"/>
          <c:extLst>
            <c:ext xmlns:c16="http://schemas.microsoft.com/office/drawing/2014/chart" uri="{C3380CC4-5D6E-409C-BE32-E72D297353CC}">
              <c16:uniqueId val="{00000002-46DC-4F18-9E81-0E38D394FF13}"/>
            </c:ext>
          </c:extLst>
        </c:ser>
        <c:dLbls>
          <c:showLegendKey val="0"/>
          <c:showVal val="0"/>
          <c:showCatName val="0"/>
          <c:showSerName val="0"/>
          <c:showPercent val="0"/>
          <c:showBubbleSize val="0"/>
        </c:dLbls>
        <c:marker val="1"/>
        <c:smooth val="0"/>
        <c:axId val="479313152"/>
        <c:axId val="479317472"/>
      </c:lineChart>
      <c:dateAx>
        <c:axId val="221976832"/>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999104"/>
        <c:crosses val="autoZero"/>
        <c:auto val="1"/>
        <c:lblOffset val="100"/>
        <c:baseTimeUnit val="days"/>
      </c:dateAx>
      <c:valAx>
        <c:axId val="22199910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976832"/>
        <c:crosses val="autoZero"/>
        <c:crossBetween val="between"/>
      </c:valAx>
      <c:dateAx>
        <c:axId val="479313152"/>
        <c:scaling>
          <c:orientation val="minMax"/>
        </c:scaling>
        <c:delete val="1"/>
        <c:axPos val="b"/>
        <c:numFmt formatCode="m/d;@" sourceLinked="1"/>
        <c:majorTickMark val="out"/>
        <c:minorTickMark val="none"/>
        <c:tickLblPos val="nextTo"/>
        <c:crossAx val="479317472"/>
        <c:crosses val="autoZero"/>
        <c:auto val="1"/>
        <c:lblOffset val="100"/>
        <c:baseTimeUnit val="days"/>
      </c:dateAx>
      <c:valAx>
        <c:axId val="47931747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47931315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9ce80cb1-4f6d-44e0-b689-28e153fa7eff}"/>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总存款次数</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WP_ro!$N$2:$N$4</c:f>
              <c:strCache>
                <c:ptCount val="3"/>
                <c:pt idx="0">
                  <c:v>总存款次数</c:v>
                </c:pt>
                <c:pt idx="1">
                  <c:v>total deposit counts</c:v>
                </c:pt>
                <c:pt idx="2">
                  <c:v>本月数据</c:v>
                </c:pt>
              </c:strCache>
            </c:strRef>
          </c:tx>
          <c:spPr>
            <a:solidFill>
              <a:schemeClr val="accent1"/>
            </a:solidFill>
            <a:ln>
              <a:noFill/>
            </a:ln>
            <a:effectLst/>
          </c:spPr>
          <c:invertIfNegative val="0"/>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WP_ro!$N$5:$N$35</c:f>
              <c:numCache>
                <c:formatCode>_ * #,##0_ ;_ * \-#,##0_ ;_ * "-"_ ;_ @_ </c:formatCode>
                <c:ptCount val="31"/>
                <c:pt idx="0">
                  <c:v>4263</c:v>
                </c:pt>
                <c:pt idx="1">
                  <c:v>3649</c:v>
                </c:pt>
                <c:pt idx="2">
                  <c:v>3572</c:v>
                </c:pt>
                <c:pt idx="3">
                  <c:v>3858</c:v>
                </c:pt>
                <c:pt idx="4">
                  <c:v>3686</c:v>
                </c:pt>
                <c:pt idx="5">
                  <c:v>3647</c:v>
                </c:pt>
                <c:pt idx="6">
                  <c:v>4076</c:v>
                </c:pt>
                <c:pt idx="7">
                  <c:v>3913</c:v>
                </c:pt>
                <c:pt idx="8">
                  <c:v>3713</c:v>
                </c:pt>
                <c:pt idx="9">
                  <c:v>3565</c:v>
                </c:pt>
                <c:pt idx="10">
                  <c:v>3806</c:v>
                </c:pt>
                <c:pt idx="11">
                  <c:v>3615</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13B8-4472-8C99-599A16F09C92}"/>
            </c:ext>
          </c:extLst>
        </c:ser>
        <c:ser>
          <c:idx val="1"/>
          <c:order val="1"/>
          <c:tx>
            <c:strRef>
              <c:f>WP_ro!$O$2:$O$4</c:f>
              <c:strCache>
                <c:ptCount val="3"/>
                <c:pt idx="0">
                  <c:v>总存款次数</c:v>
                </c:pt>
                <c:pt idx="1">
                  <c:v>total deposit counts</c:v>
                </c:pt>
                <c:pt idx="2">
                  <c:v>上月数据</c:v>
                </c:pt>
              </c:strCache>
            </c:strRef>
          </c:tx>
          <c:spPr>
            <a:solidFill>
              <a:schemeClr val="accent2"/>
            </a:solidFill>
            <a:ln>
              <a:noFill/>
            </a:ln>
            <a:effectLst/>
          </c:spPr>
          <c:invertIfNegative val="0"/>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WP_ro!$O$5:$O$35</c:f>
              <c:numCache>
                <c:formatCode>_ * #,##0_ ;_ * \-#,##0_ ;_ * "-"_ ;_ @_ </c:formatCode>
                <c:ptCount val="31"/>
                <c:pt idx="0">
                  <c:v>4115</c:v>
                </c:pt>
                <c:pt idx="1">
                  <c:v>3901</c:v>
                </c:pt>
                <c:pt idx="2">
                  <c:v>3817</c:v>
                </c:pt>
                <c:pt idx="3">
                  <c:v>3827</c:v>
                </c:pt>
                <c:pt idx="4">
                  <c:v>3505</c:v>
                </c:pt>
                <c:pt idx="5">
                  <c:v>3542</c:v>
                </c:pt>
                <c:pt idx="6">
                  <c:v>3726</c:v>
                </c:pt>
                <c:pt idx="7">
                  <c:v>3745</c:v>
                </c:pt>
                <c:pt idx="8">
                  <c:v>3415</c:v>
                </c:pt>
                <c:pt idx="9">
                  <c:v>3543</c:v>
                </c:pt>
                <c:pt idx="10">
                  <c:v>3625</c:v>
                </c:pt>
                <c:pt idx="11">
                  <c:v>3361</c:v>
                </c:pt>
                <c:pt idx="12">
                  <c:v>3526</c:v>
                </c:pt>
                <c:pt idx="13">
                  <c:v>3779</c:v>
                </c:pt>
                <c:pt idx="14">
                  <c:v>3803</c:v>
                </c:pt>
                <c:pt idx="15">
                  <c:v>3648</c:v>
                </c:pt>
                <c:pt idx="16">
                  <c:v>3826</c:v>
                </c:pt>
                <c:pt idx="17">
                  <c:v>3523</c:v>
                </c:pt>
                <c:pt idx="18">
                  <c:v>3320</c:v>
                </c:pt>
                <c:pt idx="19">
                  <c:v>3772</c:v>
                </c:pt>
                <c:pt idx="20">
                  <c:v>3950</c:v>
                </c:pt>
                <c:pt idx="21">
                  <c:v>3769</c:v>
                </c:pt>
                <c:pt idx="22">
                  <c:v>3274</c:v>
                </c:pt>
                <c:pt idx="23">
                  <c:v>3455</c:v>
                </c:pt>
                <c:pt idx="24">
                  <c:v>3340</c:v>
                </c:pt>
                <c:pt idx="25">
                  <c:v>3397</c:v>
                </c:pt>
                <c:pt idx="26">
                  <c:v>3679</c:v>
                </c:pt>
                <c:pt idx="27">
                  <c:v>3978</c:v>
                </c:pt>
                <c:pt idx="28">
                  <c:v>0</c:v>
                </c:pt>
                <c:pt idx="29">
                  <c:v>0</c:v>
                </c:pt>
                <c:pt idx="30">
                  <c:v>0</c:v>
                </c:pt>
              </c:numCache>
            </c:numRef>
          </c:val>
          <c:extLst>
            <c:ext xmlns:c16="http://schemas.microsoft.com/office/drawing/2014/chart" uri="{C3380CC4-5D6E-409C-BE32-E72D297353CC}">
              <c16:uniqueId val="{00000001-13B8-4472-8C99-599A16F09C92}"/>
            </c:ext>
          </c:extLst>
        </c:ser>
        <c:dLbls>
          <c:showLegendKey val="0"/>
          <c:showVal val="0"/>
          <c:showCatName val="0"/>
          <c:showSerName val="0"/>
          <c:showPercent val="0"/>
          <c:showBubbleSize val="0"/>
        </c:dLbls>
        <c:gapWidth val="219"/>
        <c:axId val="222448640"/>
        <c:axId val="222450432"/>
      </c:barChart>
      <c:lineChart>
        <c:grouping val="standard"/>
        <c:varyColors val="0"/>
        <c:ser>
          <c:idx val="2"/>
          <c:order val="2"/>
          <c:tx>
            <c:strRef>
              <c:f>WP_ro!$P$2:$P$4</c:f>
              <c:strCache>
                <c:ptCount val="3"/>
                <c:pt idx="0">
                  <c:v>总存款次数</c:v>
                </c:pt>
                <c:pt idx="1">
                  <c:v>total deposit counts</c:v>
                </c:pt>
                <c:pt idx="2">
                  <c:v>增长率</c:v>
                </c:pt>
              </c:strCache>
            </c:strRef>
          </c:tx>
          <c:spPr>
            <a:ln w="28575" cap="rnd">
              <a:solidFill>
                <a:schemeClr val="accent3"/>
              </a:solidFill>
              <a:round/>
            </a:ln>
            <a:effectLst/>
          </c:spPr>
          <c:marker>
            <c:symbol val="none"/>
          </c:marker>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WP_ro!$P$5:$P$35</c:f>
              <c:numCache>
                <c:formatCode>0.00%</c:formatCode>
                <c:ptCount val="31"/>
                <c:pt idx="0">
                  <c:v>3.5965978128797087E-2</c:v>
                </c:pt>
                <c:pt idx="1">
                  <c:v>-6.4598820815175595E-2</c:v>
                </c:pt>
                <c:pt idx="2">
                  <c:v>-6.418653392716793E-2</c:v>
                </c:pt>
                <c:pt idx="3">
                  <c:v>8.1003396916644894E-3</c:v>
                </c:pt>
                <c:pt idx="4">
                  <c:v>5.1640513552068473E-2</c:v>
                </c:pt>
                <c:pt idx="5">
                  <c:v>2.9644268774703556E-2</c:v>
                </c:pt>
                <c:pt idx="6">
                  <c:v>9.3934514224369298E-2</c:v>
                </c:pt>
                <c:pt idx="7">
                  <c:v>4.4859813084112146E-2</c:v>
                </c:pt>
                <c:pt idx="8">
                  <c:v>8.7262079062957534E-2</c:v>
                </c:pt>
                <c:pt idx="9">
                  <c:v>6.2094270392322893E-3</c:v>
                </c:pt>
                <c:pt idx="10">
                  <c:v>4.9931034482758624E-2</c:v>
                </c:pt>
                <c:pt idx="11">
                  <c:v>7.5572746206486172E-2</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13B8-4472-8C99-599A16F09C92}"/>
            </c:ext>
          </c:extLst>
        </c:ser>
        <c:dLbls>
          <c:showLegendKey val="0"/>
          <c:showVal val="0"/>
          <c:showCatName val="0"/>
          <c:showSerName val="0"/>
          <c:showPercent val="0"/>
          <c:showBubbleSize val="0"/>
        </c:dLbls>
        <c:marker val="1"/>
        <c:smooth val="0"/>
        <c:axId val="227673664"/>
        <c:axId val="227674624"/>
      </c:lineChart>
      <c:dateAx>
        <c:axId val="222448640"/>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450432"/>
        <c:crosses val="autoZero"/>
        <c:auto val="1"/>
        <c:lblOffset val="100"/>
        <c:baseTimeUnit val="days"/>
      </c:dateAx>
      <c:valAx>
        <c:axId val="22245043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448640"/>
        <c:crosses val="autoZero"/>
        <c:crossBetween val="between"/>
      </c:valAx>
      <c:dateAx>
        <c:axId val="227673664"/>
        <c:scaling>
          <c:orientation val="minMax"/>
        </c:scaling>
        <c:delete val="1"/>
        <c:axPos val="b"/>
        <c:numFmt formatCode="m/d;@" sourceLinked="1"/>
        <c:majorTickMark val="out"/>
        <c:minorTickMark val="none"/>
        <c:tickLblPos val="nextTo"/>
        <c:crossAx val="227674624"/>
        <c:crosses val="autoZero"/>
        <c:auto val="1"/>
        <c:lblOffset val="100"/>
        <c:baseTimeUnit val="days"/>
      </c:dateAx>
      <c:valAx>
        <c:axId val="22767462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7673664"/>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6565f399-52c1-45f1-b8e5-ccf77678dfaa}"/>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总存款次数</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WP_ro!$N$36</c:f>
              <c:strCache>
                <c:ptCount val="1"/>
                <c:pt idx="0">
                  <c:v>本月日均值数据</c:v>
                </c:pt>
              </c:strCache>
            </c:strRef>
          </c:tx>
          <c:spPr>
            <a:solidFill>
              <a:schemeClr val="accent1"/>
            </a:solidFill>
            <a:ln>
              <a:noFill/>
            </a:ln>
            <a:effectLst/>
          </c:spPr>
          <c:invertIfNegative val="0"/>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WP_ro!$N$37:$N$67</c:f>
              <c:numCache>
                <c:formatCode>_ * #,##0_ ;_ * \-#,##0_ ;_ * "-"_ ;_ @_ </c:formatCode>
                <c:ptCount val="31"/>
                <c:pt idx="0">
                  <c:v>4263</c:v>
                </c:pt>
                <c:pt idx="1">
                  <c:v>3956</c:v>
                </c:pt>
                <c:pt idx="2">
                  <c:v>3828</c:v>
                </c:pt>
                <c:pt idx="3">
                  <c:v>3835.5</c:v>
                </c:pt>
                <c:pt idx="4">
                  <c:v>3805.6</c:v>
                </c:pt>
                <c:pt idx="5">
                  <c:v>3779.1666666666665</c:v>
                </c:pt>
                <c:pt idx="6">
                  <c:v>3821.5714285714284</c:v>
                </c:pt>
                <c:pt idx="7">
                  <c:v>3833</c:v>
                </c:pt>
                <c:pt idx="8">
                  <c:v>3819.6666666666665</c:v>
                </c:pt>
                <c:pt idx="9">
                  <c:v>3794.2</c:v>
                </c:pt>
                <c:pt idx="10">
                  <c:v>3795.2727272727275</c:v>
                </c:pt>
                <c:pt idx="11">
                  <c:v>3780.25</c:v>
                </c:pt>
                <c:pt idx="12">
                  <c:v>3489.4615384615386</c:v>
                </c:pt>
                <c:pt idx="13">
                  <c:v>3240.2142857142858</c:v>
                </c:pt>
                <c:pt idx="14">
                  <c:v>3024.2</c:v>
                </c:pt>
                <c:pt idx="15">
                  <c:v>2835.1875</c:v>
                </c:pt>
                <c:pt idx="16">
                  <c:v>2668.4117647058824</c:v>
                </c:pt>
                <c:pt idx="17">
                  <c:v>2520.1666666666665</c:v>
                </c:pt>
                <c:pt idx="18">
                  <c:v>2387.5263157894738</c:v>
                </c:pt>
                <c:pt idx="19">
                  <c:v>2268.15</c:v>
                </c:pt>
                <c:pt idx="20">
                  <c:v>2160.1428571428573</c:v>
                </c:pt>
                <c:pt idx="21">
                  <c:v>2061.9545454545455</c:v>
                </c:pt>
                <c:pt idx="22">
                  <c:v>1972.304347826087</c:v>
                </c:pt>
                <c:pt idx="23">
                  <c:v>1890.125</c:v>
                </c:pt>
                <c:pt idx="24">
                  <c:v>1814.52</c:v>
                </c:pt>
                <c:pt idx="25">
                  <c:v>1744.7307692307693</c:v>
                </c:pt>
                <c:pt idx="26">
                  <c:v>1680.1111111111111</c:v>
                </c:pt>
                <c:pt idx="27">
                  <c:v>1620.1071428571429</c:v>
                </c:pt>
                <c:pt idx="28">
                  <c:v>1564.2413793103449</c:v>
                </c:pt>
                <c:pt idx="29">
                  <c:v>1512.1</c:v>
                </c:pt>
                <c:pt idx="30">
                  <c:v>1463.3225806451612</c:v>
                </c:pt>
              </c:numCache>
            </c:numRef>
          </c:val>
          <c:extLst>
            <c:ext xmlns:c16="http://schemas.microsoft.com/office/drawing/2014/chart" uri="{C3380CC4-5D6E-409C-BE32-E72D297353CC}">
              <c16:uniqueId val="{00000000-A6C1-4769-867A-09383D437B1A}"/>
            </c:ext>
          </c:extLst>
        </c:ser>
        <c:ser>
          <c:idx val="1"/>
          <c:order val="1"/>
          <c:tx>
            <c:strRef>
              <c:f>WP_ro!$O$36</c:f>
              <c:strCache>
                <c:ptCount val="1"/>
                <c:pt idx="0">
                  <c:v>上月日均值数据</c:v>
                </c:pt>
              </c:strCache>
            </c:strRef>
          </c:tx>
          <c:spPr>
            <a:solidFill>
              <a:schemeClr val="accent2"/>
            </a:solidFill>
            <a:ln>
              <a:noFill/>
            </a:ln>
            <a:effectLst/>
          </c:spPr>
          <c:invertIfNegative val="0"/>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WP_ro!$O$37:$O$67</c:f>
              <c:numCache>
                <c:formatCode>_ * #,##0_ ;_ * \-#,##0_ ;_ * "-"_ ;_ @_ </c:formatCode>
                <c:ptCount val="31"/>
                <c:pt idx="0">
                  <c:v>4115</c:v>
                </c:pt>
                <c:pt idx="1">
                  <c:v>4008</c:v>
                </c:pt>
                <c:pt idx="2">
                  <c:v>3944.3333333333335</c:v>
                </c:pt>
                <c:pt idx="3">
                  <c:v>3915</c:v>
                </c:pt>
                <c:pt idx="4">
                  <c:v>3833</c:v>
                </c:pt>
                <c:pt idx="5">
                  <c:v>3784.5</c:v>
                </c:pt>
                <c:pt idx="6">
                  <c:v>3776.1428571428573</c:v>
                </c:pt>
                <c:pt idx="7">
                  <c:v>3772.25</c:v>
                </c:pt>
                <c:pt idx="8">
                  <c:v>3732.5555555555557</c:v>
                </c:pt>
                <c:pt idx="9">
                  <c:v>3713.6</c:v>
                </c:pt>
                <c:pt idx="10">
                  <c:v>3705.5454545454545</c:v>
                </c:pt>
                <c:pt idx="11">
                  <c:v>3676.8333333333335</c:v>
                </c:pt>
                <c:pt idx="12">
                  <c:v>3665.2307692307691</c:v>
                </c:pt>
                <c:pt idx="13">
                  <c:v>3673.3571428571427</c:v>
                </c:pt>
                <c:pt idx="14">
                  <c:v>3682</c:v>
                </c:pt>
                <c:pt idx="15">
                  <c:v>3679.875</c:v>
                </c:pt>
                <c:pt idx="16">
                  <c:v>3688.4705882352941</c:v>
                </c:pt>
                <c:pt idx="17">
                  <c:v>3679.2777777777778</c:v>
                </c:pt>
                <c:pt idx="18">
                  <c:v>3660.3684210526317</c:v>
                </c:pt>
                <c:pt idx="19">
                  <c:v>3665.95</c:v>
                </c:pt>
                <c:pt idx="20">
                  <c:v>3679.4761904761904</c:v>
                </c:pt>
                <c:pt idx="21">
                  <c:v>3683.5454545454545</c:v>
                </c:pt>
                <c:pt idx="22">
                  <c:v>3665.7391304347825</c:v>
                </c:pt>
                <c:pt idx="23">
                  <c:v>3656.9583333333335</c:v>
                </c:pt>
                <c:pt idx="24">
                  <c:v>3644.28</c:v>
                </c:pt>
                <c:pt idx="25">
                  <c:v>3634.7692307692309</c:v>
                </c:pt>
                <c:pt idx="26">
                  <c:v>3636.4074074074074</c:v>
                </c:pt>
                <c:pt idx="27">
                  <c:v>3648.6071428571427</c:v>
                </c:pt>
                <c:pt idx="28">
                  <c:v>3522.7931034482758</c:v>
                </c:pt>
                <c:pt idx="29">
                  <c:v>3405.3666666666668</c:v>
                </c:pt>
                <c:pt idx="30">
                  <c:v>3295.516129032258</c:v>
                </c:pt>
              </c:numCache>
            </c:numRef>
          </c:val>
          <c:extLst>
            <c:ext xmlns:c16="http://schemas.microsoft.com/office/drawing/2014/chart" uri="{C3380CC4-5D6E-409C-BE32-E72D297353CC}">
              <c16:uniqueId val="{00000001-A6C1-4769-867A-09383D437B1A}"/>
            </c:ext>
          </c:extLst>
        </c:ser>
        <c:dLbls>
          <c:showLegendKey val="0"/>
          <c:showVal val="0"/>
          <c:showCatName val="0"/>
          <c:showSerName val="0"/>
          <c:showPercent val="0"/>
          <c:showBubbleSize val="0"/>
        </c:dLbls>
        <c:gapWidth val="219"/>
        <c:axId val="222040064"/>
        <c:axId val="222041600"/>
      </c:barChart>
      <c:lineChart>
        <c:grouping val="standard"/>
        <c:varyColors val="0"/>
        <c:ser>
          <c:idx val="2"/>
          <c:order val="2"/>
          <c:tx>
            <c:strRef>
              <c:f>WP_ro!$P$36</c:f>
              <c:strCache>
                <c:ptCount val="1"/>
                <c:pt idx="0">
                  <c:v>日均值同比增长率</c:v>
                </c:pt>
              </c:strCache>
            </c:strRef>
          </c:tx>
          <c:spPr>
            <a:ln w="28575" cap="rnd">
              <a:solidFill>
                <a:schemeClr val="accent3"/>
              </a:solidFill>
              <a:round/>
            </a:ln>
            <a:effectLst/>
          </c:spPr>
          <c:marker>
            <c:symbol val="none"/>
          </c:marker>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WP_ro!$P$37:$P$67</c:f>
              <c:numCache>
                <c:formatCode>0.00%</c:formatCode>
                <c:ptCount val="31"/>
                <c:pt idx="0">
                  <c:v>3.5965978128797087E-2</c:v>
                </c:pt>
                <c:pt idx="1">
                  <c:v>-1.2974051896207584E-2</c:v>
                </c:pt>
                <c:pt idx="2">
                  <c:v>-2.949378855742419E-2</c:v>
                </c:pt>
                <c:pt idx="3">
                  <c:v>-2.0306513409961684E-2</c:v>
                </c:pt>
                <c:pt idx="4">
                  <c:v>-7.1484476911035976E-3</c:v>
                </c:pt>
                <c:pt idx="5">
                  <c:v>-1.4092570572951473E-3</c:v>
                </c:pt>
                <c:pt idx="6">
                  <c:v>1.203041652479846E-2</c:v>
                </c:pt>
                <c:pt idx="7">
                  <c:v>1.6104446948107892E-2</c:v>
                </c:pt>
                <c:pt idx="8">
                  <c:v>2.3338195457386888E-2</c:v>
                </c:pt>
                <c:pt idx="9">
                  <c:v>2.1704006893580329E-2</c:v>
                </c:pt>
                <c:pt idx="10">
                  <c:v>2.4214322514168021E-2</c:v>
                </c:pt>
                <c:pt idx="11">
                  <c:v>2.8126558179592906E-2</c:v>
                </c:pt>
                <c:pt idx="12">
                  <c:v>-4.7955842847548613E-2</c:v>
                </c:pt>
                <c:pt idx="13">
                  <c:v>-0.11791471406070735</c:v>
                </c:pt>
                <c:pt idx="14">
                  <c:v>-0.17865290602933193</c:v>
                </c:pt>
                <c:pt idx="15">
                  <c:v>-0.22954244369713644</c:v>
                </c:pt>
                <c:pt idx="16">
                  <c:v>-0.27655332993110487</c:v>
                </c:pt>
                <c:pt idx="17">
                  <c:v>-0.31503767345644529</c:v>
                </c:pt>
                <c:pt idx="18">
                  <c:v>-0.34773606338159807</c:v>
                </c:pt>
                <c:pt idx="19">
                  <c:v>-0.38129270721095482</c:v>
                </c:pt>
                <c:pt idx="20">
                  <c:v>-0.41292109384099696</c:v>
                </c:pt>
                <c:pt idx="21">
                  <c:v>-0.44022557318788713</c:v>
                </c:pt>
                <c:pt idx="22">
                  <c:v>-0.46196270993452887</c:v>
                </c:pt>
                <c:pt idx="23">
                  <c:v>-0.4831428669089749</c:v>
                </c:pt>
                <c:pt idx="24">
                  <c:v>-0.50209094800619058</c:v>
                </c:pt>
                <c:pt idx="25">
                  <c:v>-0.51998857191229997</c:v>
                </c:pt>
                <c:pt idx="26">
                  <c:v>-0.537975005856411</c:v>
                </c:pt>
                <c:pt idx="27">
                  <c:v>-0.55596558373547633</c:v>
                </c:pt>
                <c:pt idx="28">
                  <c:v>-0.55596558373547633</c:v>
                </c:pt>
                <c:pt idx="29">
                  <c:v>-0.55596558373547644</c:v>
                </c:pt>
                <c:pt idx="30">
                  <c:v>-0.55596558373547633</c:v>
                </c:pt>
              </c:numCache>
            </c:numRef>
          </c:val>
          <c:smooth val="0"/>
          <c:extLst>
            <c:ext xmlns:c16="http://schemas.microsoft.com/office/drawing/2014/chart" uri="{C3380CC4-5D6E-409C-BE32-E72D297353CC}">
              <c16:uniqueId val="{00000002-A6C1-4769-867A-09383D437B1A}"/>
            </c:ext>
          </c:extLst>
        </c:ser>
        <c:dLbls>
          <c:showLegendKey val="0"/>
          <c:showVal val="0"/>
          <c:showCatName val="0"/>
          <c:showSerName val="0"/>
          <c:showPercent val="0"/>
          <c:showBubbleSize val="0"/>
        </c:dLbls>
        <c:marker val="1"/>
        <c:smooth val="0"/>
        <c:axId val="1496500768"/>
        <c:axId val="1496500288"/>
      </c:lineChart>
      <c:dateAx>
        <c:axId val="222040064"/>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041600"/>
        <c:crosses val="autoZero"/>
        <c:auto val="1"/>
        <c:lblOffset val="100"/>
        <c:baseTimeUnit val="days"/>
      </c:dateAx>
      <c:valAx>
        <c:axId val="222041600"/>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040064"/>
        <c:crosses val="autoZero"/>
        <c:crossBetween val="between"/>
      </c:valAx>
      <c:dateAx>
        <c:axId val="1496500768"/>
        <c:scaling>
          <c:orientation val="minMax"/>
        </c:scaling>
        <c:delete val="1"/>
        <c:axPos val="b"/>
        <c:numFmt formatCode="m/d;@" sourceLinked="1"/>
        <c:majorTickMark val="out"/>
        <c:minorTickMark val="none"/>
        <c:tickLblPos val="nextTo"/>
        <c:crossAx val="1496500288"/>
        <c:crosses val="autoZero"/>
        <c:auto val="1"/>
        <c:lblOffset val="100"/>
        <c:baseTimeUnit val="days"/>
      </c:dateAx>
      <c:valAx>
        <c:axId val="149650028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1496500768"/>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edca76a9-d708-43c1-8ffc-030b45777271}"/>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总存款次数</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WP_ro!$N$68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WP_ro!$A$69:$A$99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WP_ro!$N$69:$N$99</c:f>
              <c:numCache>
                <c:formatCode>_ * #,##0_ ;_ * \-#,##0_ ;_ * "-"_ ;_ @_ </c:formatCode>
                <c:ptCount val="31"/>
                <c:pt idx="0">
                  <c:v>285</c:v>
                </c:pt>
                <c:pt idx="1">
                  <c:v>-614</c:v>
                </c:pt>
                <c:pt idx="2">
                  <c:v>-77</c:v>
                </c:pt>
                <c:pt idx="3">
                  <c:v>286</c:v>
                </c:pt>
                <c:pt idx="4">
                  <c:v>-172</c:v>
                </c:pt>
                <c:pt idx="5">
                  <c:v>-39</c:v>
                </c:pt>
                <c:pt idx="6">
                  <c:v>429</c:v>
                </c:pt>
                <c:pt idx="7">
                  <c:v>-163</c:v>
                </c:pt>
                <c:pt idx="8">
                  <c:v>-200</c:v>
                </c:pt>
                <c:pt idx="9">
                  <c:v>-148</c:v>
                </c:pt>
                <c:pt idx="10">
                  <c:v>241</c:v>
                </c:pt>
                <c:pt idx="11">
                  <c:v>-191</c:v>
                </c:pt>
                <c:pt idx="12">
                  <c:v>-3615</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DD30-4238-9268-1FFCB742AE4E}"/>
            </c:ext>
          </c:extLst>
        </c:ser>
        <c:dLbls>
          <c:showLegendKey val="0"/>
          <c:showVal val="0"/>
          <c:showCatName val="0"/>
          <c:showSerName val="0"/>
          <c:showPercent val="0"/>
          <c:showBubbleSize val="0"/>
        </c:dLbls>
        <c:gapWidth val="315"/>
        <c:overlap val="-40"/>
        <c:axId val="222090368"/>
        <c:axId val="222091904"/>
      </c:barChart>
      <c:dateAx>
        <c:axId val="222090368"/>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2091904"/>
        <c:crosses val="autoZero"/>
        <c:auto val="1"/>
        <c:lblOffset val="100"/>
        <c:baseTimeUnit val="days"/>
      </c:dateAx>
      <c:valAx>
        <c:axId val="222091904"/>
        <c:scaling>
          <c:orientation val="minMax"/>
        </c:scaling>
        <c:delete val="1"/>
        <c:axPos val="l"/>
        <c:numFmt formatCode="_ * #,##0_ ;_ * \-#,##0_ ;_ * &quot;-&quot;_ ;_ @_ " sourceLinked="1"/>
        <c:majorTickMark val="none"/>
        <c:minorTickMark val="none"/>
        <c:tickLblPos val="nextTo"/>
        <c:crossAx val="2220903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afbbf3b1-7550-4afd-a353-081d5ea787a8}"/>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总存款次数</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WP_ro!$N$100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WP_ro!$N$101:$N$131</c:f>
              <c:numCache>
                <c:formatCode>_ * #,##0_ ;_ * \-#,##0_ ;_ * "-"_ ;_ @_ </c:formatCode>
                <c:ptCount val="31"/>
                <c:pt idx="0">
                  <c:v>4263</c:v>
                </c:pt>
                <c:pt idx="1">
                  <c:v>3956</c:v>
                </c:pt>
                <c:pt idx="2">
                  <c:v>3828</c:v>
                </c:pt>
                <c:pt idx="3">
                  <c:v>3835.5</c:v>
                </c:pt>
                <c:pt idx="4">
                  <c:v>3805.6</c:v>
                </c:pt>
                <c:pt idx="5">
                  <c:v>3779.1666666666665</c:v>
                </c:pt>
                <c:pt idx="6">
                  <c:v>3821.5714285714284</c:v>
                </c:pt>
                <c:pt idx="7">
                  <c:v>3833</c:v>
                </c:pt>
                <c:pt idx="8">
                  <c:v>3819.6666666666665</c:v>
                </c:pt>
                <c:pt idx="9">
                  <c:v>3794.2</c:v>
                </c:pt>
                <c:pt idx="10">
                  <c:v>3795.2727272727275</c:v>
                </c:pt>
                <c:pt idx="11">
                  <c:v>3780.25</c:v>
                </c:pt>
                <c:pt idx="12">
                  <c:v>3489.4615384615386</c:v>
                </c:pt>
                <c:pt idx="13">
                  <c:v>3240.2142857142858</c:v>
                </c:pt>
                <c:pt idx="14">
                  <c:v>3024.2</c:v>
                </c:pt>
                <c:pt idx="15">
                  <c:v>2835.1875</c:v>
                </c:pt>
                <c:pt idx="16">
                  <c:v>2668.4117647058824</c:v>
                </c:pt>
                <c:pt idx="17">
                  <c:v>2520.1666666666665</c:v>
                </c:pt>
                <c:pt idx="18">
                  <c:v>2387.5263157894738</c:v>
                </c:pt>
                <c:pt idx="19">
                  <c:v>2268.15</c:v>
                </c:pt>
                <c:pt idx="20">
                  <c:v>2160.1428571428573</c:v>
                </c:pt>
                <c:pt idx="21">
                  <c:v>2061.9545454545455</c:v>
                </c:pt>
                <c:pt idx="22">
                  <c:v>1972.304347826087</c:v>
                </c:pt>
                <c:pt idx="23">
                  <c:v>1890.125</c:v>
                </c:pt>
                <c:pt idx="24">
                  <c:v>1814.52</c:v>
                </c:pt>
                <c:pt idx="25">
                  <c:v>1744.7307692307693</c:v>
                </c:pt>
                <c:pt idx="26">
                  <c:v>1680.1111111111111</c:v>
                </c:pt>
                <c:pt idx="27">
                  <c:v>1620.1071428571429</c:v>
                </c:pt>
                <c:pt idx="28">
                  <c:v>1564.2413793103449</c:v>
                </c:pt>
                <c:pt idx="29">
                  <c:v>1512.1</c:v>
                </c:pt>
                <c:pt idx="30">
                  <c:v>1463.3225806451612</c:v>
                </c:pt>
              </c:numCache>
            </c:numRef>
          </c:val>
          <c:extLst>
            <c:ext xmlns:c16="http://schemas.microsoft.com/office/drawing/2014/chart" uri="{C3380CC4-5D6E-409C-BE32-E72D297353CC}">
              <c16:uniqueId val="{00000000-64BD-4B66-963E-AA7AB964F2CA}"/>
            </c:ext>
          </c:extLst>
        </c:ser>
        <c:ser>
          <c:idx val="1"/>
          <c:order val="1"/>
          <c:tx>
            <c:strRef>
              <c:f>WP_ro!$O$100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WP_ro!$O$101:$O$131</c:f>
              <c:numCache>
                <c:formatCode>_ * #,##0_ ;_ * \-#,##0_ ;_ * "-"_ ;_ @_ </c:formatCode>
                <c:ptCount val="31"/>
                <c:pt idx="0">
                  <c:v>3295.516129032258</c:v>
                </c:pt>
                <c:pt idx="1">
                  <c:v>3295.516129032258</c:v>
                </c:pt>
                <c:pt idx="2">
                  <c:v>3295.516129032258</c:v>
                </c:pt>
                <c:pt idx="3">
                  <c:v>3295.516129032258</c:v>
                </c:pt>
                <c:pt idx="4">
                  <c:v>3295.516129032258</c:v>
                </c:pt>
                <c:pt idx="5">
                  <c:v>3295.516129032258</c:v>
                </c:pt>
                <c:pt idx="6">
                  <c:v>3295.516129032258</c:v>
                </c:pt>
                <c:pt idx="7">
                  <c:v>3295.516129032258</c:v>
                </c:pt>
                <c:pt idx="8">
                  <c:v>3295.516129032258</c:v>
                </c:pt>
                <c:pt idx="9">
                  <c:v>3295.516129032258</c:v>
                </c:pt>
                <c:pt idx="10">
                  <c:v>3295.516129032258</c:v>
                </c:pt>
                <c:pt idx="11">
                  <c:v>3295.516129032258</c:v>
                </c:pt>
                <c:pt idx="12">
                  <c:v>3295.516129032258</c:v>
                </c:pt>
                <c:pt idx="13">
                  <c:v>3295.516129032258</c:v>
                </c:pt>
                <c:pt idx="14">
                  <c:v>3295.516129032258</c:v>
                </c:pt>
                <c:pt idx="15">
                  <c:v>3295.516129032258</c:v>
                </c:pt>
                <c:pt idx="16">
                  <c:v>3295.516129032258</c:v>
                </c:pt>
                <c:pt idx="17">
                  <c:v>3295.516129032258</c:v>
                </c:pt>
                <c:pt idx="18">
                  <c:v>3295.516129032258</c:v>
                </c:pt>
                <c:pt idx="19">
                  <c:v>3295.516129032258</c:v>
                </c:pt>
                <c:pt idx="20">
                  <c:v>3295.516129032258</c:v>
                </c:pt>
                <c:pt idx="21">
                  <c:v>3295.516129032258</c:v>
                </c:pt>
                <c:pt idx="22">
                  <c:v>3295.516129032258</c:v>
                </c:pt>
                <c:pt idx="23">
                  <c:v>3295.516129032258</c:v>
                </c:pt>
                <c:pt idx="24">
                  <c:v>3295.516129032258</c:v>
                </c:pt>
                <c:pt idx="25">
                  <c:v>3295.516129032258</c:v>
                </c:pt>
                <c:pt idx="26">
                  <c:v>3295.516129032258</c:v>
                </c:pt>
                <c:pt idx="27">
                  <c:v>3295.516129032258</c:v>
                </c:pt>
                <c:pt idx="28">
                  <c:v>3295.516129032258</c:v>
                </c:pt>
                <c:pt idx="29">
                  <c:v>3295.516129032258</c:v>
                </c:pt>
                <c:pt idx="30">
                  <c:v>3295.516129032258</c:v>
                </c:pt>
              </c:numCache>
            </c:numRef>
          </c:val>
          <c:extLst>
            <c:ext xmlns:c16="http://schemas.microsoft.com/office/drawing/2014/chart" uri="{C3380CC4-5D6E-409C-BE32-E72D297353CC}">
              <c16:uniqueId val="{00000001-64BD-4B66-963E-AA7AB964F2CA}"/>
            </c:ext>
          </c:extLst>
        </c:ser>
        <c:dLbls>
          <c:showLegendKey val="0"/>
          <c:showVal val="0"/>
          <c:showCatName val="0"/>
          <c:showSerName val="0"/>
          <c:showPercent val="0"/>
          <c:showBubbleSize val="0"/>
        </c:dLbls>
        <c:gapWidth val="269"/>
        <c:axId val="222269824"/>
        <c:axId val="222271360"/>
      </c:barChart>
      <c:lineChart>
        <c:grouping val="standard"/>
        <c:varyColors val="0"/>
        <c:ser>
          <c:idx val="2"/>
          <c:order val="2"/>
          <c:tx>
            <c:strRef>
              <c:f>WP_ro!$P$100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WP_ro!$P$101:$P$131</c:f>
              <c:numCache>
                <c:formatCode>0.00%</c:formatCode>
                <c:ptCount val="31"/>
                <c:pt idx="0">
                  <c:v>0.2935758263916759</c:v>
                </c:pt>
                <c:pt idx="1">
                  <c:v>0.20041894656473605</c:v>
                </c:pt>
                <c:pt idx="2">
                  <c:v>0.16157829308640284</c:v>
                </c:pt>
                <c:pt idx="3">
                  <c:v>0.16385411262614893</c:v>
                </c:pt>
                <c:pt idx="4">
                  <c:v>0.15478117872769451</c:v>
                </c:pt>
                <c:pt idx="5">
                  <c:v>0.14676017919427828</c:v>
                </c:pt>
                <c:pt idx="6">
                  <c:v>0.1596275906237633</c:v>
                </c:pt>
                <c:pt idx="7">
                  <c:v>0.16309550611290022</c:v>
                </c:pt>
                <c:pt idx="8">
                  <c:v>0.15904960470890714</c:v>
                </c:pt>
                <c:pt idx="9">
                  <c:v>0.15132193302728042</c:v>
                </c:pt>
                <c:pt idx="10">
                  <c:v>0.1516474441856927</c:v>
                </c:pt>
                <c:pt idx="11">
                  <c:v>0.14708890868335275</c:v>
                </c:pt>
                <c:pt idx="12">
                  <c:v>5.8851300323094879E-2</c:v>
                </c:pt>
                <c:pt idx="13">
                  <c:v>-1.678093541426905E-2</c:v>
                </c:pt>
                <c:pt idx="14">
                  <c:v>-8.2328873053317847E-2</c:v>
                </c:pt>
                <c:pt idx="15">
                  <c:v>-0.13968331848748544</c:v>
                </c:pt>
                <c:pt idx="16">
                  <c:v>-0.19029018210586862</c:v>
                </c:pt>
                <c:pt idx="17">
                  <c:v>-0.23527406087776487</c:v>
                </c:pt>
                <c:pt idx="18">
                  <c:v>-0.27552279451577721</c:v>
                </c:pt>
                <c:pt idx="19">
                  <c:v>-0.31174665478998831</c:v>
                </c:pt>
                <c:pt idx="20">
                  <c:v>-0.34452062360951263</c:v>
                </c:pt>
                <c:pt idx="21">
                  <c:v>-0.37431514071817124</c:v>
                </c:pt>
                <c:pt idx="22">
                  <c:v>-0.40151883025216378</c:v>
                </c:pt>
                <c:pt idx="23">
                  <c:v>-0.42645554565832361</c:v>
                </c:pt>
                <c:pt idx="24">
                  <c:v>-0.44939732383199066</c:v>
                </c:pt>
                <c:pt idx="25">
                  <c:v>-0.47057434983845253</c:v>
                </c:pt>
                <c:pt idx="26">
                  <c:v>-0.49018270725184321</c:v>
                </c:pt>
                <c:pt idx="27">
                  <c:v>-0.50839046770713447</c:v>
                </c:pt>
                <c:pt idx="28">
                  <c:v>-0.52534252054481956</c:v>
                </c:pt>
                <c:pt idx="29">
                  <c:v>-0.54116443652665891</c:v>
                </c:pt>
                <c:pt idx="30">
                  <c:v>-0.55596558373547633</c:v>
                </c:pt>
              </c:numCache>
            </c:numRef>
          </c:val>
          <c:smooth val="0"/>
          <c:extLst>
            <c:ext xmlns:c16="http://schemas.microsoft.com/office/drawing/2014/chart" uri="{C3380CC4-5D6E-409C-BE32-E72D297353CC}">
              <c16:uniqueId val="{00000002-64BD-4B66-963E-AA7AB964F2CA}"/>
            </c:ext>
          </c:extLst>
        </c:ser>
        <c:dLbls>
          <c:showLegendKey val="0"/>
          <c:showVal val="0"/>
          <c:showCatName val="0"/>
          <c:showSerName val="0"/>
          <c:showPercent val="0"/>
          <c:showBubbleSize val="0"/>
        </c:dLbls>
        <c:marker val="1"/>
        <c:smooth val="0"/>
        <c:axId val="268377232"/>
        <c:axId val="268375312"/>
      </c:lineChart>
      <c:dateAx>
        <c:axId val="222269824"/>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2271360"/>
        <c:crosses val="autoZero"/>
        <c:auto val="1"/>
        <c:lblOffset val="100"/>
        <c:baseTimeUnit val="days"/>
      </c:dateAx>
      <c:valAx>
        <c:axId val="222271360"/>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2269824"/>
        <c:crosses val="autoZero"/>
        <c:crossBetween val="between"/>
      </c:valAx>
      <c:dateAx>
        <c:axId val="268377232"/>
        <c:scaling>
          <c:orientation val="minMax"/>
        </c:scaling>
        <c:delete val="1"/>
        <c:axPos val="b"/>
        <c:numFmt formatCode="m/d;@" sourceLinked="1"/>
        <c:majorTickMark val="out"/>
        <c:minorTickMark val="none"/>
        <c:tickLblPos val="nextTo"/>
        <c:crossAx val="268375312"/>
        <c:crosses val="autoZero"/>
        <c:auto val="1"/>
        <c:lblOffset val="100"/>
        <c:baseTimeUnit val="days"/>
      </c:dateAx>
      <c:valAx>
        <c:axId val="26837531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6837723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b6ec2b71-4743-41f4-a448-7e5e9556006b}"/>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总首存</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WP_ro!$Q$2:$Q$4</c:f>
              <c:strCache>
                <c:ptCount val="3"/>
                <c:pt idx="0">
                  <c:v>总首存</c:v>
                </c:pt>
                <c:pt idx="1">
                  <c:v>total first deposit amount</c:v>
                </c:pt>
                <c:pt idx="2">
                  <c:v>本月数据</c:v>
                </c:pt>
              </c:strCache>
            </c:strRef>
          </c:tx>
          <c:spPr>
            <a:solidFill>
              <a:schemeClr val="accent1"/>
            </a:solidFill>
            <a:ln>
              <a:noFill/>
            </a:ln>
            <a:effectLst/>
          </c:spPr>
          <c:invertIfNegative val="0"/>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WP_ro!$Q$5:$Q$35</c:f>
              <c:numCache>
                <c:formatCode>_ * #,##0_ ;_ * \-#,##0_ ;_ * "-"_ ;_ @_ </c:formatCode>
                <c:ptCount val="31"/>
                <c:pt idx="0">
                  <c:v>17244</c:v>
                </c:pt>
                <c:pt idx="1">
                  <c:v>26550</c:v>
                </c:pt>
                <c:pt idx="2">
                  <c:v>28891</c:v>
                </c:pt>
                <c:pt idx="3">
                  <c:v>26710</c:v>
                </c:pt>
                <c:pt idx="4">
                  <c:v>34717</c:v>
                </c:pt>
                <c:pt idx="5">
                  <c:v>24958</c:v>
                </c:pt>
                <c:pt idx="6">
                  <c:v>30298</c:v>
                </c:pt>
                <c:pt idx="7">
                  <c:v>29889</c:v>
                </c:pt>
                <c:pt idx="8">
                  <c:v>28088</c:v>
                </c:pt>
                <c:pt idx="9">
                  <c:v>21766</c:v>
                </c:pt>
                <c:pt idx="10">
                  <c:v>18246</c:v>
                </c:pt>
                <c:pt idx="11">
                  <c:v>14507</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45B1-4F0E-8096-1A85D94F4E21}"/>
            </c:ext>
          </c:extLst>
        </c:ser>
        <c:ser>
          <c:idx val="1"/>
          <c:order val="1"/>
          <c:tx>
            <c:strRef>
              <c:f>WP_ro!$R$2:$R$4</c:f>
              <c:strCache>
                <c:ptCount val="3"/>
                <c:pt idx="0">
                  <c:v>总首存</c:v>
                </c:pt>
                <c:pt idx="1">
                  <c:v>total first deposit amount</c:v>
                </c:pt>
                <c:pt idx="2">
                  <c:v>上月数据</c:v>
                </c:pt>
              </c:strCache>
            </c:strRef>
          </c:tx>
          <c:spPr>
            <a:solidFill>
              <a:schemeClr val="accent2"/>
            </a:solidFill>
            <a:ln>
              <a:noFill/>
            </a:ln>
            <a:effectLst/>
          </c:spPr>
          <c:invertIfNegative val="0"/>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WP_ro!$R$5:$R$35</c:f>
              <c:numCache>
                <c:formatCode>_ * #,##0_ ;_ * \-#,##0_ ;_ * "-"_ ;_ @_ </c:formatCode>
                <c:ptCount val="31"/>
                <c:pt idx="0">
                  <c:v>28594</c:v>
                </c:pt>
                <c:pt idx="1">
                  <c:v>26492</c:v>
                </c:pt>
                <c:pt idx="2">
                  <c:v>34755</c:v>
                </c:pt>
                <c:pt idx="3">
                  <c:v>74394</c:v>
                </c:pt>
                <c:pt idx="4">
                  <c:v>46544</c:v>
                </c:pt>
                <c:pt idx="5">
                  <c:v>22128</c:v>
                </c:pt>
                <c:pt idx="6">
                  <c:v>36561</c:v>
                </c:pt>
                <c:pt idx="7">
                  <c:v>19368</c:v>
                </c:pt>
                <c:pt idx="8">
                  <c:v>16708</c:v>
                </c:pt>
                <c:pt idx="9">
                  <c:v>46275</c:v>
                </c:pt>
                <c:pt idx="10">
                  <c:v>26989</c:v>
                </c:pt>
                <c:pt idx="11">
                  <c:v>17121</c:v>
                </c:pt>
                <c:pt idx="12">
                  <c:v>24884</c:v>
                </c:pt>
                <c:pt idx="13">
                  <c:v>20487</c:v>
                </c:pt>
                <c:pt idx="14">
                  <c:v>21605</c:v>
                </c:pt>
                <c:pt idx="15">
                  <c:v>20829</c:v>
                </c:pt>
                <c:pt idx="16">
                  <c:v>17489</c:v>
                </c:pt>
                <c:pt idx="17">
                  <c:v>25916</c:v>
                </c:pt>
                <c:pt idx="18">
                  <c:v>23940</c:v>
                </c:pt>
                <c:pt idx="19">
                  <c:v>47078</c:v>
                </c:pt>
                <c:pt idx="20">
                  <c:v>41640</c:v>
                </c:pt>
                <c:pt idx="21">
                  <c:v>42005</c:v>
                </c:pt>
                <c:pt idx="22">
                  <c:v>25603</c:v>
                </c:pt>
                <c:pt idx="23">
                  <c:v>22778</c:v>
                </c:pt>
                <c:pt idx="24">
                  <c:v>23535</c:v>
                </c:pt>
                <c:pt idx="25">
                  <c:v>22286</c:v>
                </c:pt>
                <c:pt idx="26">
                  <c:v>28329</c:v>
                </c:pt>
                <c:pt idx="27">
                  <c:v>17119</c:v>
                </c:pt>
                <c:pt idx="28">
                  <c:v>0</c:v>
                </c:pt>
                <c:pt idx="29">
                  <c:v>0</c:v>
                </c:pt>
                <c:pt idx="30">
                  <c:v>0</c:v>
                </c:pt>
              </c:numCache>
            </c:numRef>
          </c:val>
          <c:extLst>
            <c:ext xmlns:c16="http://schemas.microsoft.com/office/drawing/2014/chart" uri="{C3380CC4-5D6E-409C-BE32-E72D297353CC}">
              <c16:uniqueId val="{00000001-45B1-4F0E-8096-1A85D94F4E21}"/>
            </c:ext>
          </c:extLst>
        </c:ser>
        <c:dLbls>
          <c:showLegendKey val="0"/>
          <c:showVal val="0"/>
          <c:showCatName val="0"/>
          <c:showSerName val="0"/>
          <c:showPercent val="0"/>
          <c:showBubbleSize val="0"/>
        </c:dLbls>
        <c:gapWidth val="219"/>
        <c:axId val="222381568"/>
        <c:axId val="222383104"/>
      </c:barChart>
      <c:lineChart>
        <c:grouping val="standard"/>
        <c:varyColors val="0"/>
        <c:ser>
          <c:idx val="2"/>
          <c:order val="2"/>
          <c:tx>
            <c:strRef>
              <c:f>WP_ro!$S$2:$S$4</c:f>
              <c:strCache>
                <c:ptCount val="3"/>
                <c:pt idx="0">
                  <c:v>总首存</c:v>
                </c:pt>
                <c:pt idx="1">
                  <c:v>total first deposit amount</c:v>
                </c:pt>
                <c:pt idx="2">
                  <c:v>增长率</c:v>
                </c:pt>
              </c:strCache>
            </c:strRef>
          </c:tx>
          <c:spPr>
            <a:ln w="28575" cap="rnd">
              <a:solidFill>
                <a:schemeClr val="accent3"/>
              </a:solidFill>
              <a:round/>
            </a:ln>
            <a:effectLst/>
          </c:spPr>
          <c:marker>
            <c:symbol val="none"/>
          </c:marker>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WP_ro!$S$5:$S$35</c:f>
              <c:numCache>
                <c:formatCode>0.00%</c:formatCode>
                <c:ptCount val="31"/>
                <c:pt idx="0">
                  <c:v>-0.39693642022801984</c:v>
                </c:pt>
                <c:pt idx="1">
                  <c:v>2.1893401781669939E-3</c:v>
                </c:pt>
                <c:pt idx="2">
                  <c:v>-0.16872392461516328</c:v>
                </c:pt>
                <c:pt idx="3">
                  <c:v>-0.6409656692744039</c:v>
                </c:pt>
                <c:pt idx="4">
                  <c:v>-0.25410364386387074</c:v>
                </c:pt>
                <c:pt idx="5">
                  <c:v>0.12789226319595084</c:v>
                </c:pt>
                <c:pt idx="6">
                  <c:v>-0.17130275430103115</c:v>
                </c:pt>
                <c:pt idx="7">
                  <c:v>0.54321561338289959</c:v>
                </c:pt>
                <c:pt idx="8">
                  <c:v>0.68111084510414177</c:v>
                </c:pt>
                <c:pt idx="9">
                  <c:v>-0.52963803349540783</c:v>
                </c:pt>
                <c:pt idx="10">
                  <c:v>-0.32394679313794511</c:v>
                </c:pt>
                <c:pt idx="11">
                  <c:v>-0.15267799778050348</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45B1-4F0E-8096-1A85D94F4E21}"/>
            </c:ext>
          </c:extLst>
        </c:ser>
        <c:dLbls>
          <c:showLegendKey val="0"/>
          <c:showVal val="0"/>
          <c:showCatName val="0"/>
          <c:showSerName val="0"/>
          <c:showPercent val="0"/>
          <c:showBubbleSize val="0"/>
        </c:dLbls>
        <c:marker val="1"/>
        <c:smooth val="0"/>
        <c:axId val="409738480"/>
        <c:axId val="409735600"/>
      </c:lineChart>
      <c:dateAx>
        <c:axId val="222381568"/>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383104"/>
        <c:crosses val="autoZero"/>
        <c:auto val="1"/>
        <c:lblOffset val="100"/>
        <c:baseTimeUnit val="days"/>
      </c:dateAx>
      <c:valAx>
        <c:axId val="22238310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381568"/>
        <c:crosses val="autoZero"/>
        <c:crossBetween val="between"/>
      </c:valAx>
      <c:dateAx>
        <c:axId val="409738480"/>
        <c:scaling>
          <c:orientation val="minMax"/>
        </c:scaling>
        <c:delete val="1"/>
        <c:axPos val="b"/>
        <c:numFmt formatCode="m/d;@" sourceLinked="1"/>
        <c:majorTickMark val="out"/>
        <c:minorTickMark val="none"/>
        <c:tickLblPos val="nextTo"/>
        <c:crossAx val="409735600"/>
        <c:crosses val="autoZero"/>
        <c:auto val="1"/>
        <c:lblOffset val="100"/>
        <c:baseTimeUnit val="days"/>
      </c:dateAx>
      <c:valAx>
        <c:axId val="40973560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409738480"/>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a4f0f521-4260-4df6-8e02-c4731b69dd3c}"/>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总首存</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WP_ro!$Q$36</c:f>
              <c:strCache>
                <c:ptCount val="1"/>
                <c:pt idx="0">
                  <c:v>本月日均值数据</c:v>
                </c:pt>
              </c:strCache>
            </c:strRef>
          </c:tx>
          <c:spPr>
            <a:solidFill>
              <a:schemeClr val="accent1"/>
            </a:solidFill>
            <a:ln>
              <a:noFill/>
            </a:ln>
            <a:effectLst/>
          </c:spPr>
          <c:invertIfNegative val="0"/>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WP_ro!$Q$37:$Q$67</c:f>
              <c:numCache>
                <c:formatCode>_ * #,##0_ ;_ * \-#,##0_ ;_ * "-"_ ;_ @_ </c:formatCode>
                <c:ptCount val="31"/>
                <c:pt idx="0">
                  <c:v>17244</c:v>
                </c:pt>
                <c:pt idx="1">
                  <c:v>21897</c:v>
                </c:pt>
                <c:pt idx="2">
                  <c:v>24228.333333333332</c:v>
                </c:pt>
                <c:pt idx="3">
                  <c:v>24848.75</c:v>
                </c:pt>
                <c:pt idx="4">
                  <c:v>26822.400000000001</c:v>
                </c:pt>
                <c:pt idx="5">
                  <c:v>26511.666666666668</c:v>
                </c:pt>
                <c:pt idx="6">
                  <c:v>27052.571428571428</c:v>
                </c:pt>
                <c:pt idx="7">
                  <c:v>27407.125</c:v>
                </c:pt>
                <c:pt idx="8">
                  <c:v>27482.777777777777</c:v>
                </c:pt>
                <c:pt idx="9">
                  <c:v>26911.1</c:v>
                </c:pt>
                <c:pt idx="10">
                  <c:v>26123.363636363636</c:v>
                </c:pt>
                <c:pt idx="11">
                  <c:v>25155.333333333332</c:v>
                </c:pt>
                <c:pt idx="12">
                  <c:v>23220.307692307691</c:v>
                </c:pt>
                <c:pt idx="13">
                  <c:v>21561.714285714286</c:v>
                </c:pt>
                <c:pt idx="14">
                  <c:v>20124.266666666666</c:v>
                </c:pt>
                <c:pt idx="15">
                  <c:v>18866.5</c:v>
                </c:pt>
                <c:pt idx="16">
                  <c:v>17756.705882352941</c:v>
                </c:pt>
                <c:pt idx="17">
                  <c:v>16770.222222222223</c:v>
                </c:pt>
                <c:pt idx="18">
                  <c:v>15887.578947368422</c:v>
                </c:pt>
                <c:pt idx="19">
                  <c:v>15093.2</c:v>
                </c:pt>
                <c:pt idx="20">
                  <c:v>14374.476190476191</c:v>
                </c:pt>
                <c:pt idx="21">
                  <c:v>13721.09090909091</c:v>
                </c:pt>
                <c:pt idx="22">
                  <c:v>13124.521739130434</c:v>
                </c:pt>
                <c:pt idx="23">
                  <c:v>12577.666666666666</c:v>
                </c:pt>
                <c:pt idx="24">
                  <c:v>12074.56</c:v>
                </c:pt>
                <c:pt idx="25">
                  <c:v>11610.153846153846</c:v>
                </c:pt>
                <c:pt idx="26">
                  <c:v>11180.148148148148</c:v>
                </c:pt>
                <c:pt idx="27">
                  <c:v>10780.857142857143</c:v>
                </c:pt>
                <c:pt idx="28">
                  <c:v>10409.103448275862</c:v>
                </c:pt>
                <c:pt idx="29">
                  <c:v>10062.133333333333</c:v>
                </c:pt>
                <c:pt idx="30">
                  <c:v>9737.5483870967746</c:v>
                </c:pt>
              </c:numCache>
            </c:numRef>
          </c:val>
          <c:extLst>
            <c:ext xmlns:c16="http://schemas.microsoft.com/office/drawing/2014/chart" uri="{C3380CC4-5D6E-409C-BE32-E72D297353CC}">
              <c16:uniqueId val="{00000000-2DB7-40E5-9DFE-225C205C971A}"/>
            </c:ext>
          </c:extLst>
        </c:ser>
        <c:ser>
          <c:idx val="1"/>
          <c:order val="1"/>
          <c:tx>
            <c:strRef>
              <c:f>WP_ro!$R$36</c:f>
              <c:strCache>
                <c:ptCount val="1"/>
                <c:pt idx="0">
                  <c:v>上月日均值数据</c:v>
                </c:pt>
              </c:strCache>
            </c:strRef>
          </c:tx>
          <c:spPr>
            <a:solidFill>
              <a:schemeClr val="accent2"/>
            </a:solidFill>
            <a:ln>
              <a:noFill/>
            </a:ln>
            <a:effectLst/>
          </c:spPr>
          <c:invertIfNegative val="0"/>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WP_ro!$R$37:$R$67</c:f>
              <c:numCache>
                <c:formatCode>_ * #,##0_ ;_ * \-#,##0_ ;_ * "-"_ ;_ @_ </c:formatCode>
                <c:ptCount val="31"/>
                <c:pt idx="0">
                  <c:v>28594</c:v>
                </c:pt>
                <c:pt idx="1">
                  <c:v>27543</c:v>
                </c:pt>
                <c:pt idx="2">
                  <c:v>29947</c:v>
                </c:pt>
                <c:pt idx="3">
                  <c:v>41058.75</c:v>
                </c:pt>
                <c:pt idx="4">
                  <c:v>42155.8</c:v>
                </c:pt>
                <c:pt idx="5">
                  <c:v>38817.833333333336</c:v>
                </c:pt>
                <c:pt idx="6">
                  <c:v>38495.428571428572</c:v>
                </c:pt>
                <c:pt idx="7">
                  <c:v>36104.5</c:v>
                </c:pt>
                <c:pt idx="8">
                  <c:v>33949.333333333336</c:v>
                </c:pt>
                <c:pt idx="9">
                  <c:v>35181.9</c:v>
                </c:pt>
                <c:pt idx="10">
                  <c:v>34437.090909090912</c:v>
                </c:pt>
                <c:pt idx="11">
                  <c:v>32994.083333333336</c:v>
                </c:pt>
                <c:pt idx="12">
                  <c:v>32370.23076923077</c:v>
                </c:pt>
                <c:pt idx="13">
                  <c:v>31521.428571428572</c:v>
                </c:pt>
                <c:pt idx="14">
                  <c:v>30860.333333333332</c:v>
                </c:pt>
                <c:pt idx="15">
                  <c:v>30233.375</c:v>
                </c:pt>
                <c:pt idx="16">
                  <c:v>29483.705882352941</c:v>
                </c:pt>
                <c:pt idx="17">
                  <c:v>29285.5</c:v>
                </c:pt>
                <c:pt idx="18">
                  <c:v>29004.157894736843</c:v>
                </c:pt>
                <c:pt idx="19">
                  <c:v>29907.85</c:v>
                </c:pt>
                <c:pt idx="20">
                  <c:v>30466.523809523809</c:v>
                </c:pt>
                <c:pt idx="21">
                  <c:v>30991</c:v>
                </c:pt>
                <c:pt idx="22">
                  <c:v>30756.739130434784</c:v>
                </c:pt>
                <c:pt idx="23">
                  <c:v>30424.291666666668</c:v>
                </c:pt>
                <c:pt idx="24">
                  <c:v>30148.720000000001</c:v>
                </c:pt>
                <c:pt idx="25">
                  <c:v>29846.307692307691</c:v>
                </c:pt>
                <c:pt idx="26">
                  <c:v>29790.111111111109</c:v>
                </c:pt>
                <c:pt idx="27">
                  <c:v>29337.571428571428</c:v>
                </c:pt>
                <c:pt idx="28">
                  <c:v>28325.931034482757</c:v>
                </c:pt>
                <c:pt idx="29">
                  <c:v>27381.733333333334</c:v>
                </c:pt>
                <c:pt idx="30">
                  <c:v>26498.451612903227</c:v>
                </c:pt>
              </c:numCache>
            </c:numRef>
          </c:val>
          <c:extLst>
            <c:ext xmlns:c16="http://schemas.microsoft.com/office/drawing/2014/chart" uri="{C3380CC4-5D6E-409C-BE32-E72D297353CC}">
              <c16:uniqueId val="{00000001-2DB7-40E5-9DFE-225C205C971A}"/>
            </c:ext>
          </c:extLst>
        </c:ser>
        <c:dLbls>
          <c:showLegendKey val="0"/>
          <c:showVal val="0"/>
          <c:showCatName val="0"/>
          <c:showSerName val="0"/>
          <c:showPercent val="0"/>
          <c:showBubbleSize val="0"/>
        </c:dLbls>
        <c:gapWidth val="219"/>
        <c:axId val="222849664"/>
        <c:axId val="222855552"/>
      </c:barChart>
      <c:lineChart>
        <c:grouping val="standard"/>
        <c:varyColors val="0"/>
        <c:ser>
          <c:idx val="2"/>
          <c:order val="2"/>
          <c:tx>
            <c:strRef>
              <c:f>WP_ro!$S$36</c:f>
              <c:strCache>
                <c:ptCount val="1"/>
                <c:pt idx="0">
                  <c:v>日均值同比增长率</c:v>
                </c:pt>
              </c:strCache>
            </c:strRef>
          </c:tx>
          <c:spPr>
            <a:ln w="28575" cap="rnd">
              <a:solidFill>
                <a:schemeClr val="accent3"/>
              </a:solidFill>
              <a:round/>
            </a:ln>
            <a:effectLst/>
          </c:spPr>
          <c:marker>
            <c:symbol val="none"/>
          </c:marker>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WP_ro!$S$37:$S$67</c:f>
              <c:numCache>
                <c:formatCode>0.00%</c:formatCode>
                <c:ptCount val="31"/>
                <c:pt idx="0">
                  <c:v>-0.39693642022801984</c:v>
                </c:pt>
                <c:pt idx="1">
                  <c:v>-0.2049885633373271</c:v>
                </c:pt>
                <c:pt idx="2">
                  <c:v>-0.19095958415422806</c:v>
                </c:pt>
                <c:pt idx="3">
                  <c:v>-0.39480013395439462</c:v>
                </c:pt>
                <c:pt idx="4">
                  <c:v>-0.36373168104981995</c:v>
                </c:pt>
                <c:pt idx="5">
                  <c:v>-0.3170235329981495</c:v>
                </c:pt>
                <c:pt idx="6">
                  <c:v>-0.2972523639170514</c:v>
                </c:pt>
                <c:pt idx="7">
                  <c:v>-0.24089448683682088</c:v>
                </c:pt>
                <c:pt idx="8">
                  <c:v>-0.19047665802633998</c:v>
                </c:pt>
                <c:pt idx="9">
                  <c:v>-0.2350867917878228</c:v>
                </c:pt>
                <c:pt idx="10">
                  <c:v>-0.24141781588562022</c:v>
                </c:pt>
                <c:pt idx="11">
                  <c:v>-0.23758047528723594</c:v>
                </c:pt>
                <c:pt idx="12">
                  <c:v>-0.2826647465738939</c:v>
                </c:pt>
                <c:pt idx="13">
                  <c:v>-0.31596646272377066</c:v>
                </c:pt>
                <c:pt idx="14">
                  <c:v>-0.3478921160929348</c:v>
                </c:pt>
                <c:pt idx="15">
                  <c:v>-0.37597109155031483</c:v>
                </c:pt>
                <c:pt idx="16">
                  <c:v>-0.39774511544761515</c:v>
                </c:pt>
                <c:pt idx="17">
                  <c:v>-0.42735407549052523</c:v>
                </c:pt>
                <c:pt idx="18">
                  <c:v>-0.45223098684580615</c:v>
                </c:pt>
                <c:pt idx="19">
                  <c:v>-0.49534319584991893</c:v>
                </c:pt>
                <c:pt idx="20">
                  <c:v>-0.52818784708274658</c:v>
                </c:pt>
                <c:pt idx="21">
                  <c:v>-0.5572556255335126</c:v>
                </c:pt>
                <c:pt idx="22">
                  <c:v>-0.57327980435535519</c:v>
                </c:pt>
                <c:pt idx="23">
                  <c:v>-0.58659130656287528</c:v>
                </c:pt>
                <c:pt idx="24">
                  <c:v>-0.59950007827861362</c:v>
                </c:pt>
                <c:pt idx="25">
                  <c:v>-0.61100200514430336</c:v>
                </c:pt>
                <c:pt idx="26">
                  <c:v>-0.62470270397957073</c:v>
                </c:pt>
                <c:pt idx="27">
                  <c:v>-0.63252387236259688</c:v>
                </c:pt>
                <c:pt idx="28">
                  <c:v>-0.63252387236259688</c:v>
                </c:pt>
                <c:pt idx="29">
                  <c:v>-0.63252387236259688</c:v>
                </c:pt>
                <c:pt idx="30">
                  <c:v>-0.63252387236259699</c:v>
                </c:pt>
              </c:numCache>
            </c:numRef>
          </c:val>
          <c:smooth val="0"/>
          <c:extLst>
            <c:ext xmlns:c16="http://schemas.microsoft.com/office/drawing/2014/chart" uri="{C3380CC4-5D6E-409C-BE32-E72D297353CC}">
              <c16:uniqueId val="{00000002-2DB7-40E5-9DFE-225C205C971A}"/>
            </c:ext>
          </c:extLst>
        </c:ser>
        <c:dLbls>
          <c:showLegendKey val="0"/>
          <c:showVal val="0"/>
          <c:showCatName val="0"/>
          <c:showSerName val="0"/>
          <c:showPercent val="0"/>
          <c:showBubbleSize val="0"/>
        </c:dLbls>
        <c:marker val="1"/>
        <c:smooth val="0"/>
        <c:axId val="274407584"/>
        <c:axId val="274411904"/>
      </c:lineChart>
      <c:dateAx>
        <c:axId val="222849664"/>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855552"/>
        <c:crosses val="autoZero"/>
        <c:auto val="1"/>
        <c:lblOffset val="100"/>
        <c:baseTimeUnit val="days"/>
      </c:dateAx>
      <c:valAx>
        <c:axId val="22285555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849664"/>
        <c:crosses val="autoZero"/>
        <c:crossBetween val="between"/>
      </c:valAx>
      <c:dateAx>
        <c:axId val="274407584"/>
        <c:scaling>
          <c:orientation val="minMax"/>
        </c:scaling>
        <c:delete val="1"/>
        <c:axPos val="b"/>
        <c:numFmt formatCode="m/d;@" sourceLinked="1"/>
        <c:majorTickMark val="out"/>
        <c:minorTickMark val="none"/>
        <c:tickLblPos val="nextTo"/>
        <c:crossAx val="274411904"/>
        <c:crosses val="autoZero"/>
        <c:auto val="1"/>
        <c:lblOffset val="100"/>
        <c:baseTimeUnit val="days"/>
      </c:dateAx>
      <c:valAx>
        <c:axId val="27441190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74407584"/>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02ac353c-d000-4d89-9731-32a67b9dbe54}"/>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总首存</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WP_ro!$Q$68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WP_ro!$A$69:$A$99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WP_ro!$Q$69:$Q$99</c:f>
              <c:numCache>
                <c:formatCode>_ * #,##0_ ;_ * \-#,##0_ ;_ * "-"_ ;_ @_ </c:formatCode>
                <c:ptCount val="31"/>
                <c:pt idx="0">
                  <c:v>125</c:v>
                </c:pt>
                <c:pt idx="1">
                  <c:v>9306</c:v>
                </c:pt>
                <c:pt idx="2">
                  <c:v>2341</c:v>
                </c:pt>
                <c:pt idx="3">
                  <c:v>-2181</c:v>
                </c:pt>
                <c:pt idx="4">
                  <c:v>8007</c:v>
                </c:pt>
                <c:pt idx="5">
                  <c:v>-9759</c:v>
                </c:pt>
                <c:pt idx="6">
                  <c:v>5340</c:v>
                </c:pt>
                <c:pt idx="7">
                  <c:v>-409</c:v>
                </c:pt>
                <c:pt idx="8">
                  <c:v>-1801</c:v>
                </c:pt>
                <c:pt idx="9">
                  <c:v>-6322</c:v>
                </c:pt>
                <c:pt idx="10">
                  <c:v>-3520</c:v>
                </c:pt>
                <c:pt idx="11">
                  <c:v>-3739</c:v>
                </c:pt>
                <c:pt idx="12">
                  <c:v>-14507</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5624-4272-8F79-0C907D485275}"/>
            </c:ext>
          </c:extLst>
        </c:ser>
        <c:dLbls>
          <c:showLegendKey val="0"/>
          <c:showVal val="0"/>
          <c:showCatName val="0"/>
          <c:showSerName val="0"/>
          <c:showPercent val="0"/>
          <c:showBubbleSize val="0"/>
        </c:dLbls>
        <c:gapWidth val="315"/>
        <c:overlap val="-40"/>
        <c:axId val="222769152"/>
        <c:axId val="222770688"/>
      </c:barChart>
      <c:dateAx>
        <c:axId val="222769152"/>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2770688"/>
        <c:crosses val="autoZero"/>
        <c:auto val="1"/>
        <c:lblOffset val="100"/>
        <c:baseTimeUnit val="days"/>
      </c:dateAx>
      <c:valAx>
        <c:axId val="222770688"/>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 * #,##0_ ;_ * \-#,##0_ ;_ * &quot;-&quot;_ ;_ @_ " sourceLinked="1"/>
        <c:majorTickMark val="none"/>
        <c:minorTickMark val="none"/>
        <c:tickLblPos val="nextTo"/>
        <c:crossAx val="2227691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2ac95af6-12b9-4a1e-9076-396e57dff36c}"/>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总首存</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WP_ro!$Q$100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WP_ro!$Q$101:$Q$131</c:f>
              <c:numCache>
                <c:formatCode>_ * #,##0_ ;_ * \-#,##0_ ;_ * "-"_ ;_ @_ </c:formatCode>
                <c:ptCount val="31"/>
                <c:pt idx="0">
                  <c:v>17244</c:v>
                </c:pt>
                <c:pt idx="1">
                  <c:v>21897</c:v>
                </c:pt>
                <c:pt idx="2">
                  <c:v>24228.333333333332</c:v>
                </c:pt>
                <c:pt idx="3">
                  <c:v>24848.75</c:v>
                </c:pt>
                <c:pt idx="4">
                  <c:v>26822.400000000001</c:v>
                </c:pt>
                <c:pt idx="5">
                  <c:v>26511.666666666668</c:v>
                </c:pt>
                <c:pt idx="6">
                  <c:v>27052.571428571428</c:v>
                </c:pt>
                <c:pt idx="7">
                  <c:v>27407.125</c:v>
                </c:pt>
                <c:pt idx="8">
                  <c:v>27482.777777777777</c:v>
                </c:pt>
                <c:pt idx="9">
                  <c:v>26911.1</c:v>
                </c:pt>
                <c:pt idx="10">
                  <c:v>26123.363636363636</c:v>
                </c:pt>
                <c:pt idx="11">
                  <c:v>25155.333333333332</c:v>
                </c:pt>
                <c:pt idx="12">
                  <c:v>23220.307692307691</c:v>
                </c:pt>
                <c:pt idx="13">
                  <c:v>21561.714285714286</c:v>
                </c:pt>
                <c:pt idx="14">
                  <c:v>20124.266666666666</c:v>
                </c:pt>
                <c:pt idx="15">
                  <c:v>18866.5</c:v>
                </c:pt>
                <c:pt idx="16">
                  <c:v>17756.705882352941</c:v>
                </c:pt>
                <c:pt idx="17">
                  <c:v>16770.222222222223</c:v>
                </c:pt>
                <c:pt idx="18">
                  <c:v>15887.578947368422</c:v>
                </c:pt>
                <c:pt idx="19">
                  <c:v>15093.2</c:v>
                </c:pt>
                <c:pt idx="20">
                  <c:v>14374.476190476191</c:v>
                </c:pt>
                <c:pt idx="21">
                  <c:v>13721.09090909091</c:v>
                </c:pt>
                <c:pt idx="22">
                  <c:v>13124.521739130434</c:v>
                </c:pt>
                <c:pt idx="23">
                  <c:v>12577.666666666666</c:v>
                </c:pt>
                <c:pt idx="24">
                  <c:v>12074.56</c:v>
                </c:pt>
                <c:pt idx="25">
                  <c:v>11610.153846153846</c:v>
                </c:pt>
                <c:pt idx="26">
                  <c:v>11180.148148148148</c:v>
                </c:pt>
                <c:pt idx="27">
                  <c:v>10780.857142857143</c:v>
                </c:pt>
                <c:pt idx="28">
                  <c:v>10409.103448275862</c:v>
                </c:pt>
                <c:pt idx="29">
                  <c:v>10062.133333333333</c:v>
                </c:pt>
                <c:pt idx="30">
                  <c:v>9737.5483870967746</c:v>
                </c:pt>
              </c:numCache>
            </c:numRef>
          </c:val>
          <c:extLst>
            <c:ext xmlns:c16="http://schemas.microsoft.com/office/drawing/2014/chart" uri="{C3380CC4-5D6E-409C-BE32-E72D297353CC}">
              <c16:uniqueId val="{00000000-A08B-4298-9A3F-6B04A640DEA0}"/>
            </c:ext>
          </c:extLst>
        </c:ser>
        <c:ser>
          <c:idx val="1"/>
          <c:order val="1"/>
          <c:tx>
            <c:strRef>
              <c:f>WP_ro!$R$100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WP_ro!$R$101:$R$131</c:f>
              <c:numCache>
                <c:formatCode>_ * #,##0_ ;_ * \-#,##0_ ;_ * "-"_ ;_ @_ </c:formatCode>
                <c:ptCount val="31"/>
                <c:pt idx="0">
                  <c:v>26498.451612903227</c:v>
                </c:pt>
                <c:pt idx="1">
                  <c:v>26498.451612903227</c:v>
                </c:pt>
                <c:pt idx="2">
                  <c:v>26498.451612903227</c:v>
                </c:pt>
                <c:pt idx="3">
                  <c:v>26498.451612903227</c:v>
                </c:pt>
                <c:pt idx="4">
                  <c:v>26498.451612903227</c:v>
                </c:pt>
                <c:pt idx="5">
                  <c:v>26498.451612903227</c:v>
                </c:pt>
                <c:pt idx="6">
                  <c:v>26498.451612903227</c:v>
                </c:pt>
                <c:pt idx="7">
                  <c:v>26498.451612903227</c:v>
                </c:pt>
                <c:pt idx="8">
                  <c:v>26498.451612903227</c:v>
                </c:pt>
                <c:pt idx="9">
                  <c:v>26498.451612903227</c:v>
                </c:pt>
                <c:pt idx="10">
                  <c:v>26498.451612903227</c:v>
                </c:pt>
                <c:pt idx="11">
                  <c:v>26498.451612903227</c:v>
                </c:pt>
                <c:pt idx="12">
                  <c:v>26498.451612903227</c:v>
                </c:pt>
                <c:pt idx="13">
                  <c:v>26498.451612903227</c:v>
                </c:pt>
                <c:pt idx="14">
                  <c:v>26498.451612903227</c:v>
                </c:pt>
                <c:pt idx="15">
                  <c:v>26498.451612903227</c:v>
                </c:pt>
                <c:pt idx="16">
                  <c:v>26498.451612903227</c:v>
                </c:pt>
                <c:pt idx="17">
                  <c:v>26498.451612903227</c:v>
                </c:pt>
                <c:pt idx="18">
                  <c:v>26498.451612903227</c:v>
                </c:pt>
                <c:pt idx="19">
                  <c:v>26498.451612903227</c:v>
                </c:pt>
                <c:pt idx="20">
                  <c:v>26498.451612903227</c:v>
                </c:pt>
                <c:pt idx="21">
                  <c:v>26498.451612903227</c:v>
                </c:pt>
                <c:pt idx="22">
                  <c:v>26498.451612903227</c:v>
                </c:pt>
                <c:pt idx="23">
                  <c:v>26498.451612903227</c:v>
                </c:pt>
                <c:pt idx="24">
                  <c:v>26498.451612903227</c:v>
                </c:pt>
                <c:pt idx="25">
                  <c:v>26498.451612903227</c:v>
                </c:pt>
                <c:pt idx="26">
                  <c:v>26498.451612903227</c:v>
                </c:pt>
                <c:pt idx="27">
                  <c:v>26498.451612903227</c:v>
                </c:pt>
                <c:pt idx="28">
                  <c:v>26498.451612903227</c:v>
                </c:pt>
                <c:pt idx="29">
                  <c:v>26498.451612903227</c:v>
                </c:pt>
                <c:pt idx="30">
                  <c:v>26498.451612903227</c:v>
                </c:pt>
              </c:numCache>
            </c:numRef>
          </c:val>
          <c:extLst>
            <c:ext xmlns:c16="http://schemas.microsoft.com/office/drawing/2014/chart" uri="{C3380CC4-5D6E-409C-BE32-E72D297353CC}">
              <c16:uniqueId val="{00000001-A08B-4298-9A3F-6B04A640DEA0}"/>
            </c:ext>
          </c:extLst>
        </c:ser>
        <c:dLbls>
          <c:showLegendKey val="0"/>
          <c:showVal val="0"/>
          <c:showCatName val="0"/>
          <c:showSerName val="0"/>
          <c:showPercent val="0"/>
          <c:showBubbleSize val="0"/>
        </c:dLbls>
        <c:gapWidth val="269"/>
        <c:axId val="222812416"/>
        <c:axId val="222953472"/>
      </c:barChart>
      <c:lineChart>
        <c:grouping val="standard"/>
        <c:varyColors val="0"/>
        <c:ser>
          <c:idx val="2"/>
          <c:order val="2"/>
          <c:tx>
            <c:strRef>
              <c:f>WP_ro!$S$100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WP_ro!$S$101:$S$131</c:f>
              <c:numCache>
                <c:formatCode>0.00%</c:formatCode>
                <c:ptCount val="31"/>
                <c:pt idx="0">
                  <c:v>-0.34924499544708643</c:v>
                </c:pt>
                <c:pt idx="1">
                  <c:v>-0.17364982981354971</c:v>
                </c:pt>
                <c:pt idx="2">
                  <c:v>-8.5669846402062128E-2</c:v>
                </c:pt>
                <c:pt idx="3">
                  <c:v>-6.2256528683355863E-2</c:v>
                </c:pt>
                <c:pt idx="4">
                  <c:v>1.2225181751337875E-2</c:v>
                </c:pt>
                <c:pt idx="5">
                  <c:v>4.9871041359283389E-4</c:v>
                </c:pt>
                <c:pt idx="6">
                  <c:v>2.0911403570402422E-2</c:v>
                </c:pt>
                <c:pt idx="7">
                  <c:v>3.4291565423177441E-2</c:v>
                </c:pt>
                <c:pt idx="8">
                  <c:v>3.714655404224599E-2</c:v>
                </c:pt>
                <c:pt idx="9">
                  <c:v>1.5572547148220359E-2</c:v>
                </c:pt>
                <c:pt idx="10">
                  <c:v>-1.4155090343352168E-2</c:v>
                </c:pt>
                <c:pt idx="11">
                  <c:v>-5.0686670270042249E-2</c:v>
                </c:pt>
                <c:pt idx="12">
                  <c:v>-0.12371077255696207</c:v>
                </c:pt>
                <c:pt idx="13">
                  <c:v>-0.18630286023146472</c:v>
                </c:pt>
                <c:pt idx="14">
                  <c:v>-0.24054933621603378</c:v>
                </c:pt>
                <c:pt idx="15">
                  <c:v>-0.28801500270253166</c:v>
                </c:pt>
                <c:pt idx="16">
                  <c:v>-0.32989647313179454</c:v>
                </c:pt>
                <c:pt idx="17">
                  <c:v>-0.36712444684669476</c:v>
                </c:pt>
                <c:pt idx="18">
                  <c:v>-0.40043368648634242</c:v>
                </c:pt>
                <c:pt idx="19">
                  <c:v>-0.4304120021620253</c:v>
                </c:pt>
                <c:pt idx="20">
                  <c:v>-0.4575352401543098</c:v>
                </c:pt>
                <c:pt idx="21">
                  <c:v>-0.48219272923820483</c:v>
                </c:pt>
                <c:pt idx="22">
                  <c:v>-0.50470608883654378</c:v>
                </c:pt>
                <c:pt idx="23">
                  <c:v>-0.52534333513502107</c:v>
                </c:pt>
                <c:pt idx="24">
                  <c:v>-0.5443296017296203</c:v>
                </c:pt>
                <c:pt idx="25">
                  <c:v>-0.56185538627848108</c:v>
                </c:pt>
                <c:pt idx="26">
                  <c:v>-0.57808296456446318</c:v>
                </c:pt>
                <c:pt idx="27">
                  <c:v>-0.59315143011573235</c:v>
                </c:pt>
                <c:pt idx="28">
                  <c:v>-0.60718069114622431</c:v>
                </c:pt>
                <c:pt idx="29">
                  <c:v>-0.6202746681080169</c:v>
                </c:pt>
                <c:pt idx="30">
                  <c:v>-0.63252387236259699</c:v>
                </c:pt>
              </c:numCache>
            </c:numRef>
          </c:val>
          <c:smooth val="0"/>
          <c:extLst>
            <c:ext xmlns:c16="http://schemas.microsoft.com/office/drawing/2014/chart" uri="{C3380CC4-5D6E-409C-BE32-E72D297353CC}">
              <c16:uniqueId val="{00000002-A08B-4298-9A3F-6B04A640DEA0}"/>
            </c:ext>
          </c:extLst>
        </c:ser>
        <c:dLbls>
          <c:showLegendKey val="0"/>
          <c:showVal val="0"/>
          <c:showCatName val="0"/>
          <c:showSerName val="0"/>
          <c:showPercent val="0"/>
          <c:showBubbleSize val="0"/>
        </c:dLbls>
        <c:marker val="1"/>
        <c:smooth val="0"/>
        <c:axId val="1843444368"/>
        <c:axId val="1843438608"/>
      </c:lineChart>
      <c:dateAx>
        <c:axId val="222812416"/>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2953472"/>
        <c:crosses val="autoZero"/>
        <c:auto val="1"/>
        <c:lblOffset val="100"/>
        <c:baseTimeUnit val="days"/>
      </c:dateAx>
      <c:valAx>
        <c:axId val="22295347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2812416"/>
        <c:crosses val="autoZero"/>
        <c:crossBetween val="between"/>
      </c:valAx>
      <c:dateAx>
        <c:axId val="1843444368"/>
        <c:scaling>
          <c:orientation val="minMax"/>
        </c:scaling>
        <c:delete val="1"/>
        <c:axPos val="b"/>
        <c:numFmt formatCode="m/d;@" sourceLinked="1"/>
        <c:majorTickMark val="out"/>
        <c:minorTickMark val="none"/>
        <c:tickLblPos val="nextTo"/>
        <c:crossAx val="1843438608"/>
        <c:crosses val="autoZero"/>
        <c:auto val="1"/>
        <c:lblOffset val="100"/>
        <c:baseTimeUnit val="days"/>
      </c:dateAx>
      <c:valAx>
        <c:axId val="1843438608"/>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1843444368"/>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ddb6f606-8b9e-4d14-8783-4a116c2076e4}"/>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总存款额度</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WP_ro!$T$2:$T$4</c:f>
              <c:strCache>
                <c:ptCount val="3"/>
                <c:pt idx="0">
                  <c:v>总存款额度</c:v>
                </c:pt>
                <c:pt idx="1">
                  <c:v>total deposit amount</c:v>
                </c:pt>
                <c:pt idx="2">
                  <c:v>本月数据</c:v>
                </c:pt>
              </c:strCache>
            </c:strRef>
          </c:tx>
          <c:spPr>
            <a:solidFill>
              <a:schemeClr val="accent1"/>
            </a:solidFill>
            <a:ln>
              <a:noFill/>
            </a:ln>
            <a:effectLst/>
          </c:spPr>
          <c:invertIfNegative val="0"/>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WP_ro!$T$5:$T$35</c:f>
              <c:numCache>
                <c:formatCode>_ * #,##0_ ;_ * \-#,##0_ ;_ * "-"_ ;_ @_ </c:formatCode>
                <c:ptCount val="31"/>
                <c:pt idx="0">
                  <c:v>4327032</c:v>
                </c:pt>
                <c:pt idx="1">
                  <c:v>4018268</c:v>
                </c:pt>
                <c:pt idx="2">
                  <c:v>3401851</c:v>
                </c:pt>
                <c:pt idx="3">
                  <c:v>4415840</c:v>
                </c:pt>
                <c:pt idx="4">
                  <c:v>4465269</c:v>
                </c:pt>
                <c:pt idx="5">
                  <c:v>3585506</c:v>
                </c:pt>
                <c:pt idx="6">
                  <c:v>3807281.48</c:v>
                </c:pt>
                <c:pt idx="7">
                  <c:v>3574513</c:v>
                </c:pt>
                <c:pt idx="8">
                  <c:v>3774887</c:v>
                </c:pt>
                <c:pt idx="9">
                  <c:v>3371495</c:v>
                </c:pt>
                <c:pt idx="10">
                  <c:v>3618631</c:v>
                </c:pt>
                <c:pt idx="11">
                  <c:v>3455174</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B3CC-4341-8238-7CE56E900AF2}"/>
            </c:ext>
          </c:extLst>
        </c:ser>
        <c:ser>
          <c:idx val="1"/>
          <c:order val="1"/>
          <c:tx>
            <c:strRef>
              <c:f>WP_ro!$U$2:$U$4</c:f>
              <c:strCache>
                <c:ptCount val="3"/>
                <c:pt idx="0">
                  <c:v>总存款额度</c:v>
                </c:pt>
                <c:pt idx="1">
                  <c:v>total deposit amount</c:v>
                </c:pt>
                <c:pt idx="2">
                  <c:v>上月数据</c:v>
                </c:pt>
              </c:strCache>
            </c:strRef>
          </c:tx>
          <c:spPr>
            <a:solidFill>
              <a:schemeClr val="accent2"/>
            </a:solidFill>
            <a:ln>
              <a:noFill/>
            </a:ln>
            <a:effectLst/>
          </c:spPr>
          <c:invertIfNegative val="0"/>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WP_ro!$U$5:$U$35</c:f>
              <c:numCache>
                <c:formatCode>_ * #,##0_ ;_ * \-#,##0_ ;_ * "-"_ ;_ @_ </c:formatCode>
                <c:ptCount val="31"/>
                <c:pt idx="0">
                  <c:v>4559838</c:v>
                </c:pt>
                <c:pt idx="1">
                  <c:v>4112965</c:v>
                </c:pt>
                <c:pt idx="2">
                  <c:v>3505630</c:v>
                </c:pt>
                <c:pt idx="3">
                  <c:v>3665493</c:v>
                </c:pt>
                <c:pt idx="4">
                  <c:v>3260211</c:v>
                </c:pt>
                <c:pt idx="5">
                  <c:v>3132617</c:v>
                </c:pt>
                <c:pt idx="6">
                  <c:v>3660906</c:v>
                </c:pt>
                <c:pt idx="7">
                  <c:v>3393231</c:v>
                </c:pt>
                <c:pt idx="8">
                  <c:v>3114749</c:v>
                </c:pt>
                <c:pt idx="9">
                  <c:v>2864090</c:v>
                </c:pt>
                <c:pt idx="10">
                  <c:v>2710493</c:v>
                </c:pt>
                <c:pt idx="11">
                  <c:v>2595745</c:v>
                </c:pt>
                <c:pt idx="12">
                  <c:v>2733218</c:v>
                </c:pt>
                <c:pt idx="13">
                  <c:v>3928982</c:v>
                </c:pt>
                <c:pt idx="14">
                  <c:v>3456471</c:v>
                </c:pt>
                <c:pt idx="15">
                  <c:v>2988861</c:v>
                </c:pt>
                <c:pt idx="16">
                  <c:v>3609533.67</c:v>
                </c:pt>
                <c:pt idx="17">
                  <c:v>2977443.8</c:v>
                </c:pt>
                <c:pt idx="18">
                  <c:v>3865314</c:v>
                </c:pt>
                <c:pt idx="19">
                  <c:v>3766608</c:v>
                </c:pt>
                <c:pt idx="20">
                  <c:v>4358117</c:v>
                </c:pt>
                <c:pt idx="21">
                  <c:v>3085325</c:v>
                </c:pt>
                <c:pt idx="22">
                  <c:v>3485155</c:v>
                </c:pt>
                <c:pt idx="23">
                  <c:v>3599198</c:v>
                </c:pt>
                <c:pt idx="24">
                  <c:v>3055133</c:v>
                </c:pt>
                <c:pt idx="25">
                  <c:v>3106013.96</c:v>
                </c:pt>
                <c:pt idx="26">
                  <c:v>3562071</c:v>
                </c:pt>
                <c:pt idx="27">
                  <c:v>3529624.99</c:v>
                </c:pt>
                <c:pt idx="28">
                  <c:v>0</c:v>
                </c:pt>
                <c:pt idx="29">
                  <c:v>0</c:v>
                </c:pt>
                <c:pt idx="30">
                  <c:v>0</c:v>
                </c:pt>
              </c:numCache>
            </c:numRef>
          </c:val>
          <c:extLst>
            <c:ext xmlns:c16="http://schemas.microsoft.com/office/drawing/2014/chart" uri="{C3380CC4-5D6E-409C-BE32-E72D297353CC}">
              <c16:uniqueId val="{00000001-B3CC-4341-8238-7CE56E900AF2}"/>
            </c:ext>
          </c:extLst>
        </c:ser>
        <c:dLbls>
          <c:showLegendKey val="0"/>
          <c:showVal val="0"/>
          <c:showCatName val="0"/>
          <c:showSerName val="0"/>
          <c:showPercent val="0"/>
          <c:showBubbleSize val="0"/>
        </c:dLbls>
        <c:gapWidth val="219"/>
        <c:axId val="223013888"/>
        <c:axId val="223015680"/>
      </c:barChart>
      <c:lineChart>
        <c:grouping val="standard"/>
        <c:varyColors val="0"/>
        <c:ser>
          <c:idx val="2"/>
          <c:order val="2"/>
          <c:tx>
            <c:strRef>
              <c:f>WP_ro!$V$2:$V$4</c:f>
              <c:strCache>
                <c:ptCount val="3"/>
                <c:pt idx="0">
                  <c:v>总存款额度</c:v>
                </c:pt>
                <c:pt idx="1">
                  <c:v>total deposit amount</c:v>
                </c:pt>
                <c:pt idx="2">
                  <c:v>增长率</c:v>
                </c:pt>
              </c:strCache>
            </c:strRef>
          </c:tx>
          <c:spPr>
            <a:ln w="28575" cap="rnd">
              <a:solidFill>
                <a:schemeClr val="accent3"/>
              </a:solidFill>
              <a:round/>
            </a:ln>
            <a:effectLst/>
          </c:spPr>
          <c:marker>
            <c:symbol val="none"/>
          </c:marker>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WP_ro!$V$5:$V$35</c:f>
              <c:numCache>
                <c:formatCode>0.00%</c:formatCode>
                <c:ptCount val="31"/>
                <c:pt idx="0">
                  <c:v>-5.1055761191516016E-2</c:v>
                </c:pt>
                <c:pt idx="1">
                  <c:v>-2.3024022815657318E-2</c:v>
                </c:pt>
                <c:pt idx="2">
                  <c:v>-2.9603523475095775E-2</c:v>
                </c:pt>
                <c:pt idx="3">
                  <c:v>0.20470561531559328</c:v>
                </c:pt>
                <c:pt idx="4">
                  <c:v>0.36962576962043253</c:v>
                </c:pt>
                <c:pt idx="5">
                  <c:v>0.144572094194726</c:v>
                </c:pt>
                <c:pt idx="6">
                  <c:v>3.9983403015537676E-2</c:v>
                </c:pt>
                <c:pt idx="7">
                  <c:v>5.3424597382258972E-2</c:v>
                </c:pt>
                <c:pt idx="8">
                  <c:v>0.21193938901657886</c:v>
                </c:pt>
                <c:pt idx="9">
                  <c:v>0.1771609830696661</c:v>
                </c:pt>
                <c:pt idx="10">
                  <c:v>0.33504532201337545</c:v>
                </c:pt>
                <c:pt idx="11">
                  <c:v>0.33109145929203371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B3CC-4341-8238-7CE56E900AF2}"/>
            </c:ext>
          </c:extLst>
        </c:ser>
        <c:dLbls>
          <c:showLegendKey val="0"/>
          <c:showVal val="0"/>
          <c:showCatName val="0"/>
          <c:showSerName val="0"/>
          <c:showPercent val="0"/>
          <c:showBubbleSize val="0"/>
        </c:dLbls>
        <c:marker val="1"/>
        <c:smooth val="0"/>
        <c:axId val="459328496"/>
        <c:axId val="459326576"/>
      </c:lineChart>
      <c:dateAx>
        <c:axId val="223013888"/>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015680"/>
        <c:crosses val="autoZero"/>
        <c:auto val="1"/>
        <c:lblOffset val="100"/>
        <c:baseTimeUnit val="days"/>
      </c:dateAx>
      <c:valAx>
        <c:axId val="223015680"/>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013888"/>
        <c:crosses val="autoZero"/>
        <c:crossBetween val="between"/>
      </c:valAx>
      <c:dateAx>
        <c:axId val="459328496"/>
        <c:scaling>
          <c:orientation val="minMax"/>
        </c:scaling>
        <c:delete val="1"/>
        <c:axPos val="b"/>
        <c:numFmt formatCode="m/d;@" sourceLinked="1"/>
        <c:majorTickMark val="out"/>
        <c:minorTickMark val="none"/>
        <c:tickLblPos val="nextTo"/>
        <c:crossAx val="459326576"/>
        <c:crosses val="autoZero"/>
        <c:auto val="1"/>
        <c:lblOffset val="100"/>
        <c:baseTimeUnit val="days"/>
      </c:dateAx>
      <c:valAx>
        <c:axId val="45932657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45932849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c0b9a30e-ae9d-499d-b8f5-9dbe6b867cf6}"/>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总存款额度</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WP_ro!$T$36</c:f>
              <c:strCache>
                <c:ptCount val="1"/>
                <c:pt idx="0">
                  <c:v>本月日均值数据</c:v>
                </c:pt>
              </c:strCache>
            </c:strRef>
          </c:tx>
          <c:spPr>
            <a:solidFill>
              <a:schemeClr val="accent1"/>
            </a:solidFill>
            <a:ln>
              <a:noFill/>
            </a:ln>
            <a:effectLst/>
          </c:spPr>
          <c:invertIfNegative val="0"/>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WP_ro!$T$37:$T$67</c:f>
              <c:numCache>
                <c:formatCode>_ * #,##0_ ;_ * \-#,##0_ ;_ * "-"_ ;_ @_ </c:formatCode>
                <c:ptCount val="31"/>
                <c:pt idx="0">
                  <c:v>4327032</c:v>
                </c:pt>
                <c:pt idx="1">
                  <c:v>4172650</c:v>
                </c:pt>
                <c:pt idx="2">
                  <c:v>3915717</c:v>
                </c:pt>
                <c:pt idx="3">
                  <c:v>4040747.75</c:v>
                </c:pt>
                <c:pt idx="4">
                  <c:v>4125652</c:v>
                </c:pt>
                <c:pt idx="5">
                  <c:v>4035627.6666666665</c:v>
                </c:pt>
                <c:pt idx="6">
                  <c:v>4003006.7828571429</c:v>
                </c:pt>
                <c:pt idx="7">
                  <c:v>3949445.06</c:v>
                </c:pt>
                <c:pt idx="8">
                  <c:v>3930049.7200000007</c:v>
                </c:pt>
                <c:pt idx="9">
                  <c:v>3874194.2480000006</c:v>
                </c:pt>
                <c:pt idx="10">
                  <c:v>3850961.225454546</c:v>
                </c:pt>
                <c:pt idx="11">
                  <c:v>3817978.956666667</c:v>
                </c:pt>
                <c:pt idx="12">
                  <c:v>3524288.2676923079</c:v>
                </c:pt>
                <c:pt idx="13">
                  <c:v>3272553.3914285717</c:v>
                </c:pt>
                <c:pt idx="14">
                  <c:v>3054383.1653333334</c:v>
                </c:pt>
                <c:pt idx="15">
                  <c:v>2863484.2175000003</c:v>
                </c:pt>
                <c:pt idx="16">
                  <c:v>2695043.9694117648</c:v>
                </c:pt>
                <c:pt idx="17">
                  <c:v>2545319.3044444448</c:v>
                </c:pt>
                <c:pt idx="18">
                  <c:v>2411355.1305263159</c:v>
                </c:pt>
                <c:pt idx="19">
                  <c:v>2290787.3740000003</c:v>
                </c:pt>
                <c:pt idx="20">
                  <c:v>2181702.260952381</c:v>
                </c:pt>
                <c:pt idx="21">
                  <c:v>2082533.9763636366</c:v>
                </c:pt>
                <c:pt idx="22">
                  <c:v>1991989.0208695654</c:v>
                </c:pt>
                <c:pt idx="23">
                  <c:v>1908989.4783333335</c:v>
                </c:pt>
                <c:pt idx="24">
                  <c:v>1832629.8992000001</c:v>
                </c:pt>
                <c:pt idx="25">
                  <c:v>1762144.133846154</c:v>
                </c:pt>
                <c:pt idx="26">
                  <c:v>1696879.5362962964</c:v>
                </c:pt>
                <c:pt idx="27">
                  <c:v>1636276.6957142858</c:v>
                </c:pt>
                <c:pt idx="28">
                  <c:v>1579853.3613793105</c:v>
                </c:pt>
                <c:pt idx="29">
                  <c:v>1527191.5826666667</c:v>
                </c:pt>
                <c:pt idx="30">
                  <c:v>1477927.3380645162</c:v>
                </c:pt>
              </c:numCache>
            </c:numRef>
          </c:val>
          <c:extLst>
            <c:ext xmlns:c16="http://schemas.microsoft.com/office/drawing/2014/chart" uri="{C3380CC4-5D6E-409C-BE32-E72D297353CC}">
              <c16:uniqueId val="{00000000-A065-4E53-A78B-96EA877BDCF1}"/>
            </c:ext>
          </c:extLst>
        </c:ser>
        <c:ser>
          <c:idx val="1"/>
          <c:order val="1"/>
          <c:tx>
            <c:strRef>
              <c:f>WP_ro!$U$36</c:f>
              <c:strCache>
                <c:ptCount val="1"/>
                <c:pt idx="0">
                  <c:v>上月日均值数据</c:v>
                </c:pt>
              </c:strCache>
            </c:strRef>
          </c:tx>
          <c:spPr>
            <a:solidFill>
              <a:schemeClr val="accent2"/>
            </a:solidFill>
            <a:ln>
              <a:noFill/>
            </a:ln>
            <a:effectLst/>
          </c:spPr>
          <c:invertIfNegative val="0"/>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WP_ro!$U$37:$U$67</c:f>
              <c:numCache>
                <c:formatCode>_ * #,##0_ ;_ * \-#,##0_ ;_ * "-"_ ;_ @_ </c:formatCode>
                <c:ptCount val="31"/>
                <c:pt idx="0">
                  <c:v>4559838</c:v>
                </c:pt>
                <c:pt idx="1">
                  <c:v>4336401.5</c:v>
                </c:pt>
                <c:pt idx="2">
                  <c:v>4059477.6666666665</c:v>
                </c:pt>
                <c:pt idx="3">
                  <c:v>3960981.5</c:v>
                </c:pt>
                <c:pt idx="4">
                  <c:v>3820827.4</c:v>
                </c:pt>
                <c:pt idx="5">
                  <c:v>3706125.6666666665</c:v>
                </c:pt>
                <c:pt idx="6">
                  <c:v>3699665.7142857141</c:v>
                </c:pt>
                <c:pt idx="7">
                  <c:v>3661361.375</c:v>
                </c:pt>
                <c:pt idx="8">
                  <c:v>3600626.6666666665</c:v>
                </c:pt>
                <c:pt idx="9">
                  <c:v>3526973</c:v>
                </c:pt>
                <c:pt idx="10">
                  <c:v>3452747.5454545454</c:v>
                </c:pt>
                <c:pt idx="11">
                  <c:v>3381330.6666666665</c:v>
                </c:pt>
                <c:pt idx="12">
                  <c:v>3331475.846153846</c:v>
                </c:pt>
                <c:pt idx="13">
                  <c:v>3374154.8571428573</c:v>
                </c:pt>
                <c:pt idx="14">
                  <c:v>3379642.6</c:v>
                </c:pt>
                <c:pt idx="15">
                  <c:v>3355218.75</c:v>
                </c:pt>
                <c:pt idx="16">
                  <c:v>3370178.4511764706</c:v>
                </c:pt>
                <c:pt idx="17">
                  <c:v>3348359.8594444445</c:v>
                </c:pt>
                <c:pt idx="18">
                  <c:v>3375567.9721052633</c:v>
                </c:pt>
                <c:pt idx="19">
                  <c:v>3395119.9734999998</c:v>
                </c:pt>
                <c:pt idx="20">
                  <c:v>3440976.9747619047</c:v>
                </c:pt>
                <c:pt idx="21">
                  <c:v>3424810.9759090911</c:v>
                </c:pt>
                <c:pt idx="22">
                  <c:v>3427434.6291304347</c:v>
                </c:pt>
                <c:pt idx="23">
                  <c:v>3434591.4362499998</c:v>
                </c:pt>
                <c:pt idx="24">
                  <c:v>3419413.0987999998</c:v>
                </c:pt>
                <c:pt idx="25">
                  <c:v>3407359.2857692307</c:v>
                </c:pt>
                <c:pt idx="26">
                  <c:v>3413089.3492592592</c:v>
                </c:pt>
                <c:pt idx="27">
                  <c:v>3417251.336428571</c:v>
                </c:pt>
                <c:pt idx="28">
                  <c:v>3299415.0834482755</c:v>
                </c:pt>
                <c:pt idx="29">
                  <c:v>3189434.5806666664</c:v>
                </c:pt>
                <c:pt idx="30">
                  <c:v>3086549.594193548</c:v>
                </c:pt>
              </c:numCache>
            </c:numRef>
          </c:val>
          <c:extLst>
            <c:ext xmlns:c16="http://schemas.microsoft.com/office/drawing/2014/chart" uri="{C3380CC4-5D6E-409C-BE32-E72D297353CC}">
              <c16:uniqueId val="{00000001-A065-4E53-A78B-96EA877BDCF1}"/>
            </c:ext>
          </c:extLst>
        </c:ser>
        <c:dLbls>
          <c:showLegendKey val="0"/>
          <c:showVal val="0"/>
          <c:showCatName val="0"/>
          <c:showSerName val="0"/>
          <c:showPercent val="0"/>
          <c:showBubbleSize val="0"/>
        </c:dLbls>
        <c:gapWidth val="219"/>
        <c:axId val="223076352"/>
        <c:axId val="223077888"/>
      </c:barChart>
      <c:lineChart>
        <c:grouping val="standard"/>
        <c:varyColors val="0"/>
        <c:ser>
          <c:idx val="2"/>
          <c:order val="2"/>
          <c:tx>
            <c:strRef>
              <c:f>WP_ro!$V$36</c:f>
              <c:strCache>
                <c:ptCount val="1"/>
                <c:pt idx="0">
                  <c:v>日均值同比增长率</c:v>
                </c:pt>
              </c:strCache>
            </c:strRef>
          </c:tx>
          <c:spPr>
            <a:ln w="28575" cap="rnd">
              <a:solidFill>
                <a:schemeClr val="accent3"/>
              </a:solidFill>
              <a:round/>
            </a:ln>
            <a:effectLst/>
          </c:spPr>
          <c:marker>
            <c:symbol val="none"/>
          </c:marker>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WP_ro!$V$37:$V$67</c:f>
              <c:numCache>
                <c:formatCode>0.00%</c:formatCode>
                <c:ptCount val="31"/>
                <c:pt idx="0">
                  <c:v>-5.1055761191516016E-2</c:v>
                </c:pt>
                <c:pt idx="1">
                  <c:v>-3.7762070693869096E-2</c:v>
                </c:pt>
                <c:pt idx="2">
                  <c:v>-3.5413587281713461E-2</c:v>
                </c:pt>
                <c:pt idx="3">
                  <c:v>2.0138001149462577E-2</c:v>
                </c:pt>
                <c:pt idx="4">
                  <c:v>7.9779735666677884E-2</c:v>
                </c:pt>
                <c:pt idx="5">
                  <c:v>8.8907400783405713E-2</c:v>
                </c:pt>
                <c:pt idx="6">
                  <c:v>8.1991480311348647E-2</c:v>
                </c:pt>
                <c:pt idx="7">
                  <c:v>7.8682122711801444E-2</c:v>
                </c:pt>
                <c:pt idx="8">
                  <c:v>9.1490477583531987E-2</c:v>
                </c:pt>
                <c:pt idx="9">
                  <c:v>9.8447379098167351E-2</c:v>
                </c:pt>
                <c:pt idx="10">
                  <c:v>0.11533240549956768</c:v>
                </c:pt>
                <c:pt idx="11">
                  <c:v>0.12913504565066708</c:v>
                </c:pt>
                <c:pt idx="12">
                  <c:v>5.7875977627471577E-2</c:v>
                </c:pt>
                <c:pt idx="13">
                  <c:v>-3.0111678336043824E-2</c:v>
                </c:pt>
                <c:pt idx="14">
                  <c:v>-9.6240778438130309E-2</c:v>
                </c:pt>
                <c:pt idx="15">
                  <c:v>-0.14655811413190264</c:v>
                </c:pt>
                <c:pt idx="16">
                  <c:v>-0.20032603363451812</c:v>
                </c:pt>
                <c:pt idx="17">
                  <c:v>-0.23983101838200843</c:v>
                </c:pt>
                <c:pt idx="18">
                  <c:v>-0.28564462322990647</c:v>
                </c:pt>
                <c:pt idx="19">
                  <c:v>-0.32527056720224018</c:v>
                </c:pt>
                <c:pt idx="20">
                  <c:v>-0.36596429532826447</c:v>
                </c:pt>
                <c:pt idx="21">
                  <c:v>-0.39192732357707916</c:v>
                </c:pt>
                <c:pt idx="22">
                  <c:v>-0.41881049927567909</c:v>
                </c:pt>
                <c:pt idx="23">
                  <c:v>-0.44418731783200649</c:v>
                </c:pt>
                <c:pt idx="24">
                  <c:v>-0.46405133095994205</c:v>
                </c:pt>
                <c:pt idx="25">
                  <c:v>-0.48284170054924513</c:v>
                </c:pt>
                <c:pt idx="26">
                  <c:v>-0.50283178591132716</c:v>
                </c:pt>
                <c:pt idx="27">
                  <c:v>-0.52117168606498021</c:v>
                </c:pt>
                <c:pt idx="28">
                  <c:v>-0.52117168606498021</c:v>
                </c:pt>
                <c:pt idx="29">
                  <c:v>-0.52117168606498021</c:v>
                </c:pt>
                <c:pt idx="30">
                  <c:v>-0.52117168606498021</c:v>
                </c:pt>
              </c:numCache>
            </c:numRef>
          </c:val>
          <c:smooth val="0"/>
          <c:extLst>
            <c:ext xmlns:c16="http://schemas.microsoft.com/office/drawing/2014/chart" uri="{C3380CC4-5D6E-409C-BE32-E72D297353CC}">
              <c16:uniqueId val="{00000002-A065-4E53-A78B-96EA877BDCF1}"/>
            </c:ext>
          </c:extLst>
        </c:ser>
        <c:dLbls>
          <c:showLegendKey val="0"/>
          <c:showVal val="0"/>
          <c:showCatName val="0"/>
          <c:showSerName val="0"/>
          <c:showPercent val="0"/>
          <c:showBubbleSize val="0"/>
        </c:dLbls>
        <c:marker val="1"/>
        <c:smooth val="0"/>
        <c:axId val="1843429968"/>
        <c:axId val="1843438128"/>
      </c:lineChart>
      <c:dateAx>
        <c:axId val="223076352"/>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077888"/>
        <c:crosses val="autoZero"/>
        <c:auto val="1"/>
        <c:lblOffset val="100"/>
        <c:baseTimeUnit val="days"/>
      </c:dateAx>
      <c:valAx>
        <c:axId val="22307788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076352"/>
        <c:crosses val="autoZero"/>
        <c:crossBetween val="between"/>
      </c:valAx>
      <c:dateAx>
        <c:axId val="1843429968"/>
        <c:scaling>
          <c:orientation val="minMax"/>
        </c:scaling>
        <c:delete val="1"/>
        <c:axPos val="b"/>
        <c:numFmt formatCode="m/d;@" sourceLinked="1"/>
        <c:majorTickMark val="out"/>
        <c:minorTickMark val="none"/>
        <c:tickLblPos val="nextTo"/>
        <c:crossAx val="1843438128"/>
        <c:crosses val="autoZero"/>
        <c:auto val="1"/>
        <c:lblOffset val="100"/>
        <c:baseTimeUnit val="days"/>
      </c:dateAx>
      <c:valAx>
        <c:axId val="184343812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1843429968"/>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468cddd3-51e2-4875-922e-12d150272357}"/>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总存款额度</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WP_ro!$T$68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WP_ro!$A$69:$A$99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WP_ro!$T$69:$T$99</c:f>
              <c:numCache>
                <c:formatCode>_ * #,##0_ ;_ * \-#,##0_ ;_ * "-"_ ;_ @_ </c:formatCode>
                <c:ptCount val="31"/>
                <c:pt idx="0">
                  <c:v>797407.00999999978</c:v>
                </c:pt>
                <c:pt idx="1">
                  <c:v>-308764</c:v>
                </c:pt>
                <c:pt idx="2">
                  <c:v>-616417</c:v>
                </c:pt>
                <c:pt idx="3">
                  <c:v>1013989</c:v>
                </c:pt>
                <c:pt idx="4">
                  <c:v>49429</c:v>
                </c:pt>
                <c:pt idx="5">
                  <c:v>-879763</c:v>
                </c:pt>
                <c:pt idx="6">
                  <c:v>221775.47999999998</c:v>
                </c:pt>
                <c:pt idx="7">
                  <c:v>-232768.47999999998</c:v>
                </c:pt>
                <c:pt idx="8">
                  <c:v>200374</c:v>
                </c:pt>
                <c:pt idx="9">
                  <c:v>-403392</c:v>
                </c:pt>
                <c:pt idx="10">
                  <c:v>247136</c:v>
                </c:pt>
                <c:pt idx="11">
                  <c:v>-163457</c:v>
                </c:pt>
                <c:pt idx="12">
                  <c:v>-3455174</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32AE-4E54-9D10-A696BFCB5883}"/>
            </c:ext>
          </c:extLst>
        </c:ser>
        <c:dLbls>
          <c:showLegendKey val="0"/>
          <c:showVal val="0"/>
          <c:showCatName val="0"/>
          <c:showSerName val="0"/>
          <c:showPercent val="0"/>
          <c:showBubbleSize val="0"/>
        </c:dLbls>
        <c:gapWidth val="315"/>
        <c:overlap val="-40"/>
        <c:axId val="223131136"/>
        <c:axId val="223132672"/>
      </c:barChart>
      <c:dateAx>
        <c:axId val="223131136"/>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3132672"/>
        <c:crosses val="autoZero"/>
        <c:auto val="1"/>
        <c:lblOffset val="100"/>
        <c:baseTimeUnit val="days"/>
      </c:dateAx>
      <c:valAx>
        <c:axId val="223132672"/>
        <c:scaling>
          <c:orientation val="minMax"/>
        </c:scaling>
        <c:delete val="1"/>
        <c:axPos val="l"/>
        <c:numFmt formatCode="_ * #,##0_ ;_ * \-#,##0_ ;_ * &quot;-&quot;_ ;_ @_ " sourceLinked="1"/>
        <c:majorTickMark val="none"/>
        <c:minorTickMark val="none"/>
        <c:tickLblPos val="nextTo"/>
        <c:crossAx val="2231311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6dac137b-0d4b-4b48-82d6-368d55030c53}"/>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总存款额度</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WP_ro!$T$100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WP_ro!$T$101:$T$131</c:f>
              <c:numCache>
                <c:formatCode>_ * #,##0_ ;_ * \-#,##0_ ;_ * "-"_ ;_ @_ </c:formatCode>
                <c:ptCount val="31"/>
                <c:pt idx="0">
                  <c:v>4327032</c:v>
                </c:pt>
                <c:pt idx="1">
                  <c:v>4172650</c:v>
                </c:pt>
                <c:pt idx="2">
                  <c:v>3915717</c:v>
                </c:pt>
                <c:pt idx="3">
                  <c:v>4040747.75</c:v>
                </c:pt>
                <c:pt idx="4">
                  <c:v>4125652</c:v>
                </c:pt>
                <c:pt idx="5">
                  <c:v>4035627.6666666665</c:v>
                </c:pt>
                <c:pt idx="6">
                  <c:v>4003006.7828571429</c:v>
                </c:pt>
                <c:pt idx="7">
                  <c:v>3949445.06</c:v>
                </c:pt>
                <c:pt idx="8">
                  <c:v>3930049.7200000007</c:v>
                </c:pt>
                <c:pt idx="9">
                  <c:v>3874194.2480000006</c:v>
                </c:pt>
                <c:pt idx="10">
                  <c:v>3850961.225454546</c:v>
                </c:pt>
                <c:pt idx="11">
                  <c:v>3817978.956666667</c:v>
                </c:pt>
                <c:pt idx="12">
                  <c:v>3524288.2676923079</c:v>
                </c:pt>
                <c:pt idx="13">
                  <c:v>3272553.3914285717</c:v>
                </c:pt>
                <c:pt idx="14">
                  <c:v>3054383.1653333334</c:v>
                </c:pt>
                <c:pt idx="15">
                  <c:v>2863484.2175000003</c:v>
                </c:pt>
                <c:pt idx="16">
                  <c:v>2695043.9694117648</c:v>
                </c:pt>
                <c:pt idx="17">
                  <c:v>2545319.3044444448</c:v>
                </c:pt>
                <c:pt idx="18">
                  <c:v>2411355.1305263159</c:v>
                </c:pt>
                <c:pt idx="19">
                  <c:v>2290787.3740000003</c:v>
                </c:pt>
                <c:pt idx="20">
                  <c:v>2181702.260952381</c:v>
                </c:pt>
                <c:pt idx="21">
                  <c:v>2082533.9763636366</c:v>
                </c:pt>
                <c:pt idx="22">
                  <c:v>1991989.0208695654</c:v>
                </c:pt>
                <c:pt idx="23">
                  <c:v>1908989.4783333335</c:v>
                </c:pt>
                <c:pt idx="24">
                  <c:v>1832629.8992000001</c:v>
                </c:pt>
                <c:pt idx="25">
                  <c:v>1762144.133846154</c:v>
                </c:pt>
                <c:pt idx="26">
                  <c:v>1696879.5362962964</c:v>
                </c:pt>
                <c:pt idx="27">
                  <c:v>1636276.6957142858</c:v>
                </c:pt>
                <c:pt idx="28">
                  <c:v>1579853.3613793105</c:v>
                </c:pt>
                <c:pt idx="29">
                  <c:v>1527191.5826666667</c:v>
                </c:pt>
                <c:pt idx="30">
                  <c:v>1477927.3380645162</c:v>
                </c:pt>
              </c:numCache>
            </c:numRef>
          </c:val>
          <c:extLst>
            <c:ext xmlns:c16="http://schemas.microsoft.com/office/drawing/2014/chart" uri="{C3380CC4-5D6E-409C-BE32-E72D297353CC}">
              <c16:uniqueId val="{00000000-CDB2-44CA-93CF-9BC1C23E299E}"/>
            </c:ext>
          </c:extLst>
        </c:ser>
        <c:ser>
          <c:idx val="1"/>
          <c:order val="1"/>
          <c:tx>
            <c:strRef>
              <c:f>WP_ro!$U$100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WP_ro!$U$101:$U$131</c:f>
              <c:numCache>
                <c:formatCode>_ * #,##0_ ;_ * \-#,##0_ ;_ * "-"_ ;_ @_ </c:formatCode>
                <c:ptCount val="31"/>
                <c:pt idx="0">
                  <c:v>3086549.594193548</c:v>
                </c:pt>
                <c:pt idx="1">
                  <c:v>3086549.594193548</c:v>
                </c:pt>
                <c:pt idx="2">
                  <c:v>3086549.594193548</c:v>
                </c:pt>
                <c:pt idx="3">
                  <c:v>3086549.594193548</c:v>
                </c:pt>
                <c:pt idx="4">
                  <c:v>3086549.594193548</c:v>
                </c:pt>
                <c:pt idx="5">
                  <c:v>3086549.594193548</c:v>
                </c:pt>
                <c:pt idx="6">
                  <c:v>3086549.594193548</c:v>
                </c:pt>
                <c:pt idx="7">
                  <c:v>3086549.594193548</c:v>
                </c:pt>
                <c:pt idx="8">
                  <c:v>3086549.594193548</c:v>
                </c:pt>
                <c:pt idx="9">
                  <c:v>3086549.594193548</c:v>
                </c:pt>
                <c:pt idx="10">
                  <c:v>3086549.594193548</c:v>
                </c:pt>
                <c:pt idx="11">
                  <c:v>3086549.594193548</c:v>
                </c:pt>
                <c:pt idx="12">
                  <c:v>3086549.594193548</c:v>
                </c:pt>
                <c:pt idx="13">
                  <c:v>3086549.594193548</c:v>
                </c:pt>
                <c:pt idx="14">
                  <c:v>3086549.594193548</c:v>
                </c:pt>
                <c:pt idx="15">
                  <c:v>3086549.594193548</c:v>
                </c:pt>
                <c:pt idx="16">
                  <c:v>3086549.594193548</c:v>
                </c:pt>
                <c:pt idx="17">
                  <c:v>3086549.594193548</c:v>
                </c:pt>
                <c:pt idx="18">
                  <c:v>3086549.594193548</c:v>
                </c:pt>
                <c:pt idx="19">
                  <c:v>3086549.594193548</c:v>
                </c:pt>
                <c:pt idx="20">
                  <c:v>3086549.594193548</c:v>
                </c:pt>
                <c:pt idx="21">
                  <c:v>3086549.594193548</c:v>
                </c:pt>
                <c:pt idx="22">
                  <c:v>3086549.594193548</c:v>
                </c:pt>
                <c:pt idx="23">
                  <c:v>3086549.594193548</c:v>
                </c:pt>
                <c:pt idx="24">
                  <c:v>3086549.594193548</c:v>
                </c:pt>
                <c:pt idx="25">
                  <c:v>3086549.594193548</c:v>
                </c:pt>
                <c:pt idx="26">
                  <c:v>3086549.594193548</c:v>
                </c:pt>
                <c:pt idx="27">
                  <c:v>3086549.594193548</c:v>
                </c:pt>
                <c:pt idx="28">
                  <c:v>3086549.594193548</c:v>
                </c:pt>
                <c:pt idx="29">
                  <c:v>3086549.594193548</c:v>
                </c:pt>
                <c:pt idx="30">
                  <c:v>3086549.594193548</c:v>
                </c:pt>
              </c:numCache>
            </c:numRef>
          </c:val>
          <c:extLst>
            <c:ext xmlns:c16="http://schemas.microsoft.com/office/drawing/2014/chart" uri="{C3380CC4-5D6E-409C-BE32-E72D297353CC}">
              <c16:uniqueId val="{00000001-CDB2-44CA-93CF-9BC1C23E299E}"/>
            </c:ext>
          </c:extLst>
        </c:ser>
        <c:dLbls>
          <c:showLegendKey val="0"/>
          <c:showVal val="0"/>
          <c:showCatName val="0"/>
          <c:showSerName val="0"/>
          <c:showPercent val="0"/>
          <c:showBubbleSize val="0"/>
        </c:dLbls>
        <c:gapWidth val="100"/>
        <c:axId val="223248768"/>
        <c:axId val="223250304"/>
      </c:barChart>
      <c:lineChart>
        <c:grouping val="standard"/>
        <c:varyColors val="0"/>
        <c:ser>
          <c:idx val="2"/>
          <c:order val="2"/>
          <c:tx>
            <c:strRef>
              <c:f>WP_ro!$V$100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WP_ro!$V$101:$V$131</c:f>
              <c:numCache>
                <c:formatCode>0.00%</c:formatCode>
                <c:ptCount val="31"/>
                <c:pt idx="0">
                  <c:v>0.40189939216919163</c:v>
                </c:pt>
                <c:pt idx="1">
                  <c:v>0.35188172833821829</c:v>
                </c:pt>
                <c:pt idx="2">
                  <c:v>0.26863893823909102</c:v>
                </c:pt>
                <c:pt idx="3">
                  <c:v>0.30914719711664457</c:v>
                </c:pt>
                <c:pt idx="4">
                  <c:v>0.33665501690341321</c:v>
                </c:pt>
                <c:pt idx="5">
                  <c:v>0.30748835990146894</c:v>
                </c:pt>
                <c:pt idx="6">
                  <c:v>0.29691963815765166</c:v>
                </c:pt>
                <c:pt idx="7">
                  <c:v>0.27956636997822448</c:v>
                </c:pt>
                <c:pt idx="8">
                  <c:v>0.27328254416946829</c:v>
                </c:pt>
                <c:pt idx="9">
                  <c:v>0.25518613253069988</c:v>
                </c:pt>
                <c:pt idx="10">
                  <c:v>0.24765894988339662</c:v>
                </c:pt>
                <c:pt idx="11">
                  <c:v>0.23697314433213457</c:v>
                </c:pt>
                <c:pt idx="12">
                  <c:v>0.14182136399889345</c:v>
                </c:pt>
                <c:pt idx="13">
                  <c:v>6.0262695141829616E-2</c:v>
                </c:pt>
                <c:pt idx="14">
                  <c:v>-1.0421484534292398E-2</c:v>
                </c:pt>
                <c:pt idx="15">
                  <c:v>-7.2270141750899061E-2</c:v>
                </c:pt>
                <c:pt idx="16">
                  <c:v>-0.12684248635378742</c:v>
                </c:pt>
                <c:pt idx="17">
                  <c:v>-0.17535123711191022</c:v>
                </c:pt>
                <c:pt idx="18">
                  <c:v>-0.21875380357970453</c:v>
                </c:pt>
                <c:pt idx="19">
                  <c:v>-0.25781611340071925</c:v>
                </c:pt>
                <c:pt idx="20">
                  <c:v>-0.29315820323878028</c:v>
                </c:pt>
                <c:pt idx="21">
                  <c:v>-0.32528737581883571</c:v>
                </c:pt>
                <c:pt idx="22">
                  <c:v>-0.35462270730497325</c:v>
                </c:pt>
                <c:pt idx="23">
                  <c:v>-0.38151342783393272</c:v>
                </c:pt>
                <c:pt idx="24">
                  <c:v>-0.40625289072057541</c:v>
                </c:pt>
                <c:pt idx="25">
                  <c:v>-0.42908931800055328</c:v>
                </c:pt>
                <c:pt idx="26">
                  <c:v>-0.45023415807460687</c:v>
                </c:pt>
                <c:pt idx="27">
                  <c:v>-0.46986865242908521</c:v>
                </c:pt>
                <c:pt idx="28">
                  <c:v>-0.48814904372463397</c:v>
                </c:pt>
                <c:pt idx="29">
                  <c:v>-0.50521074226714624</c:v>
                </c:pt>
                <c:pt idx="30">
                  <c:v>-0.52117168606498021</c:v>
                </c:pt>
              </c:numCache>
            </c:numRef>
          </c:val>
          <c:smooth val="0"/>
          <c:extLst>
            <c:ext xmlns:c16="http://schemas.microsoft.com/office/drawing/2014/chart" uri="{C3380CC4-5D6E-409C-BE32-E72D297353CC}">
              <c16:uniqueId val="{00000002-CDB2-44CA-93CF-9BC1C23E299E}"/>
            </c:ext>
          </c:extLst>
        </c:ser>
        <c:dLbls>
          <c:showLegendKey val="0"/>
          <c:showVal val="0"/>
          <c:showCatName val="0"/>
          <c:showSerName val="0"/>
          <c:showPercent val="0"/>
          <c:showBubbleSize val="0"/>
        </c:dLbls>
        <c:marker val="1"/>
        <c:smooth val="0"/>
        <c:axId val="267295744"/>
        <c:axId val="267296224"/>
      </c:lineChart>
      <c:dateAx>
        <c:axId val="223248768"/>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3250304"/>
        <c:crosses val="autoZero"/>
        <c:auto val="1"/>
        <c:lblOffset val="100"/>
        <c:baseTimeUnit val="days"/>
      </c:dateAx>
      <c:valAx>
        <c:axId val="22325030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3248768"/>
        <c:crosses val="autoZero"/>
        <c:crossBetween val="between"/>
      </c:valAx>
      <c:dateAx>
        <c:axId val="267295744"/>
        <c:scaling>
          <c:orientation val="minMax"/>
        </c:scaling>
        <c:delete val="1"/>
        <c:axPos val="b"/>
        <c:numFmt formatCode="m/d;@" sourceLinked="1"/>
        <c:majorTickMark val="out"/>
        <c:minorTickMark val="none"/>
        <c:tickLblPos val="nextTo"/>
        <c:crossAx val="267296224"/>
        <c:crosses val="autoZero"/>
        <c:auto val="1"/>
        <c:lblOffset val="100"/>
        <c:baseTimeUnit val="days"/>
      </c:dateAx>
      <c:valAx>
        <c:axId val="26729622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67295744"/>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652ff1e2-cc65-433e-9171-c8388f59f89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总投注人数</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WP_ro!$X$2:$X$4</c:f>
              <c:strCache>
                <c:ptCount val="3"/>
                <c:pt idx="0">
                  <c:v>总投注人数</c:v>
                </c:pt>
                <c:pt idx="1">
                  <c:v>no of  bettors</c:v>
                </c:pt>
                <c:pt idx="2">
                  <c:v>本月数据</c:v>
                </c:pt>
              </c:strCache>
            </c:strRef>
          </c:tx>
          <c:spPr>
            <a:solidFill>
              <a:schemeClr val="accent1"/>
            </a:solidFill>
            <a:ln>
              <a:noFill/>
            </a:ln>
            <a:effectLst/>
          </c:spPr>
          <c:invertIfNegative val="0"/>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WP_ro!$X$5:$X$35</c:f>
              <c:numCache>
                <c:formatCode>_ * #,##0_ ;_ * \-#,##0_ ;_ * "-"_ ;_ @_ </c:formatCode>
                <c:ptCount val="31"/>
                <c:pt idx="0">
                  <c:v>3233</c:v>
                </c:pt>
                <c:pt idx="1">
                  <c:v>2660</c:v>
                </c:pt>
                <c:pt idx="2">
                  <c:v>3625</c:v>
                </c:pt>
                <c:pt idx="3">
                  <c:v>4374</c:v>
                </c:pt>
                <c:pt idx="4">
                  <c:v>2991</c:v>
                </c:pt>
                <c:pt idx="5">
                  <c:v>3513</c:v>
                </c:pt>
                <c:pt idx="6">
                  <c:v>3363</c:v>
                </c:pt>
                <c:pt idx="7">
                  <c:v>13870</c:v>
                </c:pt>
                <c:pt idx="8">
                  <c:v>7731</c:v>
                </c:pt>
                <c:pt idx="9">
                  <c:v>5672</c:v>
                </c:pt>
                <c:pt idx="10">
                  <c:v>6651</c:v>
                </c:pt>
                <c:pt idx="11">
                  <c:v>4112</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5513-482E-A45B-711C8913C293}"/>
            </c:ext>
          </c:extLst>
        </c:ser>
        <c:ser>
          <c:idx val="1"/>
          <c:order val="1"/>
          <c:tx>
            <c:strRef>
              <c:f>WP_ro!$Y$2:$Y$4</c:f>
              <c:strCache>
                <c:ptCount val="3"/>
                <c:pt idx="0">
                  <c:v>总投注人数</c:v>
                </c:pt>
                <c:pt idx="1">
                  <c:v>no of  bettors</c:v>
                </c:pt>
                <c:pt idx="2">
                  <c:v>上月数据</c:v>
                </c:pt>
              </c:strCache>
            </c:strRef>
          </c:tx>
          <c:spPr>
            <a:solidFill>
              <a:schemeClr val="accent2"/>
            </a:solidFill>
            <a:ln>
              <a:noFill/>
            </a:ln>
            <a:effectLst/>
          </c:spPr>
          <c:invertIfNegative val="0"/>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WP_ro!$Y$5:$Y$35</c:f>
              <c:numCache>
                <c:formatCode>_ * #,##0_ ;_ * \-#,##0_ ;_ * "-"_ ;_ @_ </c:formatCode>
                <c:ptCount val="31"/>
                <c:pt idx="0">
                  <c:v>3080</c:v>
                </c:pt>
                <c:pt idx="1">
                  <c:v>2877</c:v>
                </c:pt>
                <c:pt idx="2">
                  <c:v>3787</c:v>
                </c:pt>
                <c:pt idx="3">
                  <c:v>3350</c:v>
                </c:pt>
                <c:pt idx="4">
                  <c:v>3090</c:v>
                </c:pt>
                <c:pt idx="5">
                  <c:v>2546</c:v>
                </c:pt>
                <c:pt idx="6">
                  <c:v>2727</c:v>
                </c:pt>
                <c:pt idx="7">
                  <c:v>2723</c:v>
                </c:pt>
                <c:pt idx="8">
                  <c:v>5953</c:v>
                </c:pt>
                <c:pt idx="9">
                  <c:v>4550</c:v>
                </c:pt>
                <c:pt idx="10">
                  <c:v>6518</c:v>
                </c:pt>
                <c:pt idx="11">
                  <c:v>4250</c:v>
                </c:pt>
                <c:pt idx="12">
                  <c:v>3647</c:v>
                </c:pt>
                <c:pt idx="13">
                  <c:v>6025</c:v>
                </c:pt>
                <c:pt idx="14">
                  <c:v>4937</c:v>
                </c:pt>
                <c:pt idx="15">
                  <c:v>3721</c:v>
                </c:pt>
                <c:pt idx="16">
                  <c:v>5795</c:v>
                </c:pt>
                <c:pt idx="17">
                  <c:v>4324</c:v>
                </c:pt>
                <c:pt idx="18">
                  <c:v>4036</c:v>
                </c:pt>
                <c:pt idx="19">
                  <c:v>4574</c:v>
                </c:pt>
                <c:pt idx="20">
                  <c:v>4001</c:v>
                </c:pt>
                <c:pt idx="21">
                  <c:v>3114</c:v>
                </c:pt>
                <c:pt idx="22">
                  <c:v>2831</c:v>
                </c:pt>
                <c:pt idx="23">
                  <c:v>2718</c:v>
                </c:pt>
                <c:pt idx="24">
                  <c:v>2580</c:v>
                </c:pt>
                <c:pt idx="25">
                  <c:v>2600</c:v>
                </c:pt>
                <c:pt idx="26">
                  <c:v>2630</c:v>
                </c:pt>
                <c:pt idx="27">
                  <c:v>7647</c:v>
                </c:pt>
                <c:pt idx="28">
                  <c:v>0</c:v>
                </c:pt>
                <c:pt idx="29">
                  <c:v>0</c:v>
                </c:pt>
                <c:pt idx="30">
                  <c:v>0</c:v>
                </c:pt>
              </c:numCache>
            </c:numRef>
          </c:val>
          <c:extLst>
            <c:ext xmlns:c16="http://schemas.microsoft.com/office/drawing/2014/chart" uri="{C3380CC4-5D6E-409C-BE32-E72D297353CC}">
              <c16:uniqueId val="{00000001-5513-482E-A45B-711C8913C293}"/>
            </c:ext>
          </c:extLst>
        </c:ser>
        <c:dLbls>
          <c:showLegendKey val="0"/>
          <c:showVal val="0"/>
          <c:showCatName val="0"/>
          <c:showSerName val="0"/>
          <c:showPercent val="0"/>
          <c:showBubbleSize val="0"/>
        </c:dLbls>
        <c:gapWidth val="219"/>
        <c:axId val="223367936"/>
        <c:axId val="223369472"/>
      </c:barChart>
      <c:lineChart>
        <c:grouping val="standard"/>
        <c:varyColors val="0"/>
        <c:ser>
          <c:idx val="2"/>
          <c:order val="2"/>
          <c:tx>
            <c:strRef>
              <c:f>WP_ro!$Z$2:$Z$4</c:f>
              <c:strCache>
                <c:ptCount val="3"/>
                <c:pt idx="0">
                  <c:v>总投注人数</c:v>
                </c:pt>
                <c:pt idx="1">
                  <c:v>no of  bettors</c:v>
                </c:pt>
                <c:pt idx="2">
                  <c:v>增长率</c:v>
                </c:pt>
              </c:strCache>
            </c:strRef>
          </c:tx>
          <c:spPr>
            <a:ln w="28575" cap="rnd">
              <a:solidFill>
                <a:schemeClr val="accent3"/>
              </a:solidFill>
              <a:round/>
            </a:ln>
            <a:effectLst/>
          </c:spPr>
          <c:marker>
            <c:symbol val="none"/>
          </c:marker>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WP_ro!$Z$5:$Z$35</c:f>
              <c:numCache>
                <c:formatCode>0.00%</c:formatCode>
                <c:ptCount val="31"/>
                <c:pt idx="0">
                  <c:v>4.9675324675324678E-2</c:v>
                </c:pt>
                <c:pt idx="1">
                  <c:v>-7.5425790754257913E-2</c:v>
                </c:pt>
                <c:pt idx="2">
                  <c:v>-4.2777924478479008E-2</c:v>
                </c:pt>
                <c:pt idx="3">
                  <c:v>0.30567164179104478</c:v>
                </c:pt>
                <c:pt idx="4">
                  <c:v>-3.2038834951456312E-2</c:v>
                </c:pt>
                <c:pt idx="5">
                  <c:v>0.37981146897093482</c:v>
                </c:pt>
                <c:pt idx="6">
                  <c:v>0.23322332233223322</c:v>
                </c:pt>
                <c:pt idx="7">
                  <c:v>4.093646713183988</c:v>
                </c:pt>
                <c:pt idx="8">
                  <c:v>0.2986729380144465</c:v>
                </c:pt>
                <c:pt idx="9">
                  <c:v>0.24659340659340659</c:v>
                </c:pt>
                <c:pt idx="10">
                  <c:v>2.0405032218471925E-2</c:v>
                </c:pt>
                <c:pt idx="11">
                  <c:v>-3.2470588235294119E-2</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5513-482E-A45B-711C8913C293}"/>
            </c:ext>
          </c:extLst>
        </c:ser>
        <c:dLbls>
          <c:showLegendKey val="0"/>
          <c:showVal val="0"/>
          <c:showCatName val="0"/>
          <c:showSerName val="0"/>
          <c:showPercent val="0"/>
          <c:showBubbleSize val="0"/>
        </c:dLbls>
        <c:marker val="1"/>
        <c:smooth val="0"/>
        <c:axId val="479291072"/>
        <c:axId val="479274752"/>
      </c:lineChart>
      <c:dateAx>
        <c:axId val="223367936"/>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369472"/>
        <c:crosses val="autoZero"/>
        <c:auto val="1"/>
        <c:lblOffset val="100"/>
        <c:baseTimeUnit val="days"/>
      </c:dateAx>
      <c:valAx>
        <c:axId val="22336947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367936"/>
        <c:crosses val="autoZero"/>
        <c:crossBetween val="between"/>
      </c:valAx>
      <c:dateAx>
        <c:axId val="479291072"/>
        <c:scaling>
          <c:orientation val="minMax"/>
        </c:scaling>
        <c:delete val="1"/>
        <c:axPos val="b"/>
        <c:numFmt formatCode="m/d;@" sourceLinked="1"/>
        <c:majorTickMark val="out"/>
        <c:minorTickMark val="none"/>
        <c:tickLblPos val="nextTo"/>
        <c:crossAx val="479274752"/>
        <c:crosses val="autoZero"/>
        <c:auto val="1"/>
        <c:lblOffset val="100"/>
        <c:baseTimeUnit val="days"/>
        <c:majorUnit val="1"/>
        <c:majorTimeUnit val="days"/>
        <c:minorUnit val="1"/>
        <c:minorTimeUnit val="days"/>
      </c:dateAx>
      <c:valAx>
        <c:axId val="47927475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47929107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caa50814-7c92-44c7-820c-4984cb4aea5e}"/>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总投注人数</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WP_ro!$X$36</c:f>
              <c:strCache>
                <c:ptCount val="1"/>
                <c:pt idx="0">
                  <c:v>本月日均值数据</c:v>
                </c:pt>
              </c:strCache>
            </c:strRef>
          </c:tx>
          <c:spPr>
            <a:solidFill>
              <a:schemeClr val="accent1"/>
            </a:solidFill>
            <a:ln>
              <a:noFill/>
            </a:ln>
            <a:effectLst/>
          </c:spPr>
          <c:invertIfNegative val="0"/>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WP_ro!$X$37:$X$67</c:f>
              <c:numCache>
                <c:formatCode>_ * #,##0_ ;_ * \-#,##0_ ;_ * "-"_ ;_ @_ </c:formatCode>
                <c:ptCount val="31"/>
                <c:pt idx="0">
                  <c:v>3233</c:v>
                </c:pt>
                <c:pt idx="1">
                  <c:v>2946.5</c:v>
                </c:pt>
                <c:pt idx="2">
                  <c:v>3172.6666666666665</c:v>
                </c:pt>
                <c:pt idx="3">
                  <c:v>3473</c:v>
                </c:pt>
                <c:pt idx="4">
                  <c:v>3376.6</c:v>
                </c:pt>
                <c:pt idx="5">
                  <c:v>3399.3333333333335</c:v>
                </c:pt>
                <c:pt idx="6">
                  <c:v>3394.1428571428573</c:v>
                </c:pt>
                <c:pt idx="7">
                  <c:v>4703.625</c:v>
                </c:pt>
                <c:pt idx="8">
                  <c:v>5040</c:v>
                </c:pt>
                <c:pt idx="9">
                  <c:v>5103.2</c:v>
                </c:pt>
                <c:pt idx="10">
                  <c:v>5243.909090909091</c:v>
                </c:pt>
                <c:pt idx="11">
                  <c:v>5149.583333333333</c:v>
                </c:pt>
                <c:pt idx="12">
                  <c:v>4753.4615384615381</c:v>
                </c:pt>
                <c:pt idx="13">
                  <c:v>4413.9285714285716</c:v>
                </c:pt>
                <c:pt idx="14">
                  <c:v>4119.666666666667</c:v>
                </c:pt>
                <c:pt idx="15">
                  <c:v>3862.1875</c:v>
                </c:pt>
                <c:pt idx="16">
                  <c:v>3635</c:v>
                </c:pt>
                <c:pt idx="17">
                  <c:v>3433.0555555555557</c:v>
                </c:pt>
                <c:pt idx="18">
                  <c:v>3252.3684210526317</c:v>
                </c:pt>
                <c:pt idx="19">
                  <c:v>3089.75</c:v>
                </c:pt>
                <c:pt idx="20">
                  <c:v>2942.6190476190477</c:v>
                </c:pt>
                <c:pt idx="21">
                  <c:v>2808.8636363636365</c:v>
                </c:pt>
                <c:pt idx="22">
                  <c:v>2686.7391304347825</c:v>
                </c:pt>
                <c:pt idx="23">
                  <c:v>2574.7916666666665</c:v>
                </c:pt>
                <c:pt idx="24">
                  <c:v>2471.8000000000002</c:v>
                </c:pt>
                <c:pt idx="25">
                  <c:v>2376.7307692307691</c:v>
                </c:pt>
                <c:pt idx="26">
                  <c:v>2288.7037037037039</c:v>
                </c:pt>
                <c:pt idx="27">
                  <c:v>2206.9642857142858</c:v>
                </c:pt>
                <c:pt idx="28">
                  <c:v>2130.8620689655172</c:v>
                </c:pt>
                <c:pt idx="29">
                  <c:v>2059.8333333333335</c:v>
                </c:pt>
                <c:pt idx="30">
                  <c:v>1993.3870967741937</c:v>
                </c:pt>
              </c:numCache>
            </c:numRef>
          </c:val>
          <c:extLst>
            <c:ext xmlns:c16="http://schemas.microsoft.com/office/drawing/2014/chart" uri="{C3380CC4-5D6E-409C-BE32-E72D297353CC}">
              <c16:uniqueId val="{00000000-363D-47FE-9C2F-A00BAAD26FE1}"/>
            </c:ext>
          </c:extLst>
        </c:ser>
        <c:ser>
          <c:idx val="1"/>
          <c:order val="1"/>
          <c:tx>
            <c:strRef>
              <c:f>WP_ro!$Y$36</c:f>
              <c:strCache>
                <c:ptCount val="1"/>
                <c:pt idx="0">
                  <c:v>上月日均值数据</c:v>
                </c:pt>
              </c:strCache>
            </c:strRef>
          </c:tx>
          <c:spPr>
            <a:solidFill>
              <a:schemeClr val="accent2"/>
            </a:solidFill>
            <a:ln>
              <a:noFill/>
            </a:ln>
            <a:effectLst/>
          </c:spPr>
          <c:invertIfNegative val="0"/>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WP_ro!$Y$37:$Y$67</c:f>
              <c:numCache>
                <c:formatCode>_ * #,##0_ ;_ * \-#,##0_ ;_ * "-"_ ;_ @_ </c:formatCode>
                <c:ptCount val="31"/>
                <c:pt idx="0">
                  <c:v>3080</c:v>
                </c:pt>
                <c:pt idx="1">
                  <c:v>2978.5</c:v>
                </c:pt>
                <c:pt idx="2">
                  <c:v>3248</c:v>
                </c:pt>
                <c:pt idx="3">
                  <c:v>3273.5</c:v>
                </c:pt>
                <c:pt idx="4">
                  <c:v>3236.8</c:v>
                </c:pt>
                <c:pt idx="5">
                  <c:v>3121.6666666666665</c:v>
                </c:pt>
                <c:pt idx="6">
                  <c:v>3065.2857142857142</c:v>
                </c:pt>
                <c:pt idx="7">
                  <c:v>3022.5</c:v>
                </c:pt>
                <c:pt idx="8">
                  <c:v>3348.1111111111113</c:v>
                </c:pt>
                <c:pt idx="9">
                  <c:v>3468.3</c:v>
                </c:pt>
                <c:pt idx="10">
                  <c:v>3745.5454545454545</c:v>
                </c:pt>
                <c:pt idx="11">
                  <c:v>3787.5833333333335</c:v>
                </c:pt>
                <c:pt idx="12">
                  <c:v>3776.7692307692309</c:v>
                </c:pt>
                <c:pt idx="13">
                  <c:v>3937.3571428571427</c:v>
                </c:pt>
                <c:pt idx="14">
                  <c:v>4004</c:v>
                </c:pt>
                <c:pt idx="15">
                  <c:v>3986.3125</c:v>
                </c:pt>
                <c:pt idx="16">
                  <c:v>4092.705882352941</c:v>
                </c:pt>
                <c:pt idx="17">
                  <c:v>4105.5555555555557</c:v>
                </c:pt>
                <c:pt idx="18">
                  <c:v>4101.894736842105</c:v>
                </c:pt>
                <c:pt idx="19">
                  <c:v>4125.5</c:v>
                </c:pt>
                <c:pt idx="20">
                  <c:v>4119.5714285714284</c:v>
                </c:pt>
                <c:pt idx="21">
                  <c:v>4073.8636363636365</c:v>
                </c:pt>
                <c:pt idx="22">
                  <c:v>4019.8260869565215</c:v>
                </c:pt>
                <c:pt idx="23">
                  <c:v>3965.5833333333335</c:v>
                </c:pt>
                <c:pt idx="24">
                  <c:v>3910.16</c:v>
                </c:pt>
                <c:pt idx="25">
                  <c:v>3859.7692307692309</c:v>
                </c:pt>
                <c:pt idx="26">
                  <c:v>3814.2222222222222</c:v>
                </c:pt>
                <c:pt idx="27">
                  <c:v>3951.1071428571427</c:v>
                </c:pt>
                <c:pt idx="28">
                  <c:v>3814.8620689655172</c:v>
                </c:pt>
                <c:pt idx="29">
                  <c:v>3687.7</c:v>
                </c:pt>
                <c:pt idx="30">
                  <c:v>3568.7419354838707</c:v>
                </c:pt>
              </c:numCache>
            </c:numRef>
          </c:val>
          <c:extLst>
            <c:ext xmlns:c16="http://schemas.microsoft.com/office/drawing/2014/chart" uri="{C3380CC4-5D6E-409C-BE32-E72D297353CC}">
              <c16:uniqueId val="{00000001-363D-47FE-9C2F-A00BAAD26FE1}"/>
            </c:ext>
          </c:extLst>
        </c:ser>
        <c:dLbls>
          <c:showLegendKey val="0"/>
          <c:showVal val="0"/>
          <c:showCatName val="0"/>
          <c:showSerName val="0"/>
          <c:showPercent val="0"/>
          <c:showBubbleSize val="0"/>
        </c:dLbls>
        <c:gapWidth val="219"/>
        <c:axId val="223430528"/>
        <c:axId val="223432064"/>
      </c:barChart>
      <c:lineChart>
        <c:grouping val="standard"/>
        <c:varyColors val="0"/>
        <c:ser>
          <c:idx val="2"/>
          <c:order val="2"/>
          <c:tx>
            <c:strRef>
              <c:f>WP_ro!$Z$36</c:f>
              <c:strCache>
                <c:ptCount val="1"/>
                <c:pt idx="0">
                  <c:v>日均值同比增长率</c:v>
                </c:pt>
              </c:strCache>
            </c:strRef>
          </c:tx>
          <c:spPr>
            <a:ln w="28575" cap="rnd">
              <a:solidFill>
                <a:schemeClr val="accent3"/>
              </a:solidFill>
              <a:round/>
            </a:ln>
            <a:effectLst/>
          </c:spPr>
          <c:marker>
            <c:symbol val="none"/>
          </c:marker>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WP_ro!$Z$37:$Z$67</c:f>
              <c:numCache>
                <c:formatCode>0.00%</c:formatCode>
                <c:ptCount val="31"/>
                <c:pt idx="0">
                  <c:v>4.9675324675324678E-2</c:v>
                </c:pt>
                <c:pt idx="1">
                  <c:v>-1.0743662917575961E-2</c:v>
                </c:pt>
                <c:pt idx="2">
                  <c:v>-2.3193760262725828E-2</c:v>
                </c:pt>
                <c:pt idx="3">
                  <c:v>6.0943943791049338E-2</c:v>
                </c:pt>
                <c:pt idx="4">
                  <c:v>4.3190805734058244E-2</c:v>
                </c:pt>
                <c:pt idx="5">
                  <c:v>8.894821142552066E-2</c:v>
                </c:pt>
                <c:pt idx="6">
                  <c:v>0.10728433611408873</c:v>
                </c:pt>
                <c:pt idx="7">
                  <c:v>0.55620347394540948</c:v>
                </c:pt>
                <c:pt idx="8">
                  <c:v>0.5053263863538312</c:v>
                </c:pt>
                <c:pt idx="9">
                  <c:v>0.47138367499927908</c:v>
                </c:pt>
                <c:pt idx="10">
                  <c:v>0.40003883400888329</c:v>
                </c:pt>
                <c:pt idx="11">
                  <c:v>0.35959604849178223</c:v>
                </c:pt>
                <c:pt idx="12">
                  <c:v>0.25860523850258649</c:v>
                </c:pt>
                <c:pt idx="13">
                  <c:v>0.12103840502149747</c:v>
                </c:pt>
                <c:pt idx="14">
                  <c:v>2.8887778887778964E-2</c:v>
                </c:pt>
                <c:pt idx="15">
                  <c:v>-3.1137799658205421E-2</c:v>
                </c:pt>
                <c:pt idx="16">
                  <c:v>-0.1118345406461998</c:v>
                </c:pt>
                <c:pt idx="17">
                  <c:v>-0.16380243572395128</c:v>
                </c:pt>
                <c:pt idx="18">
                  <c:v>-0.207105830424964</c:v>
                </c:pt>
                <c:pt idx="19">
                  <c:v>-0.25106047751787663</c:v>
                </c:pt>
                <c:pt idx="20">
                  <c:v>-0.28569777253759632</c:v>
                </c:pt>
                <c:pt idx="21">
                  <c:v>-0.31051603905160391</c:v>
                </c:pt>
                <c:pt idx="22">
                  <c:v>-0.33162801765163968</c:v>
                </c:pt>
                <c:pt idx="23">
                  <c:v>-0.35071553155273505</c:v>
                </c:pt>
                <c:pt idx="24">
                  <c:v>-0.36785195490721601</c:v>
                </c:pt>
                <c:pt idx="25">
                  <c:v>-0.38422982641449277</c:v>
                </c:pt>
                <c:pt idx="26">
                  <c:v>-0.39995533286724144</c:v>
                </c:pt>
                <c:pt idx="27">
                  <c:v>-0.44143142518823836</c:v>
                </c:pt>
                <c:pt idx="28">
                  <c:v>-0.44143142518823836</c:v>
                </c:pt>
                <c:pt idx="29">
                  <c:v>-0.4414314251882383</c:v>
                </c:pt>
                <c:pt idx="30">
                  <c:v>-0.4414314251882383</c:v>
                </c:pt>
              </c:numCache>
            </c:numRef>
          </c:val>
          <c:smooth val="0"/>
          <c:extLst>
            <c:ext xmlns:c16="http://schemas.microsoft.com/office/drawing/2014/chart" uri="{C3380CC4-5D6E-409C-BE32-E72D297353CC}">
              <c16:uniqueId val="{00000002-363D-47FE-9C2F-A00BAAD26FE1}"/>
            </c:ext>
          </c:extLst>
        </c:ser>
        <c:dLbls>
          <c:showLegendKey val="0"/>
          <c:showVal val="0"/>
          <c:showCatName val="0"/>
          <c:showSerName val="0"/>
          <c:showPercent val="0"/>
          <c:showBubbleSize val="0"/>
        </c:dLbls>
        <c:marker val="1"/>
        <c:smooth val="0"/>
        <c:axId val="479283392"/>
        <c:axId val="479269472"/>
      </c:lineChart>
      <c:dateAx>
        <c:axId val="223430528"/>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432064"/>
        <c:crosses val="autoZero"/>
        <c:auto val="1"/>
        <c:lblOffset val="100"/>
        <c:baseTimeUnit val="days"/>
      </c:dateAx>
      <c:valAx>
        <c:axId val="22343206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430528"/>
        <c:crosses val="autoZero"/>
        <c:crossBetween val="between"/>
      </c:valAx>
      <c:dateAx>
        <c:axId val="479283392"/>
        <c:scaling>
          <c:orientation val="minMax"/>
        </c:scaling>
        <c:delete val="1"/>
        <c:axPos val="b"/>
        <c:numFmt formatCode="m/d;@" sourceLinked="1"/>
        <c:majorTickMark val="out"/>
        <c:minorTickMark val="none"/>
        <c:tickLblPos val="nextTo"/>
        <c:crossAx val="479269472"/>
        <c:crosses val="autoZero"/>
        <c:auto val="1"/>
        <c:lblOffset val="100"/>
        <c:baseTimeUnit val="days"/>
      </c:dateAx>
      <c:valAx>
        <c:axId val="47926947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47928339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b9475dbd-30c8-487d-b253-fff86aa427c1}"/>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总投注人数</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[1]WP图表区!$W$68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[1]WP图表区!$A$69:$A$99</c:f>
              <c:numCache>
                <c:formatCode>General</c:formatCode>
                <c:ptCount val="31"/>
                <c:pt idx="0">
                  <c:v>45474</c:v>
                </c:pt>
                <c:pt idx="1">
                  <c:v>45475</c:v>
                </c:pt>
                <c:pt idx="2">
                  <c:v>45476</c:v>
                </c:pt>
                <c:pt idx="3">
                  <c:v>45477</c:v>
                </c:pt>
                <c:pt idx="4">
                  <c:v>45478</c:v>
                </c:pt>
                <c:pt idx="5">
                  <c:v>45479</c:v>
                </c:pt>
                <c:pt idx="6">
                  <c:v>45480</c:v>
                </c:pt>
                <c:pt idx="7">
                  <c:v>45481</c:v>
                </c:pt>
                <c:pt idx="8">
                  <c:v>45482</c:v>
                </c:pt>
                <c:pt idx="9">
                  <c:v>45483</c:v>
                </c:pt>
                <c:pt idx="10">
                  <c:v>45484</c:v>
                </c:pt>
                <c:pt idx="11">
                  <c:v>45485</c:v>
                </c:pt>
                <c:pt idx="12">
                  <c:v>45486</c:v>
                </c:pt>
                <c:pt idx="13">
                  <c:v>45487</c:v>
                </c:pt>
                <c:pt idx="14">
                  <c:v>45488</c:v>
                </c:pt>
                <c:pt idx="15">
                  <c:v>45489</c:v>
                </c:pt>
                <c:pt idx="16">
                  <c:v>45490</c:v>
                </c:pt>
                <c:pt idx="17">
                  <c:v>45491</c:v>
                </c:pt>
                <c:pt idx="18">
                  <c:v>45492</c:v>
                </c:pt>
                <c:pt idx="19">
                  <c:v>45493</c:v>
                </c:pt>
                <c:pt idx="20">
                  <c:v>45494</c:v>
                </c:pt>
                <c:pt idx="21">
                  <c:v>45495</c:v>
                </c:pt>
                <c:pt idx="22">
                  <c:v>45496</c:v>
                </c:pt>
                <c:pt idx="23">
                  <c:v>45497</c:v>
                </c:pt>
                <c:pt idx="24">
                  <c:v>45498</c:v>
                </c:pt>
                <c:pt idx="25">
                  <c:v>45499</c:v>
                </c:pt>
                <c:pt idx="26">
                  <c:v>45500</c:v>
                </c:pt>
                <c:pt idx="27">
                  <c:v>45501</c:v>
                </c:pt>
                <c:pt idx="28">
                  <c:v>45502</c:v>
                </c:pt>
                <c:pt idx="29">
                  <c:v>45503</c:v>
                </c:pt>
                <c:pt idx="30">
                  <c:v>45504</c:v>
                </c:pt>
              </c:numCache>
            </c:numRef>
          </c:cat>
          <c:val>
            <c:numRef>
              <c:f>[1]WP图表区!$W$69:$W$99</c:f>
              <c:numCache>
                <c:formatCode>General</c:formatCode>
                <c:ptCount val="31"/>
                <c:pt idx="0">
                  <c:v>83662</c:v>
                </c:pt>
                <c:pt idx="1">
                  <c:v>-11204</c:v>
                </c:pt>
                <c:pt idx="2">
                  <c:v>-23050</c:v>
                </c:pt>
                <c:pt idx="3">
                  <c:v>-7857</c:v>
                </c:pt>
                <c:pt idx="4">
                  <c:v>8981</c:v>
                </c:pt>
                <c:pt idx="5">
                  <c:v>-14043</c:v>
                </c:pt>
                <c:pt idx="6">
                  <c:v>-24101</c:v>
                </c:pt>
                <c:pt idx="7">
                  <c:v>15469</c:v>
                </c:pt>
                <c:pt idx="8">
                  <c:v>2843</c:v>
                </c:pt>
                <c:pt idx="9">
                  <c:v>-1151</c:v>
                </c:pt>
                <c:pt idx="10">
                  <c:v>-9761</c:v>
                </c:pt>
                <c:pt idx="11">
                  <c:v>39115</c:v>
                </c:pt>
                <c:pt idx="12">
                  <c:v>10313</c:v>
                </c:pt>
                <c:pt idx="13">
                  <c:v>-30846</c:v>
                </c:pt>
                <c:pt idx="14">
                  <c:v>26948</c:v>
                </c:pt>
                <c:pt idx="15">
                  <c:v>-7255</c:v>
                </c:pt>
                <c:pt idx="16">
                  <c:v>-18587</c:v>
                </c:pt>
                <c:pt idx="17">
                  <c:v>5769</c:v>
                </c:pt>
                <c:pt idx="18">
                  <c:v>8406</c:v>
                </c:pt>
                <c:pt idx="19">
                  <c:v>4334</c:v>
                </c:pt>
                <c:pt idx="20">
                  <c:v>-13955</c:v>
                </c:pt>
                <c:pt idx="21">
                  <c:v>-3817</c:v>
                </c:pt>
                <c:pt idx="22">
                  <c:v>6420</c:v>
                </c:pt>
                <c:pt idx="23">
                  <c:v>0</c:v>
                </c:pt>
                <c:pt idx="24">
                  <c:v>0</c:v>
                </c:pt>
                <c:pt idx="25">
                  <c:v>-51562</c:v>
                </c:pt>
                <c:pt idx="26">
                  <c:v>0</c:v>
                </c:pt>
                <c:pt idx="27">
                  <c:v>0</c:v>
                </c:pt>
                <c:pt idx="28">
                  <c:v>0</c:v>
                </c:pt>
                <c:pt idx="29">
                  <c:v>0</c:v>
                </c:pt>
                <c:pt idx="30">
                  <c:v>0</c:v>
                </c:pt>
              </c:numCache>
            </c:numRef>
          </c:val>
          <c:extLst>
            <c:ext xmlns:c16="http://schemas.microsoft.com/office/drawing/2014/chart" uri="{C3380CC4-5D6E-409C-BE32-E72D297353CC}">
              <c16:uniqueId val="{00000000-D1D3-42FF-ABD4-CEB08A93A511}"/>
            </c:ext>
          </c:extLst>
        </c:ser>
        <c:dLbls>
          <c:showLegendKey val="0"/>
          <c:showVal val="0"/>
          <c:showCatName val="0"/>
          <c:showSerName val="0"/>
          <c:showPercent val="0"/>
          <c:showBubbleSize val="0"/>
        </c:dLbls>
        <c:gapWidth val="315"/>
        <c:overlap val="-40"/>
        <c:axId val="223456640"/>
        <c:axId val="223290496"/>
      </c:barChart>
      <c:catAx>
        <c:axId val="223456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3290496"/>
        <c:crosses val="autoZero"/>
        <c:auto val="1"/>
        <c:lblAlgn val="ctr"/>
        <c:lblOffset val="100"/>
        <c:noMultiLvlLbl val="0"/>
      </c:catAx>
      <c:valAx>
        <c:axId val="223290496"/>
        <c:scaling>
          <c:orientation val="minMax"/>
        </c:scaling>
        <c:delete val="1"/>
        <c:axPos val="l"/>
        <c:numFmt formatCode="General" sourceLinked="1"/>
        <c:majorTickMark val="none"/>
        <c:minorTickMark val="none"/>
        <c:tickLblPos val="nextTo"/>
        <c:crossAx val="2234566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b160a651-80ac-4732-98d8-2bc7d1caebb5}"/>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总投注人数</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WP_ro!$X$100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WP_ro!$X$101:$X$131</c:f>
              <c:numCache>
                <c:formatCode>_ * #,##0_ ;_ * \-#,##0_ ;_ * "-"_ ;_ @_ </c:formatCode>
                <c:ptCount val="31"/>
                <c:pt idx="0">
                  <c:v>3233</c:v>
                </c:pt>
                <c:pt idx="1">
                  <c:v>2946.5</c:v>
                </c:pt>
                <c:pt idx="2">
                  <c:v>3172.6666666666665</c:v>
                </c:pt>
                <c:pt idx="3">
                  <c:v>3473</c:v>
                </c:pt>
                <c:pt idx="4">
                  <c:v>3376.6</c:v>
                </c:pt>
                <c:pt idx="5">
                  <c:v>3399.3333333333335</c:v>
                </c:pt>
                <c:pt idx="6">
                  <c:v>3394.1428571428573</c:v>
                </c:pt>
                <c:pt idx="7">
                  <c:v>4703.625</c:v>
                </c:pt>
                <c:pt idx="8">
                  <c:v>5040</c:v>
                </c:pt>
                <c:pt idx="9">
                  <c:v>5103.2</c:v>
                </c:pt>
                <c:pt idx="10">
                  <c:v>5243.909090909091</c:v>
                </c:pt>
                <c:pt idx="11">
                  <c:v>5149.583333333333</c:v>
                </c:pt>
                <c:pt idx="12">
                  <c:v>4753.4615384615381</c:v>
                </c:pt>
                <c:pt idx="13">
                  <c:v>4413.9285714285716</c:v>
                </c:pt>
                <c:pt idx="14">
                  <c:v>4119.666666666667</c:v>
                </c:pt>
                <c:pt idx="15">
                  <c:v>3862.1875</c:v>
                </c:pt>
                <c:pt idx="16">
                  <c:v>3635</c:v>
                </c:pt>
                <c:pt idx="17">
                  <c:v>3433.0555555555557</c:v>
                </c:pt>
                <c:pt idx="18">
                  <c:v>3252.3684210526317</c:v>
                </c:pt>
                <c:pt idx="19">
                  <c:v>3089.75</c:v>
                </c:pt>
                <c:pt idx="20">
                  <c:v>2942.6190476190477</c:v>
                </c:pt>
                <c:pt idx="21">
                  <c:v>2808.8636363636365</c:v>
                </c:pt>
                <c:pt idx="22">
                  <c:v>2686.7391304347825</c:v>
                </c:pt>
                <c:pt idx="23">
                  <c:v>2574.7916666666665</c:v>
                </c:pt>
                <c:pt idx="24">
                  <c:v>2471.8000000000002</c:v>
                </c:pt>
                <c:pt idx="25">
                  <c:v>2376.7307692307691</c:v>
                </c:pt>
                <c:pt idx="26">
                  <c:v>2288.7037037037039</c:v>
                </c:pt>
                <c:pt idx="27">
                  <c:v>2206.9642857142858</c:v>
                </c:pt>
                <c:pt idx="28">
                  <c:v>2130.8620689655172</c:v>
                </c:pt>
                <c:pt idx="29">
                  <c:v>2059.8333333333335</c:v>
                </c:pt>
                <c:pt idx="30">
                  <c:v>1993.3870967741937</c:v>
                </c:pt>
              </c:numCache>
            </c:numRef>
          </c:val>
          <c:extLst>
            <c:ext xmlns:c16="http://schemas.microsoft.com/office/drawing/2014/chart" uri="{C3380CC4-5D6E-409C-BE32-E72D297353CC}">
              <c16:uniqueId val="{00000000-8D02-4CA3-AA45-CF3457AA3273}"/>
            </c:ext>
          </c:extLst>
        </c:ser>
        <c:ser>
          <c:idx val="1"/>
          <c:order val="1"/>
          <c:tx>
            <c:strRef>
              <c:f>WP_ro!$Y$100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WP_ro!$Y$101:$Y$131</c:f>
              <c:numCache>
                <c:formatCode>_ * #,##0_ ;_ * \-#,##0_ ;_ * "-"_ ;_ @_ </c:formatCode>
                <c:ptCount val="31"/>
                <c:pt idx="0">
                  <c:v>3568.7419354838707</c:v>
                </c:pt>
                <c:pt idx="1">
                  <c:v>3568.7419354838707</c:v>
                </c:pt>
                <c:pt idx="2">
                  <c:v>3568.7419354838707</c:v>
                </c:pt>
                <c:pt idx="3">
                  <c:v>3568.7419354838707</c:v>
                </c:pt>
                <c:pt idx="4">
                  <c:v>3568.7419354838707</c:v>
                </c:pt>
                <c:pt idx="5">
                  <c:v>3568.7419354838707</c:v>
                </c:pt>
                <c:pt idx="6">
                  <c:v>3568.7419354838707</c:v>
                </c:pt>
                <c:pt idx="7">
                  <c:v>3568.7419354838707</c:v>
                </c:pt>
                <c:pt idx="8">
                  <c:v>3568.7419354838707</c:v>
                </c:pt>
                <c:pt idx="9">
                  <c:v>3568.7419354838707</c:v>
                </c:pt>
                <c:pt idx="10">
                  <c:v>3568.7419354838707</c:v>
                </c:pt>
                <c:pt idx="11">
                  <c:v>3568.7419354838707</c:v>
                </c:pt>
                <c:pt idx="12">
                  <c:v>3568.7419354838707</c:v>
                </c:pt>
                <c:pt idx="13">
                  <c:v>3568.7419354838707</c:v>
                </c:pt>
                <c:pt idx="14">
                  <c:v>3568.7419354838707</c:v>
                </c:pt>
                <c:pt idx="15">
                  <c:v>3568.7419354838707</c:v>
                </c:pt>
                <c:pt idx="16">
                  <c:v>3568.7419354838707</c:v>
                </c:pt>
                <c:pt idx="17">
                  <c:v>3568.7419354838707</c:v>
                </c:pt>
                <c:pt idx="18">
                  <c:v>3568.7419354838707</c:v>
                </c:pt>
                <c:pt idx="19">
                  <c:v>3568.7419354838707</c:v>
                </c:pt>
                <c:pt idx="20">
                  <c:v>3568.7419354838707</c:v>
                </c:pt>
                <c:pt idx="21">
                  <c:v>3568.7419354838707</c:v>
                </c:pt>
                <c:pt idx="22">
                  <c:v>3568.7419354838707</c:v>
                </c:pt>
                <c:pt idx="23">
                  <c:v>3568.7419354838707</c:v>
                </c:pt>
                <c:pt idx="24">
                  <c:v>3568.7419354838707</c:v>
                </c:pt>
                <c:pt idx="25">
                  <c:v>3568.7419354838707</c:v>
                </c:pt>
                <c:pt idx="26">
                  <c:v>3568.7419354838707</c:v>
                </c:pt>
                <c:pt idx="27">
                  <c:v>3568.7419354838707</c:v>
                </c:pt>
                <c:pt idx="28">
                  <c:v>3568.7419354838707</c:v>
                </c:pt>
                <c:pt idx="29">
                  <c:v>3568.7419354838707</c:v>
                </c:pt>
                <c:pt idx="30">
                  <c:v>3568.7419354838707</c:v>
                </c:pt>
              </c:numCache>
            </c:numRef>
          </c:val>
          <c:extLst>
            <c:ext xmlns:c16="http://schemas.microsoft.com/office/drawing/2014/chart" uri="{C3380CC4-5D6E-409C-BE32-E72D297353CC}">
              <c16:uniqueId val="{00000001-8D02-4CA3-AA45-CF3457AA3273}"/>
            </c:ext>
          </c:extLst>
        </c:ser>
        <c:dLbls>
          <c:showLegendKey val="0"/>
          <c:showVal val="0"/>
          <c:showCatName val="0"/>
          <c:showSerName val="0"/>
          <c:showPercent val="0"/>
          <c:showBubbleSize val="0"/>
        </c:dLbls>
        <c:gapWidth val="269"/>
        <c:axId val="223324416"/>
        <c:axId val="223338496"/>
      </c:barChart>
      <c:lineChart>
        <c:grouping val="standard"/>
        <c:varyColors val="0"/>
        <c:ser>
          <c:idx val="2"/>
          <c:order val="2"/>
          <c:tx>
            <c:strRef>
              <c:f>WP_ro!$Z$100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WP_ro!$Z$101:$Z$131</c:f>
              <c:numCache>
                <c:formatCode>0.00%</c:formatCode>
                <c:ptCount val="31"/>
                <c:pt idx="0">
                  <c:v>-9.4078513255778165E-2</c:v>
                </c:pt>
                <c:pt idx="1">
                  <c:v>-0.1743589048277607</c:v>
                </c:pt>
                <c:pt idx="2">
                  <c:v>-0.11098456430235044</c:v>
                </c:pt>
                <c:pt idx="3">
                  <c:v>-2.6827923457258755E-2</c:v>
                </c:pt>
                <c:pt idx="4">
                  <c:v>-5.3840243692997412E-2</c:v>
                </c:pt>
                <c:pt idx="5">
                  <c:v>-4.7470118381526476E-2</c:v>
                </c:pt>
                <c:pt idx="6">
                  <c:v>-4.8924545819629364E-2</c:v>
                </c:pt>
                <c:pt idx="7">
                  <c:v>0.31800648100442019</c:v>
                </c:pt>
                <c:pt idx="8">
                  <c:v>0.41226238576890756</c:v>
                </c:pt>
                <c:pt idx="9">
                  <c:v>0.42997170774918425</c:v>
                </c:pt>
                <c:pt idx="10">
                  <c:v>0.46939991338939202</c:v>
                </c:pt>
                <c:pt idx="11">
                  <c:v>0.44296881826371753</c:v>
                </c:pt>
                <c:pt idx="12">
                  <c:v>0.33197121685881614</c:v>
                </c:pt>
                <c:pt idx="13">
                  <c:v>0.23683041565461513</c:v>
                </c:pt>
                <c:pt idx="14">
                  <c:v>0.15437505461097417</c:v>
                </c:pt>
                <c:pt idx="15">
                  <c:v>8.2226613697788206E-2</c:v>
                </c:pt>
                <c:pt idx="16">
                  <c:v>1.8566224656741844E-2</c:v>
                </c:pt>
                <c:pt idx="17">
                  <c:v>-3.8020787824188232E-2</c:v>
                </c:pt>
                <c:pt idx="18">
                  <c:v>-8.8651272675546747E-2</c:v>
                </c:pt>
                <c:pt idx="19">
                  <c:v>-0.13421870904176944</c:v>
                </c:pt>
                <c:pt idx="20">
                  <c:v>-0.17544638956358991</c:v>
                </c:pt>
                <c:pt idx="21">
                  <c:v>-0.21292609912888127</c:v>
                </c:pt>
                <c:pt idx="22">
                  <c:v>-0.24714670351458215</c:v>
                </c:pt>
                <c:pt idx="23">
                  <c:v>-0.27851559086814126</c:v>
                </c:pt>
                <c:pt idx="24">
                  <c:v>-0.30737496723341551</c:v>
                </c:pt>
                <c:pt idx="25">
                  <c:v>-0.33401439157059193</c:v>
                </c:pt>
                <c:pt idx="26">
                  <c:v>-0.35868052521612542</c:v>
                </c:pt>
                <c:pt idx="27">
                  <c:v>-0.38158479217269242</c:v>
                </c:pt>
                <c:pt idx="28">
                  <c:v>-0.40290945451156512</c:v>
                </c:pt>
                <c:pt idx="29">
                  <c:v>-0.42281247269451289</c:v>
                </c:pt>
                <c:pt idx="30">
                  <c:v>-0.4414314251882383</c:v>
                </c:pt>
              </c:numCache>
            </c:numRef>
          </c:val>
          <c:smooth val="0"/>
          <c:extLst>
            <c:ext xmlns:c16="http://schemas.microsoft.com/office/drawing/2014/chart" uri="{C3380CC4-5D6E-409C-BE32-E72D297353CC}">
              <c16:uniqueId val="{00000002-8D02-4CA3-AA45-CF3457AA3273}"/>
            </c:ext>
          </c:extLst>
        </c:ser>
        <c:dLbls>
          <c:showLegendKey val="0"/>
          <c:showVal val="0"/>
          <c:showCatName val="0"/>
          <c:showSerName val="0"/>
          <c:showPercent val="0"/>
          <c:showBubbleSize val="0"/>
        </c:dLbls>
        <c:marker val="1"/>
        <c:smooth val="0"/>
        <c:axId val="327654816"/>
        <c:axId val="327654336"/>
      </c:lineChart>
      <c:dateAx>
        <c:axId val="223324416"/>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3338496"/>
        <c:crosses val="autoZero"/>
        <c:auto val="1"/>
        <c:lblOffset val="100"/>
        <c:baseTimeUnit val="days"/>
      </c:dateAx>
      <c:valAx>
        <c:axId val="223338496"/>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3324416"/>
        <c:crosses val="autoZero"/>
        <c:crossBetween val="between"/>
      </c:valAx>
      <c:dateAx>
        <c:axId val="327654816"/>
        <c:scaling>
          <c:orientation val="minMax"/>
        </c:scaling>
        <c:delete val="1"/>
        <c:axPos val="b"/>
        <c:numFmt formatCode="m/d;@" sourceLinked="1"/>
        <c:majorTickMark val="out"/>
        <c:minorTickMark val="none"/>
        <c:tickLblPos val="nextTo"/>
        <c:crossAx val="327654336"/>
        <c:crosses val="autoZero"/>
        <c:auto val="1"/>
        <c:lblOffset val="100"/>
        <c:baseTimeUnit val="days"/>
      </c:dateAx>
      <c:valAx>
        <c:axId val="32765433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32765481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ebe88a2e-94da-48e3-bbe7-8ace3c88df79}"/>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有效投注</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WP_ro!$AA$2:$AA$4</c:f>
              <c:strCache>
                <c:ptCount val="3"/>
                <c:pt idx="0">
                  <c:v>有效投注</c:v>
                </c:pt>
                <c:pt idx="1">
                  <c:v>valid bet amount</c:v>
                </c:pt>
                <c:pt idx="2">
                  <c:v>本月数据</c:v>
                </c:pt>
              </c:strCache>
            </c:strRef>
          </c:tx>
          <c:spPr>
            <a:solidFill>
              <a:schemeClr val="accent1"/>
            </a:solidFill>
            <a:ln>
              <a:noFill/>
            </a:ln>
            <a:effectLst/>
          </c:spPr>
          <c:invertIfNegative val="0"/>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WP_ro!$AA$5:$AA$35</c:f>
              <c:numCache>
                <c:formatCode>_ * #,##0_ ;_ * \-#,##0_ ;_ * "-"_ ;_ @_ </c:formatCode>
                <c:ptCount val="31"/>
                <c:pt idx="0">
                  <c:v>23387436.539999999</c:v>
                </c:pt>
                <c:pt idx="1">
                  <c:v>21901078.059999999</c:v>
                </c:pt>
                <c:pt idx="2">
                  <c:v>20978277.350000001</c:v>
                </c:pt>
                <c:pt idx="3">
                  <c:v>27978341.129999999</c:v>
                </c:pt>
                <c:pt idx="4">
                  <c:v>27024540.68</c:v>
                </c:pt>
                <c:pt idx="5">
                  <c:v>21272461.84</c:v>
                </c:pt>
                <c:pt idx="6">
                  <c:v>23253029.649999999</c:v>
                </c:pt>
                <c:pt idx="7">
                  <c:v>21368088.73</c:v>
                </c:pt>
                <c:pt idx="8">
                  <c:v>22149540.879999999</c:v>
                </c:pt>
                <c:pt idx="9">
                  <c:v>21109570.59</c:v>
                </c:pt>
                <c:pt idx="10">
                  <c:v>18790972.969999999</c:v>
                </c:pt>
                <c:pt idx="11">
                  <c:v>18010101.850000001</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B22C-4985-9503-29BF76B2B22D}"/>
            </c:ext>
          </c:extLst>
        </c:ser>
        <c:ser>
          <c:idx val="1"/>
          <c:order val="1"/>
          <c:tx>
            <c:strRef>
              <c:f>WP_ro!$AB$2:$AB$4</c:f>
              <c:strCache>
                <c:ptCount val="3"/>
                <c:pt idx="0">
                  <c:v>有效投注</c:v>
                </c:pt>
                <c:pt idx="1">
                  <c:v>valid bet amount</c:v>
                </c:pt>
                <c:pt idx="2">
                  <c:v>上月数据</c:v>
                </c:pt>
              </c:strCache>
            </c:strRef>
          </c:tx>
          <c:spPr>
            <a:solidFill>
              <a:schemeClr val="accent2"/>
            </a:solidFill>
            <a:ln>
              <a:noFill/>
            </a:ln>
            <a:effectLst/>
          </c:spPr>
          <c:invertIfNegative val="0"/>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WP_ro!$AB$5:$AB$35</c:f>
              <c:numCache>
                <c:formatCode>_ * #,##0_ ;_ * \-#,##0_ ;_ * "-"_ ;_ @_ </c:formatCode>
                <c:ptCount val="31"/>
                <c:pt idx="0">
                  <c:v>24158526.75</c:v>
                </c:pt>
                <c:pt idx="1">
                  <c:v>24522315.449999999</c:v>
                </c:pt>
                <c:pt idx="2">
                  <c:v>25622893.370000001</c:v>
                </c:pt>
                <c:pt idx="3">
                  <c:v>24137137.370000001</c:v>
                </c:pt>
                <c:pt idx="4">
                  <c:v>19975471.390000001</c:v>
                </c:pt>
                <c:pt idx="5">
                  <c:v>16139966.98</c:v>
                </c:pt>
                <c:pt idx="6">
                  <c:v>23553931.82</c:v>
                </c:pt>
                <c:pt idx="7">
                  <c:v>21426697.550000001</c:v>
                </c:pt>
                <c:pt idx="8">
                  <c:v>17483442.77</c:v>
                </c:pt>
                <c:pt idx="9">
                  <c:v>19122360.309999999</c:v>
                </c:pt>
                <c:pt idx="10">
                  <c:v>16138641.57</c:v>
                </c:pt>
                <c:pt idx="11">
                  <c:v>17796196.25</c:v>
                </c:pt>
                <c:pt idx="12">
                  <c:v>16504475.49</c:v>
                </c:pt>
                <c:pt idx="13">
                  <c:v>22758888.27</c:v>
                </c:pt>
                <c:pt idx="14">
                  <c:v>27434533.280000001</c:v>
                </c:pt>
                <c:pt idx="15">
                  <c:v>22846116.199999999</c:v>
                </c:pt>
                <c:pt idx="16">
                  <c:v>21820541.27</c:v>
                </c:pt>
                <c:pt idx="17">
                  <c:v>15486706.210000001</c:v>
                </c:pt>
                <c:pt idx="18">
                  <c:v>20647471.329999998</c:v>
                </c:pt>
                <c:pt idx="19">
                  <c:v>22100853.629999999</c:v>
                </c:pt>
                <c:pt idx="20">
                  <c:v>28943950.07</c:v>
                </c:pt>
                <c:pt idx="21">
                  <c:v>17179816.890000001</c:v>
                </c:pt>
                <c:pt idx="22">
                  <c:v>18275867.690000001</c:v>
                </c:pt>
                <c:pt idx="23">
                  <c:v>20103308.620000001</c:v>
                </c:pt>
                <c:pt idx="24">
                  <c:v>18369195.16</c:v>
                </c:pt>
                <c:pt idx="25">
                  <c:v>17981222.039999999</c:v>
                </c:pt>
                <c:pt idx="26">
                  <c:v>22210916.23</c:v>
                </c:pt>
                <c:pt idx="27">
                  <c:v>22457506.530000001</c:v>
                </c:pt>
                <c:pt idx="28">
                  <c:v>0</c:v>
                </c:pt>
                <c:pt idx="29">
                  <c:v>0</c:v>
                </c:pt>
                <c:pt idx="30">
                  <c:v>0</c:v>
                </c:pt>
              </c:numCache>
            </c:numRef>
          </c:val>
          <c:extLst>
            <c:ext xmlns:c16="http://schemas.microsoft.com/office/drawing/2014/chart" uri="{C3380CC4-5D6E-409C-BE32-E72D297353CC}">
              <c16:uniqueId val="{00000001-B22C-4985-9503-29BF76B2B22D}"/>
            </c:ext>
          </c:extLst>
        </c:ser>
        <c:dLbls>
          <c:showLegendKey val="0"/>
          <c:showVal val="0"/>
          <c:showCatName val="0"/>
          <c:showSerName val="0"/>
          <c:showPercent val="0"/>
          <c:showBubbleSize val="0"/>
        </c:dLbls>
        <c:gapWidth val="219"/>
        <c:axId val="223526272"/>
        <c:axId val="223528064"/>
      </c:barChart>
      <c:lineChart>
        <c:grouping val="standard"/>
        <c:varyColors val="0"/>
        <c:ser>
          <c:idx val="2"/>
          <c:order val="2"/>
          <c:tx>
            <c:strRef>
              <c:f>WP_ro!$AC$2:$AC$4</c:f>
              <c:strCache>
                <c:ptCount val="3"/>
                <c:pt idx="0">
                  <c:v>有效投注</c:v>
                </c:pt>
                <c:pt idx="1">
                  <c:v>valid bet amount</c:v>
                </c:pt>
                <c:pt idx="2">
                  <c:v>增长率</c:v>
                </c:pt>
              </c:strCache>
            </c:strRef>
          </c:tx>
          <c:spPr>
            <a:ln w="28575" cap="rnd">
              <a:solidFill>
                <a:schemeClr val="accent3"/>
              </a:solidFill>
              <a:round/>
            </a:ln>
            <a:effectLst/>
          </c:spPr>
          <c:marker>
            <c:symbol val="none"/>
          </c:marker>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WP_ro!$AC$5:$AC$35</c:f>
              <c:numCache>
                <c:formatCode>0.00%</c:formatCode>
                <c:ptCount val="31"/>
                <c:pt idx="0">
                  <c:v>-3.1917931833322616E-2</c:v>
                </c:pt>
                <c:pt idx="1">
                  <c:v>-0.10689192035493535</c:v>
                </c:pt>
                <c:pt idx="2">
                  <c:v>-0.18126821014827488</c:v>
                </c:pt>
                <c:pt idx="3">
                  <c:v>0.15914081695430141</c:v>
                </c:pt>
                <c:pt idx="4">
                  <c:v>0.35288625496612119</c:v>
                </c:pt>
                <c:pt idx="5">
                  <c:v>0.31799909295725209</c:v>
                </c:pt>
                <c:pt idx="6">
                  <c:v>-1.2775029336906767E-2</c:v>
                </c:pt>
                <c:pt idx="7">
                  <c:v>-2.7353174637964823E-3</c:v>
                </c:pt>
                <c:pt idx="8">
                  <c:v>0.26688668652873104</c:v>
                </c:pt>
                <c:pt idx="9">
                  <c:v>0.10392076332547681</c:v>
                </c:pt>
                <c:pt idx="10">
                  <c:v>0.1643466328002722</c:v>
                </c:pt>
                <c:pt idx="11">
                  <c:v>1.201973708286126E-2</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B22C-4985-9503-29BF76B2B22D}"/>
            </c:ext>
          </c:extLst>
        </c:ser>
        <c:dLbls>
          <c:showLegendKey val="0"/>
          <c:showVal val="0"/>
          <c:showCatName val="0"/>
          <c:showSerName val="0"/>
          <c:showPercent val="0"/>
          <c:showBubbleSize val="0"/>
        </c:dLbls>
        <c:marker val="1"/>
        <c:smooth val="0"/>
        <c:axId val="273218112"/>
        <c:axId val="273216672"/>
      </c:lineChart>
      <c:dateAx>
        <c:axId val="223526272"/>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528064"/>
        <c:crosses val="autoZero"/>
        <c:auto val="1"/>
        <c:lblOffset val="100"/>
        <c:baseTimeUnit val="days"/>
      </c:dateAx>
      <c:valAx>
        <c:axId val="22352806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526272"/>
        <c:crosses val="autoZero"/>
        <c:crossBetween val="between"/>
      </c:valAx>
      <c:dateAx>
        <c:axId val="273218112"/>
        <c:scaling>
          <c:orientation val="minMax"/>
        </c:scaling>
        <c:delete val="1"/>
        <c:axPos val="b"/>
        <c:numFmt formatCode="m/d;@" sourceLinked="1"/>
        <c:majorTickMark val="out"/>
        <c:minorTickMark val="none"/>
        <c:tickLblPos val="nextTo"/>
        <c:crossAx val="273216672"/>
        <c:crosses val="autoZero"/>
        <c:auto val="1"/>
        <c:lblOffset val="100"/>
        <c:baseTimeUnit val="days"/>
      </c:dateAx>
      <c:valAx>
        <c:axId val="27321667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7321811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d165285a-d876-4074-863c-1cc69536cc72}"/>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有效投注</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WP_ro!$AA$36</c:f>
              <c:strCache>
                <c:ptCount val="1"/>
                <c:pt idx="0">
                  <c:v>本月日均值数据</c:v>
                </c:pt>
              </c:strCache>
            </c:strRef>
          </c:tx>
          <c:spPr>
            <a:solidFill>
              <a:schemeClr val="accent1"/>
            </a:solidFill>
            <a:ln>
              <a:noFill/>
            </a:ln>
            <a:effectLst/>
          </c:spPr>
          <c:invertIfNegative val="0"/>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WP_ro!$AA$37:$AA$67</c:f>
              <c:numCache>
                <c:formatCode>_ * #,##0_ ;_ * \-#,##0_ ;_ * "-"_ ;_ @_ </c:formatCode>
                <c:ptCount val="31"/>
                <c:pt idx="0">
                  <c:v>23387436.539999999</c:v>
                </c:pt>
                <c:pt idx="1">
                  <c:v>22644257.299999997</c:v>
                </c:pt>
                <c:pt idx="2">
                  <c:v>22088930.649999999</c:v>
                </c:pt>
                <c:pt idx="3">
                  <c:v>23561283.27</c:v>
                </c:pt>
                <c:pt idx="4">
                  <c:v>24253934.751999997</c:v>
                </c:pt>
                <c:pt idx="5">
                  <c:v>23757022.599999998</c:v>
                </c:pt>
                <c:pt idx="6">
                  <c:v>23685023.607142858</c:v>
                </c:pt>
                <c:pt idx="7">
                  <c:v>23395406.747499999</c:v>
                </c:pt>
                <c:pt idx="8">
                  <c:v>23256977.206666663</c:v>
                </c:pt>
                <c:pt idx="9">
                  <c:v>23042236.544999998</c:v>
                </c:pt>
                <c:pt idx="10">
                  <c:v>22655758.038181815</c:v>
                </c:pt>
                <c:pt idx="11">
                  <c:v>22268620.022499997</c:v>
                </c:pt>
                <c:pt idx="12">
                  <c:v>20555649.251538459</c:v>
                </c:pt>
                <c:pt idx="13">
                  <c:v>19087388.590714283</c:v>
                </c:pt>
                <c:pt idx="14">
                  <c:v>17814896.017999999</c:v>
                </c:pt>
                <c:pt idx="15">
                  <c:v>16701465.016874999</c:v>
                </c:pt>
                <c:pt idx="16">
                  <c:v>15719025.898235293</c:v>
                </c:pt>
                <c:pt idx="17">
                  <c:v>14845746.681666665</c:v>
                </c:pt>
                <c:pt idx="18">
                  <c:v>14064391.593157893</c:v>
                </c:pt>
                <c:pt idx="19">
                  <c:v>13361172.013499999</c:v>
                </c:pt>
                <c:pt idx="20">
                  <c:v>12724925.727142856</c:v>
                </c:pt>
                <c:pt idx="21">
                  <c:v>12146520.012272727</c:v>
                </c:pt>
                <c:pt idx="22">
                  <c:v>11618410.446521739</c:v>
                </c:pt>
                <c:pt idx="23">
                  <c:v>11134310.011249999</c:v>
                </c:pt>
                <c:pt idx="24">
                  <c:v>10688937.6108</c:v>
                </c:pt>
                <c:pt idx="25">
                  <c:v>10277824.62576923</c:v>
                </c:pt>
                <c:pt idx="26">
                  <c:v>9897164.4544444438</c:v>
                </c:pt>
                <c:pt idx="27">
                  <c:v>9543694.2953571416</c:v>
                </c:pt>
                <c:pt idx="28">
                  <c:v>9214601.3886206895</c:v>
                </c:pt>
                <c:pt idx="29">
                  <c:v>8907448.0089999996</c:v>
                </c:pt>
                <c:pt idx="30">
                  <c:v>8620110.976451613</c:v>
                </c:pt>
              </c:numCache>
            </c:numRef>
          </c:val>
          <c:extLst>
            <c:ext xmlns:c16="http://schemas.microsoft.com/office/drawing/2014/chart" uri="{C3380CC4-5D6E-409C-BE32-E72D297353CC}">
              <c16:uniqueId val="{00000000-03D7-4D88-B0ED-347B8F9AEFA4}"/>
            </c:ext>
          </c:extLst>
        </c:ser>
        <c:ser>
          <c:idx val="1"/>
          <c:order val="1"/>
          <c:tx>
            <c:strRef>
              <c:f>WP_ro!$AB$36</c:f>
              <c:strCache>
                <c:ptCount val="1"/>
                <c:pt idx="0">
                  <c:v>上月日均值数据</c:v>
                </c:pt>
              </c:strCache>
            </c:strRef>
          </c:tx>
          <c:spPr>
            <a:solidFill>
              <a:schemeClr val="accent2"/>
            </a:solidFill>
            <a:ln>
              <a:noFill/>
            </a:ln>
            <a:effectLst/>
          </c:spPr>
          <c:invertIfNegative val="0"/>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WP_ro!$AB$37:$AB$67</c:f>
              <c:numCache>
                <c:formatCode>_ * #,##0_ ;_ * \-#,##0_ ;_ * "-"_ ;_ @_ </c:formatCode>
                <c:ptCount val="31"/>
                <c:pt idx="0">
                  <c:v>24158526.75</c:v>
                </c:pt>
                <c:pt idx="1">
                  <c:v>24340421.100000001</c:v>
                </c:pt>
                <c:pt idx="2">
                  <c:v>24767911.856666669</c:v>
                </c:pt>
                <c:pt idx="3">
                  <c:v>24610218.235000003</c:v>
                </c:pt>
                <c:pt idx="4">
                  <c:v>23683268.866000004</c:v>
                </c:pt>
                <c:pt idx="5">
                  <c:v>22426051.885000002</c:v>
                </c:pt>
                <c:pt idx="6">
                  <c:v>22587177.59</c:v>
                </c:pt>
                <c:pt idx="7">
                  <c:v>22442117.585000001</c:v>
                </c:pt>
                <c:pt idx="8">
                  <c:v>21891153.716666669</c:v>
                </c:pt>
                <c:pt idx="9">
                  <c:v>21614274.376000002</c:v>
                </c:pt>
                <c:pt idx="10">
                  <c:v>21116489.575454548</c:v>
                </c:pt>
                <c:pt idx="11">
                  <c:v>20839798.465</c:v>
                </c:pt>
                <c:pt idx="12">
                  <c:v>20506312.082307693</c:v>
                </c:pt>
                <c:pt idx="13">
                  <c:v>20667210.381428573</c:v>
                </c:pt>
                <c:pt idx="14">
                  <c:v>21118365.241333332</c:v>
                </c:pt>
                <c:pt idx="15">
                  <c:v>21226349.67625</c:v>
                </c:pt>
                <c:pt idx="16">
                  <c:v>21261302.122941174</c:v>
                </c:pt>
                <c:pt idx="17">
                  <c:v>20940491.238888886</c:v>
                </c:pt>
                <c:pt idx="18">
                  <c:v>20925069.138421047</c:v>
                </c:pt>
                <c:pt idx="19">
                  <c:v>20983858.362999998</c:v>
                </c:pt>
                <c:pt idx="20">
                  <c:v>21362910.349047616</c:v>
                </c:pt>
                <c:pt idx="21">
                  <c:v>21172769.737272725</c:v>
                </c:pt>
                <c:pt idx="22">
                  <c:v>21046817.474347822</c:v>
                </c:pt>
                <c:pt idx="23">
                  <c:v>21007504.605416663</c:v>
                </c:pt>
                <c:pt idx="24">
                  <c:v>20901972.227599997</c:v>
                </c:pt>
                <c:pt idx="25">
                  <c:v>20789635.681923073</c:v>
                </c:pt>
                <c:pt idx="26">
                  <c:v>20842275.702222221</c:v>
                </c:pt>
                <c:pt idx="27">
                  <c:v>20899962.517499994</c:v>
                </c:pt>
                <c:pt idx="28">
                  <c:v>20179274.154827584</c:v>
                </c:pt>
                <c:pt idx="29">
                  <c:v>19506631.682999995</c:v>
                </c:pt>
                <c:pt idx="30">
                  <c:v>18877385.499677416</c:v>
                </c:pt>
              </c:numCache>
            </c:numRef>
          </c:val>
          <c:extLst>
            <c:ext xmlns:c16="http://schemas.microsoft.com/office/drawing/2014/chart" uri="{C3380CC4-5D6E-409C-BE32-E72D297353CC}">
              <c16:uniqueId val="{00000001-03D7-4D88-B0ED-347B8F9AEFA4}"/>
            </c:ext>
          </c:extLst>
        </c:ser>
        <c:dLbls>
          <c:showLegendKey val="0"/>
          <c:showVal val="0"/>
          <c:showCatName val="0"/>
          <c:showSerName val="0"/>
          <c:showPercent val="0"/>
          <c:showBubbleSize val="0"/>
        </c:dLbls>
        <c:gapWidth val="219"/>
        <c:axId val="222605696"/>
        <c:axId val="222607232"/>
      </c:barChart>
      <c:lineChart>
        <c:grouping val="standard"/>
        <c:varyColors val="0"/>
        <c:ser>
          <c:idx val="2"/>
          <c:order val="2"/>
          <c:tx>
            <c:strRef>
              <c:f>WP_ro!$AC$36</c:f>
              <c:strCache>
                <c:ptCount val="1"/>
                <c:pt idx="0">
                  <c:v>日均值同比增长率</c:v>
                </c:pt>
              </c:strCache>
            </c:strRef>
          </c:tx>
          <c:spPr>
            <a:ln w="28575" cap="rnd">
              <a:solidFill>
                <a:schemeClr val="accent3"/>
              </a:solidFill>
              <a:round/>
            </a:ln>
            <a:effectLst/>
          </c:spPr>
          <c:marker>
            <c:symbol val="none"/>
          </c:marker>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WP_ro!$AC$37:$AC$67</c:f>
              <c:numCache>
                <c:formatCode>0.00%</c:formatCode>
                <c:ptCount val="31"/>
                <c:pt idx="0">
                  <c:v>-3.1917931833322616E-2</c:v>
                </c:pt>
                <c:pt idx="1">
                  <c:v>-6.9685063912062084E-2</c:v>
                </c:pt>
                <c:pt idx="2">
                  <c:v>-0.10816338584254051</c:v>
                </c:pt>
                <c:pt idx="3">
                  <c:v>-4.2621928622649755E-2</c:v>
                </c:pt>
                <c:pt idx="4">
                  <c:v>2.4095739875640544E-2</c:v>
                </c:pt>
                <c:pt idx="5">
                  <c:v>5.9349310428120236E-2</c:v>
                </c:pt>
                <c:pt idx="6">
                  <c:v>4.8604833993464804E-2</c:v>
                </c:pt>
                <c:pt idx="7">
                  <c:v>4.2477683261813177E-2</c:v>
                </c:pt>
                <c:pt idx="8">
                  <c:v>6.2391571850328516E-2</c:v>
                </c:pt>
                <c:pt idx="9">
                  <c:v>6.6065700109071104E-2</c:v>
                </c:pt>
                <c:pt idx="10">
                  <c:v>7.2894145460450352E-2</c:v>
                </c:pt>
                <c:pt idx="11">
                  <c:v>6.8562158117779923E-2</c:v>
                </c:pt>
                <c:pt idx="12">
                  <c:v>2.4059503743402702E-3</c:v>
                </c:pt>
                <c:pt idx="13">
                  <c:v>-7.6440978804469331E-2</c:v>
                </c:pt>
                <c:pt idx="14">
                  <c:v>-0.15642637039289906</c:v>
                </c:pt>
                <c:pt idx="15">
                  <c:v>-0.213173000934676</c:v>
                </c:pt>
                <c:pt idx="16">
                  <c:v>-0.26067435534560723</c:v>
                </c:pt>
                <c:pt idx="17">
                  <c:v>-0.29105069636110464</c:v>
                </c:pt>
                <c:pt idx="18">
                  <c:v>-0.32786881132287832</c:v>
                </c:pt>
                <c:pt idx="19">
                  <c:v>-0.36326428713133035</c:v>
                </c:pt>
                <c:pt idx="20">
                  <c:v>-0.4043449361893639</c:v>
                </c:pt>
                <c:pt idx="21">
                  <c:v>-0.42631407402075083</c:v>
                </c:pt>
                <c:pt idx="22">
                  <c:v>-0.44797305052498165</c:v>
                </c:pt>
                <c:pt idx="23">
                  <c:v>-0.46998416897268791</c:v>
                </c:pt>
                <c:pt idx="24">
                  <c:v>-0.48861583517531432</c:v>
                </c:pt>
                <c:pt idx="25">
                  <c:v>-0.50562747789245943</c:v>
                </c:pt>
                <c:pt idx="26">
                  <c:v>-0.52513993213374488</c:v>
                </c:pt>
                <c:pt idx="27">
                  <c:v>-0.54336309037080821</c:v>
                </c:pt>
                <c:pt idx="28">
                  <c:v>-0.54336309037080821</c:v>
                </c:pt>
                <c:pt idx="29">
                  <c:v>-0.5433630903708081</c:v>
                </c:pt>
                <c:pt idx="30">
                  <c:v>-0.5433630903708081</c:v>
                </c:pt>
              </c:numCache>
            </c:numRef>
          </c:val>
          <c:smooth val="0"/>
          <c:extLst>
            <c:ext xmlns:c16="http://schemas.microsoft.com/office/drawing/2014/chart" uri="{C3380CC4-5D6E-409C-BE32-E72D297353CC}">
              <c16:uniqueId val="{00000002-03D7-4D88-B0ED-347B8F9AEFA4}"/>
            </c:ext>
          </c:extLst>
        </c:ser>
        <c:dLbls>
          <c:showLegendKey val="0"/>
          <c:showVal val="0"/>
          <c:showCatName val="0"/>
          <c:showSerName val="0"/>
          <c:showPercent val="0"/>
          <c:showBubbleSize val="0"/>
        </c:dLbls>
        <c:marker val="1"/>
        <c:smooth val="0"/>
        <c:axId val="458112208"/>
        <c:axId val="458110288"/>
      </c:lineChart>
      <c:dateAx>
        <c:axId val="222605696"/>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607232"/>
        <c:crosses val="autoZero"/>
        <c:auto val="1"/>
        <c:lblOffset val="100"/>
        <c:baseTimeUnit val="days"/>
      </c:dateAx>
      <c:valAx>
        <c:axId val="22260723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605696"/>
        <c:crosses val="autoZero"/>
        <c:crossBetween val="between"/>
      </c:valAx>
      <c:dateAx>
        <c:axId val="458112208"/>
        <c:scaling>
          <c:orientation val="minMax"/>
        </c:scaling>
        <c:delete val="1"/>
        <c:axPos val="b"/>
        <c:numFmt formatCode="m/d;@" sourceLinked="1"/>
        <c:majorTickMark val="out"/>
        <c:minorTickMark val="none"/>
        <c:tickLblPos val="nextTo"/>
        <c:crossAx val="458110288"/>
        <c:crosses val="autoZero"/>
        <c:auto val="1"/>
        <c:lblOffset val="100"/>
        <c:baseTimeUnit val="days"/>
      </c:dateAx>
      <c:valAx>
        <c:axId val="45811028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458112208"/>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bab7e602-dd9b-4ae3-b9e7-41baac56432a}"/>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t>有效投注</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WP_ro!$AA$68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WP_ro!$A$69:$A$99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WP_ro!$AA$69:$AA$99</c:f>
              <c:numCache>
                <c:formatCode>_ * #,##0_ ;_ * \-#,##0_ ;_ * "-"_ ;_ @_ </c:formatCode>
                <c:ptCount val="31"/>
                <c:pt idx="0">
                  <c:v>929930.00999999791</c:v>
                </c:pt>
                <c:pt idx="1">
                  <c:v>-1486358.4800000004</c:v>
                </c:pt>
                <c:pt idx="2">
                  <c:v>-922800.70999999717</c:v>
                </c:pt>
                <c:pt idx="3">
                  <c:v>7000063.7799999975</c:v>
                </c:pt>
                <c:pt idx="4">
                  <c:v>-953800.44999999925</c:v>
                </c:pt>
                <c:pt idx="5">
                  <c:v>-5752078.8399999999</c:v>
                </c:pt>
                <c:pt idx="6">
                  <c:v>1980567.8099999987</c:v>
                </c:pt>
                <c:pt idx="7">
                  <c:v>-1884940.9199999981</c:v>
                </c:pt>
                <c:pt idx="8">
                  <c:v>781452.14999999851</c:v>
                </c:pt>
                <c:pt idx="9">
                  <c:v>-1039970.2899999991</c:v>
                </c:pt>
                <c:pt idx="10">
                  <c:v>-2318597.620000001</c:v>
                </c:pt>
                <c:pt idx="11">
                  <c:v>-780871.11999999732</c:v>
                </c:pt>
                <c:pt idx="12">
                  <c:v>-18010101.850000001</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2459-4510-96CD-35333CD28690}"/>
            </c:ext>
          </c:extLst>
        </c:ser>
        <c:dLbls>
          <c:showLegendKey val="0"/>
          <c:showVal val="0"/>
          <c:showCatName val="0"/>
          <c:showSerName val="0"/>
          <c:showPercent val="0"/>
          <c:showBubbleSize val="0"/>
        </c:dLbls>
        <c:gapWidth val="315"/>
        <c:overlap val="-40"/>
        <c:axId val="222651904"/>
        <c:axId val="222653440"/>
      </c:barChart>
      <c:dateAx>
        <c:axId val="222651904"/>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2653440"/>
        <c:crosses val="autoZero"/>
        <c:auto val="1"/>
        <c:lblOffset val="100"/>
        <c:baseTimeUnit val="days"/>
      </c:dateAx>
      <c:valAx>
        <c:axId val="222653440"/>
        <c:scaling>
          <c:orientation val="minMax"/>
        </c:scaling>
        <c:delete val="1"/>
        <c:axPos val="l"/>
        <c:numFmt formatCode="_ * #,##0_ ;_ * \-#,##0_ ;_ * &quot;-&quot;_ ;_ @_ " sourceLinked="1"/>
        <c:majorTickMark val="none"/>
        <c:minorTickMark val="none"/>
        <c:tickLblPos val="nextTo"/>
        <c:crossAx val="2226519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07d59140-0b2d-46a0-9817-396c393a2da5}"/>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t>有效投注</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WP_ro!$AA$100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WP_ro!$AA$101:$AA$131</c:f>
              <c:numCache>
                <c:formatCode>_ * #,##0_ ;_ * \-#,##0_ ;_ * "-"_ ;_ @_ </c:formatCode>
                <c:ptCount val="31"/>
                <c:pt idx="0">
                  <c:v>23387436.539999999</c:v>
                </c:pt>
                <c:pt idx="1">
                  <c:v>22644257.299999997</c:v>
                </c:pt>
                <c:pt idx="2">
                  <c:v>22088930.649999999</c:v>
                </c:pt>
                <c:pt idx="3">
                  <c:v>23561283.27</c:v>
                </c:pt>
                <c:pt idx="4">
                  <c:v>24253934.751999997</c:v>
                </c:pt>
                <c:pt idx="5">
                  <c:v>23757022.599999998</c:v>
                </c:pt>
                <c:pt idx="6">
                  <c:v>23685023.607142858</c:v>
                </c:pt>
                <c:pt idx="7">
                  <c:v>23395406.747499999</c:v>
                </c:pt>
                <c:pt idx="8">
                  <c:v>23256977.206666663</c:v>
                </c:pt>
                <c:pt idx="9">
                  <c:v>23042236.544999998</c:v>
                </c:pt>
                <c:pt idx="10">
                  <c:v>22655758.038181815</c:v>
                </c:pt>
                <c:pt idx="11">
                  <c:v>22268620.022499997</c:v>
                </c:pt>
                <c:pt idx="12">
                  <c:v>20555649.251538459</c:v>
                </c:pt>
                <c:pt idx="13">
                  <c:v>19087388.590714283</c:v>
                </c:pt>
                <c:pt idx="14">
                  <c:v>17814896.017999999</c:v>
                </c:pt>
                <c:pt idx="15">
                  <c:v>16701465.016874999</c:v>
                </c:pt>
                <c:pt idx="16">
                  <c:v>15719025.898235293</c:v>
                </c:pt>
                <c:pt idx="17">
                  <c:v>14845746.681666665</c:v>
                </c:pt>
                <c:pt idx="18">
                  <c:v>14064391.593157893</c:v>
                </c:pt>
                <c:pt idx="19">
                  <c:v>13361172.013499999</c:v>
                </c:pt>
                <c:pt idx="20">
                  <c:v>12724925.727142856</c:v>
                </c:pt>
                <c:pt idx="21">
                  <c:v>12146520.012272727</c:v>
                </c:pt>
                <c:pt idx="22">
                  <c:v>11618410.446521739</c:v>
                </c:pt>
                <c:pt idx="23">
                  <c:v>11134310.011249999</c:v>
                </c:pt>
                <c:pt idx="24">
                  <c:v>10688937.6108</c:v>
                </c:pt>
                <c:pt idx="25">
                  <c:v>10277824.62576923</c:v>
                </c:pt>
                <c:pt idx="26">
                  <c:v>9897164.4544444438</c:v>
                </c:pt>
                <c:pt idx="27">
                  <c:v>9543694.2953571416</c:v>
                </c:pt>
                <c:pt idx="28">
                  <c:v>9214601.3886206895</c:v>
                </c:pt>
                <c:pt idx="29">
                  <c:v>8907448.0089999996</c:v>
                </c:pt>
                <c:pt idx="30">
                  <c:v>8620110.976451613</c:v>
                </c:pt>
              </c:numCache>
            </c:numRef>
          </c:val>
          <c:extLst>
            <c:ext xmlns:c16="http://schemas.microsoft.com/office/drawing/2014/chart" uri="{C3380CC4-5D6E-409C-BE32-E72D297353CC}">
              <c16:uniqueId val="{00000000-F4A1-4C31-BE4B-C163EF0A791E}"/>
            </c:ext>
          </c:extLst>
        </c:ser>
        <c:ser>
          <c:idx val="1"/>
          <c:order val="1"/>
          <c:tx>
            <c:strRef>
              <c:f>WP_ro!$AB$100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WP_ro!$AB$101:$AB$131</c:f>
              <c:numCache>
                <c:formatCode>_ * #,##0_ ;_ * \-#,##0_ ;_ * "-"_ ;_ @_ </c:formatCode>
                <c:ptCount val="31"/>
                <c:pt idx="0">
                  <c:v>18877385.499677416</c:v>
                </c:pt>
                <c:pt idx="1">
                  <c:v>18877385.499677416</c:v>
                </c:pt>
                <c:pt idx="2">
                  <c:v>18877385.499677416</c:v>
                </c:pt>
                <c:pt idx="3">
                  <c:v>18877385.499677416</c:v>
                </c:pt>
                <c:pt idx="4">
                  <c:v>18877385.499677416</c:v>
                </c:pt>
                <c:pt idx="5">
                  <c:v>18877385.499677416</c:v>
                </c:pt>
                <c:pt idx="6">
                  <c:v>18877385.499677416</c:v>
                </c:pt>
                <c:pt idx="7">
                  <c:v>18877385.499677416</c:v>
                </c:pt>
                <c:pt idx="8">
                  <c:v>18877385.499677416</c:v>
                </c:pt>
                <c:pt idx="9">
                  <c:v>18877385.499677416</c:v>
                </c:pt>
                <c:pt idx="10">
                  <c:v>18877385.499677416</c:v>
                </c:pt>
                <c:pt idx="11">
                  <c:v>18877385.499677416</c:v>
                </c:pt>
                <c:pt idx="12">
                  <c:v>18877385.499677416</c:v>
                </c:pt>
                <c:pt idx="13">
                  <c:v>18877385.499677416</c:v>
                </c:pt>
                <c:pt idx="14">
                  <c:v>18877385.499677416</c:v>
                </c:pt>
                <c:pt idx="15">
                  <c:v>18877385.499677416</c:v>
                </c:pt>
                <c:pt idx="16">
                  <c:v>18877385.499677416</c:v>
                </c:pt>
                <c:pt idx="17">
                  <c:v>18877385.499677416</c:v>
                </c:pt>
                <c:pt idx="18">
                  <c:v>18877385.499677416</c:v>
                </c:pt>
                <c:pt idx="19">
                  <c:v>18877385.499677416</c:v>
                </c:pt>
                <c:pt idx="20">
                  <c:v>18877385.499677416</c:v>
                </c:pt>
                <c:pt idx="21">
                  <c:v>18877385.499677416</c:v>
                </c:pt>
                <c:pt idx="22">
                  <c:v>18877385.499677416</c:v>
                </c:pt>
                <c:pt idx="23">
                  <c:v>18877385.499677416</c:v>
                </c:pt>
                <c:pt idx="24">
                  <c:v>18877385.499677416</c:v>
                </c:pt>
                <c:pt idx="25">
                  <c:v>18877385.499677416</c:v>
                </c:pt>
                <c:pt idx="26">
                  <c:v>18877385.499677416</c:v>
                </c:pt>
                <c:pt idx="27">
                  <c:v>18877385.499677416</c:v>
                </c:pt>
                <c:pt idx="28">
                  <c:v>18877385.499677416</c:v>
                </c:pt>
                <c:pt idx="29">
                  <c:v>18877385.499677416</c:v>
                </c:pt>
                <c:pt idx="30">
                  <c:v>18877385.499677416</c:v>
                </c:pt>
              </c:numCache>
            </c:numRef>
          </c:val>
          <c:extLst>
            <c:ext xmlns:c16="http://schemas.microsoft.com/office/drawing/2014/chart" uri="{C3380CC4-5D6E-409C-BE32-E72D297353CC}">
              <c16:uniqueId val="{00000001-F4A1-4C31-BE4B-C163EF0A791E}"/>
            </c:ext>
          </c:extLst>
        </c:ser>
        <c:dLbls>
          <c:showLegendKey val="0"/>
          <c:showVal val="0"/>
          <c:showCatName val="0"/>
          <c:showSerName val="0"/>
          <c:showPercent val="0"/>
          <c:showBubbleSize val="0"/>
        </c:dLbls>
        <c:gapWidth val="100"/>
        <c:axId val="223838592"/>
        <c:axId val="223840128"/>
      </c:barChart>
      <c:lineChart>
        <c:grouping val="standard"/>
        <c:varyColors val="0"/>
        <c:ser>
          <c:idx val="2"/>
          <c:order val="2"/>
          <c:tx>
            <c:strRef>
              <c:f>WP_ro!$AC$100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WP_ro!$AC$101:$AC$131</c:f>
              <c:numCache>
                <c:formatCode>0.00%</c:formatCode>
                <c:ptCount val="31"/>
                <c:pt idx="0">
                  <c:v>0.23891290668401366</c:v>
                </c:pt>
                <c:pt idx="1">
                  <c:v>0.19954414769921136</c:v>
                </c:pt>
                <c:pt idx="2">
                  <c:v>0.17012658614072709</c:v>
                </c:pt>
                <c:pt idx="3">
                  <c:v>0.24812216556167824</c:v>
                </c:pt>
                <c:pt idx="4">
                  <c:v>0.28481429551854293</c:v>
                </c:pt>
                <c:pt idx="5">
                  <c:v>0.25849115071607598</c:v>
                </c:pt>
                <c:pt idx="6">
                  <c:v>0.25467711657144454</c:v>
                </c:pt>
                <c:pt idx="7">
                  <c:v>0.23933511597248402</c:v>
                </c:pt>
                <c:pt idx="8">
                  <c:v>0.23200202734981959</c:v>
                </c:pt>
                <c:pt idx="9">
                  <c:v>0.22062647634089758</c:v>
                </c:pt>
                <c:pt idx="10">
                  <c:v>0.20015338133392283</c:v>
                </c:pt>
                <c:pt idx="11">
                  <c:v>0.17964534987541214</c:v>
                </c:pt>
                <c:pt idx="12">
                  <c:v>8.8903399884995835E-2</c:v>
                </c:pt>
                <c:pt idx="13">
                  <c:v>1.112458560749612E-2</c:v>
                </c:pt>
                <c:pt idx="14">
                  <c:v>-5.6283720099670205E-2</c:v>
                </c:pt>
                <c:pt idx="15">
                  <c:v>-0.11526598759344084</c:v>
                </c:pt>
                <c:pt idx="16">
                  <c:v>-0.16730916479382668</c:v>
                </c:pt>
                <c:pt idx="17">
                  <c:v>-0.21356976674972525</c:v>
                </c:pt>
                <c:pt idx="18">
                  <c:v>-0.25496083165763445</c:v>
                </c:pt>
                <c:pt idx="19">
                  <c:v>-0.29221279007475265</c:v>
                </c:pt>
                <c:pt idx="20">
                  <c:v>-0.3259169429283359</c:v>
                </c:pt>
                <c:pt idx="21">
                  <c:v>-0.35655708188613877</c:v>
                </c:pt>
                <c:pt idx="22">
                  <c:v>-0.38453286093456751</c:v>
                </c:pt>
                <c:pt idx="23">
                  <c:v>-0.41017732506229393</c:v>
                </c:pt>
                <c:pt idx="24">
                  <c:v>-0.43377023205980209</c:v>
                </c:pt>
                <c:pt idx="25">
                  <c:v>-0.45554830005750208</c:v>
                </c:pt>
                <c:pt idx="26">
                  <c:v>-0.47571317783315015</c:v>
                </c:pt>
                <c:pt idx="27">
                  <c:v>-0.49443770719625196</c:v>
                </c:pt>
                <c:pt idx="28">
                  <c:v>-0.51187088970672601</c:v>
                </c:pt>
                <c:pt idx="29">
                  <c:v>-0.5281418600498351</c:v>
                </c:pt>
                <c:pt idx="30">
                  <c:v>-0.5433630903708081</c:v>
                </c:pt>
              </c:numCache>
            </c:numRef>
          </c:val>
          <c:smooth val="0"/>
          <c:extLst>
            <c:ext xmlns:c16="http://schemas.microsoft.com/office/drawing/2014/chart" uri="{C3380CC4-5D6E-409C-BE32-E72D297353CC}">
              <c16:uniqueId val="{00000002-F4A1-4C31-BE4B-C163EF0A791E}"/>
            </c:ext>
          </c:extLst>
        </c:ser>
        <c:dLbls>
          <c:showLegendKey val="0"/>
          <c:showVal val="0"/>
          <c:showCatName val="0"/>
          <c:showSerName val="0"/>
          <c:showPercent val="0"/>
          <c:showBubbleSize val="0"/>
        </c:dLbls>
        <c:marker val="1"/>
        <c:smooth val="0"/>
        <c:axId val="1843436208"/>
        <c:axId val="1843457328"/>
      </c:lineChart>
      <c:dateAx>
        <c:axId val="223838592"/>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3840128"/>
        <c:crosses val="autoZero"/>
        <c:auto val="1"/>
        <c:lblOffset val="100"/>
        <c:baseTimeUnit val="days"/>
      </c:dateAx>
      <c:valAx>
        <c:axId val="22384012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3838592"/>
        <c:crosses val="autoZero"/>
        <c:crossBetween val="between"/>
      </c:valAx>
      <c:dateAx>
        <c:axId val="1843436208"/>
        <c:scaling>
          <c:orientation val="minMax"/>
        </c:scaling>
        <c:delete val="1"/>
        <c:axPos val="b"/>
        <c:numFmt formatCode="m/d;@" sourceLinked="1"/>
        <c:majorTickMark val="out"/>
        <c:minorTickMark val="none"/>
        <c:tickLblPos val="nextTo"/>
        <c:crossAx val="1843457328"/>
        <c:crosses val="autoZero"/>
        <c:auto val="1"/>
        <c:lblOffset val="100"/>
        <c:baseTimeUnit val="days"/>
      </c:dateAx>
      <c:valAx>
        <c:axId val="184345732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1843436208"/>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6f033657-5e0a-478a-90cf-f350a2e898c7}"/>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总取款人数</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WP_ro!$AF$2:$AF$4</c:f>
              <c:strCache>
                <c:ptCount val="3"/>
                <c:pt idx="0">
                  <c:v>总取款人数</c:v>
                </c:pt>
                <c:pt idx="1">
                  <c:v>no of total withdrawer</c:v>
                </c:pt>
                <c:pt idx="2">
                  <c:v>本月数据</c:v>
                </c:pt>
              </c:strCache>
            </c:strRef>
          </c:tx>
          <c:spPr>
            <a:solidFill>
              <a:schemeClr val="accent1"/>
            </a:solidFill>
            <a:ln>
              <a:noFill/>
            </a:ln>
            <a:effectLst/>
          </c:spPr>
          <c:invertIfNegative val="0"/>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WP_ro!$AF$5:$AF$35</c:f>
              <c:numCache>
                <c:formatCode>_ * #,##0_ ;_ * \-#,##0_ ;_ * "-"_ ;_ @_ </c:formatCode>
                <c:ptCount val="31"/>
                <c:pt idx="0">
                  <c:v>487</c:v>
                </c:pt>
                <c:pt idx="1">
                  <c:v>502</c:v>
                </c:pt>
                <c:pt idx="2">
                  <c:v>396</c:v>
                </c:pt>
                <c:pt idx="3">
                  <c:v>446</c:v>
                </c:pt>
                <c:pt idx="4">
                  <c:v>391</c:v>
                </c:pt>
                <c:pt idx="5">
                  <c:v>390</c:v>
                </c:pt>
                <c:pt idx="6">
                  <c:v>447</c:v>
                </c:pt>
                <c:pt idx="7">
                  <c:v>553</c:v>
                </c:pt>
                <c:pt idx="8">
                  <c:v>551</c:v>
                </c:pt>
                <c:pt idx="9">
                  <c:v>428</c:v>
                </c:pt>
                <c:pt idx="10">
                  <c:v>446</c:v>
                </c:pt>
                <c:pt idx="11">
                  <c:v>443</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5073-40A3-8D0A-43A4ED253156}"/>
            </c:ext>
          </c:extLst>
        </c:ser>
        <c:ser>
          <c:idx val="1"/>
          <c:order val="1"/>
          <c:tx>
            <c:strRef>
              <c:f>WP_ro!$AG$2:$AG$4</c:f>
              <c:strCache>
                <c:ptCount val="3"/>
                <c:pt idx="0">
                  <c:v>总取款人数</c:v>
                </c:pt>
                <c:pt idx="1">
                  <c:v>no of total withdrawer</c:v>
                </c:pt>
                <c:pt idx="2">
                  <c:v>上月数据</c:v>
                </c:pt>
              </c:strCache>
            </c:strRef>
          </c:tx>
          <c:spPr>
            <a:solidFill>
              <a:schemeClr val="accent2"/>
            </a:solidFill>
            <a:ln>
              <a:noFill/>
            </a:ln>
            <a:effectLst/>
          </c:spPr>
          <c:invertIfNegative val="0"/>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WP_ro!$AG$5:$AG$35</c:f>
              <c:numCache>
                <c:formatCode>_ * #,##0_ ;_ * \-#,##0_ ;_ * "-"_ ;_ @_ </c:formatCode>
                <c:ptCount val="31"/>
                <c:pt idx="0">
                  <c:v>444</c:v>
                </c:pt>
                <c:pt idx="1">
                  <c:v>490</c:v>
                </c:pt>
                <c:pt idx="2">
                  <c:v>451</c:v>
                </c:pt>
                <c:pt idx="3">
                  <c:v>416</c:v>
                </c:pt>
                <c:pt idx="4">
                  <c:v>392</c:v>
                </c:pt>
                <c:pt idx="5">
                  <c:v>381</c:v>
                </c:pt>
                <c:pt idx="6">
                  <c:v>423</c:v>
                </c:pt>
                <c:pt idx="7">
                  <c:v>411</c:v>
                </c:pt>
                <c:pt idx="8">
                  <c:v>514</c:v>
                </c:pt>
                <c:pt idx="9">
                  <c:v>466</c:v>
                </c:pt>
                <c:pt idx="10">
                  <c:v>488</c:v>
                </c:pt>
                <c:pt idx="11">
                  <c:v>411</c:v>
                </c:pt>
                <c:pt idx="12">
                  <c:v>405</c:v>
                </c:pt>
                <c:pt idx="13">
                  <c:v>477</c:v>
                </c:pt>
                <c:pt idx="14">
                  <c:v>447</c:v>
                </c:pt>
                <c:pt idx="15">
                  <c:v>471</c:v>
                </c:pt>
                <c:pt idx="16">
                  <c:v>485</c:v>
                </c:pt>
                <c:pt idx="17">
                  <c:v>418</c:v>
                </c:pt>
                <c:pt idx="18">
                  <c:v>390</c:v>
                </c:pt>
                <c:pt idx="19">
                  <c:v>478</c:v>
                </c:pt>
                <c:pt idx="20">
                  <c:v>471</c:v>
                </c:pt>
                <c:pt idx="21">
                  <c:v>450</c:v>
                </c:pt>
                <c:pt idx="22">
                  <c:v>475</c:v>
                </c:pt>
                <c:pt idx="23">
                  <c:v>393</c:v>
                </c:pt>
                <c:pt idx="24">
                  <c:v>356</c:v>
                </c:pt>
                <c:pt idx="25">
                  <c:v>387</c:v>
                </c:pt>
                <c:pt idx="26">
                  <c:v>366</c:v>
                </c:pt>
                <c:pt idx="27">
                  <c:v>562</c:v>
                </c:pt>
                <c:pt idx="28">
                  <c:v>0</c:v>
                </c:pt>
                <c:pt idx="29">
                  <c:v>0</c:v>
                </c:pt>
                <c:pt idx="30">
                  <c:v>0</c:v>
                </c:pt>
              </c:numCache>
            </c:numRef>
          </c:val>
          <c:extLst>
            <c:ext xmlns:c16="http://schemas.microsoft.com/office/drawing/2014/chart" uri="{C3380CC4-5D6E-409C-BE32-E72D297353CC}">
              <c16:uniqueId val="{00000001-5073-40A3-8D0A-43A4ED253156}"/>
            </c:ext>
          </c:extLst>
        </c:ser>
        <c:dLbls>
          <c:showLegendKey val="0"/>
          <c:showVal val="0"/>
          <c:showCatName val="0"/>
          <c:showSerName val="0"/>
          <c:showPercent val="0"/>
          <c:showBubbleSize val="0"/>
        </c:dLbls>
        <c:gapWidth val="219"/>
        <c:axId val="222709248"/>
        <c:axId val="222710784"/>
      </c:barChart>
      <c:lineChart>
        <c:grouping val="standard"/>
        <c:varyColors val="0"/>
        <c:ser>
          <c:idx val="2"/>
          <c:order val="2"/>
          <c:tx>
            <c:strRef>
              <c:f>WP_ro!$AH$2:$AH$4</c:f>
              <c:strCache>
                <c:ptCount val="3"/>
                <c:pt idx="0">
                  <c:v>总取款人数</c:v>
                </c:pt>
                <c:pt idx="1">
                  <c:v>no of total withdrawer</c:v>
                </c:pt>
                <c:pt idx="2">
                  <c:v>增长率</c:v>
                </c:pt>
              </c:strCache>
            </c:strRef>
          </c:tx>
          <c:spPr>
            <a:ln w="28575" cap="rnd">
              <a:solidFill>
                <a:schemeClr val="accent3"/>
              </a:solidFill>
              <a:round/>
            </a:ln>
            <a:effectLst/>
          </c:spPr>
          <c:marker>
            <c:symbol val="none"/>
          </c:marker>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WP_ro!$AH$5:$AH$35</c:f>
              <c:numCache>
                <c:formatCode>0.00%</c:formatCode>
                <c:ptCount val="31"/>
                <c:pt idx="0">
                  <c:v>9.6846846846846843E-2</c:v>
                </c:pt>
                <c:pt idx="1">
                  <c:v>2.4489795918367346E-2</c:v>
                </c:pt>
                <c:pt idx="2">
                  <c:v>-0.12195121951219512</c:v>
                </c:pt>
                <c:pt idx="3">
                  <c:v>7.2115384615384609E-2</c:v>
                </c:pt>
                <c:pt idx="4">
                  <c:v>-2.5510204081632651E-3</c:v>
                </c:pt>
                <c:pt idx="5">
                  <c:v>2.3622047244094488E-2</c:v>
                </c:pt>
                <c:pt idx="6">
                  <c:v>5.6737588652482268E-2</c:v>
                </c:pt>
                <c:pt idx="7">
                  <c:v>0.34549878345498786</c:v>
                </c:pt>
                <c:pt idx="8">
                  <c:v>7.1984435797665364E-2</c:v>
                </c:pt>
                <c:pt idx="9">
                  <c:v>-8.15450643776824E-2</c:v>
                </c:pt>
                <c:pt idx="10">
                  <c:v>-8.6065573770491802E-2</c:v>
                </c:pt>
                <c:pt idx="11">
                  <c:v>7.785888077858881E-2</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5073-40A3-8D0A-43A4ED253156}"/>
            </c:ext>
          </c:extLst>
        </c:ser>
        <c:dLbls>
          <c:showLegendKey val="0"/>
          <c:showVal val="0"/>
          <c:showCatName val="0"/>
          <c:showSerName val="0"/>
          <c:showPercent val="0"/>
          <c:showBubbleSize val="0"/>
        </c:dLbls>
        <c:marker val="1"/>
        <c:smooth val="0"/>
        <c:axId val="674841632"/>
        <c:axId val="674844512"/>
      </c:lineChart>
      <c:dateAx>
        <c:axId val="222709248"/>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710784"/>
        <c:crosses val="autoZero"/>
        <c:auto val="1"/>
        <c:lblOffset val="100"/>
        <c:baseTimeUnit val="days"/>
      </c:dateAx>
      <c:valAx>
        <c:axId val="22271078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709248"/>
        <c:crosses val="autoZero"/>
        <c:crossBetween val="between"/>
      </c:valAx>
      <c:dateAx>
        <c:axId val="674841632"/>
        <c:scaling>
          <c:orientation val="minMax"/>
        </c:scaling>
        <c:delete val="1"/>
        <c:axPos val="b"/>
        <c:numFmt formatCode="m/d;@" sourceLinked="1"/>
        <c:majorTickMark val="out"/>
        <c:minorTickMark val="none"/>
        <c:tickLblPos val="nextTo"/>
        <c:crossAx val="674844512"/>
        <c:crosses val="autoZero"/>
        <c:auto val="1"/>
        <c:lblOffset val="100"/>
        <c:baseTimeUnit val="days"/>
      </c:dateAx>
      <c:valAx>
        <c:axId val="67484451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67484163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62167fe9-e32a-4584-9fe9-7b207b1881cd}"/>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总取款人数</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WP_ro!$AF$36</c:f>
              <c:strCache>
                <c:ptCount val="1"/>
                <c:pt idx="0">
                  <c:v>本月日均值数据</c:v>
                </c:pt>
              </c:strCache>
            </c:strRef>
          </c:tx>
          <c:spPr>
            <a:solidFill>
              <a:schemeClr val="accent1"/>
            </a:solidFill>
            <a:ln>
              <a:noFill/>
            </a:ln>
            <a:effectLst/>
          </c:spPr>
          <c:invertIfNegative val="0"/>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WP_ro!$AF$37:$AF$67</c:f>
              <c:numCache>
                <c:formatCode>_ * #,##0_ ;_ * \-#,##0_ ;_ * "-"_ ;_ @_ </c:formatCode>
                <c:ptCount val="31"/>
                <c:pt idx="0">
                  <c:v>487</c:v>
                </c:pt>
                <c:pt idx="1">
                  <c:v>494.5</c:v>
                </c:pt>
                <c:pt idx="2">
                  <c:v>461.66666666666669</c:v>
                </c:pt>
                <c:pt idx="3">
                  <c:v>457.75</c:v>
                </c:pt>
                <c:pt idx="4">
                  <c:v>444.4</c:v>
                </c:pt>
                <c:pt idx="5">
                  <c:v>435.33333333333331</c:v>
                </c:pt>
                <c:pt idx="6">
                  <c:v>437</c:v>
                </c:pt>
                <c:pt idx="7">
                  <c:v>451.5</c:v>
                </c:pt>
                <c:pt idx="8">
                  <c:v>462.55555555555554</c:v>
                </c:pt>
                <c:pt idx="9">
                  <c:v>459.1</c:v>
                </c:pt>
                <c:pt idx="10">
                  <c:v>457.90909090909093</c:v>
                </c:pt>
                <c:pt idx="11">
                  <c:v>456.66666666666669</c:v>
                </c:pt>
                <c:pt idx="12">
                  <c:v>421.53846153846155</c:v>
                </c:pt>
                <c:pt idx="13">
                  <c:v>391.42857142857144</c:v>
                </c:pt>
                <c:pt idx="14">
                  <c:v>365.33333333333331</c:v>
                </c:pt>
                <c:pt idx="15">
                  <c:v>342.5</c:v>
                </c:pt>
                <c:pt idx="16">
                  <c:v>322.35294117647061</c:v>
                </c:pt>
                <c:pt idx="17">
                  <c:v>304.44444444444446</c:v>
                </c:pt>
                <c:pt idx="18">
                  <c:v>288.42105263157896</c:v>
                </c:pt>
                <c:pt idx="19">
                  <c:v>274</c:v>
                </c:pt>
                <c:pt idx="20">
                  <c:v>260.95238095238096</c:v>
                </c:pt>
                <c:pt idx="21">
                  <c:v>249.09090909090909</c:v>
                </c:pt>
                <c:pt idx="22">
                  <c:v>238.2608695652174</c:v>
                </c:pt>
                <c:pt idx="23">
                  <c:v>228.33333333333334</c:v>
                </c:pt>
                <c:pt idx="24">
                  <c:v>219.2</c:v>
                </c:pt>
                <c:pt idx="25">
                  <c:v>210.76923076923077</c:v>
                </c:pt>
                <c:pt idx="26">
                  <c:v>202.96296296296296</c:v>
                </c:pt>
                <c:pt idx="27">
                  <c:v>195.71428571428572</c:v>
                </c:pt>
                <c:pt idx="28">
                  <c:v>188.9655172413793</c:v>
                </c:pt>
                <c:pt idx="29">
                  <c:v>182.66666666666666</c:v>
                </c:pt>
                <c:pt idx="30">
                  <c:v>176.7741935483871</c:v>
                </c:pt>
              </c:numCache>
            </c:numRef>
          </c:val>
          <c:extLst>
            <c:ext xmlns:c16="http://schemas.microsoft.com/office/drawing/2014/chart" uri="{C3380CC4-5D6E-409C-BE32-E72D297353CC}">
              <c16:uniqueId val="{00000000-DCF0-410B-A497-448EC1A24174}"/>
            </c:ext>
          </c:extLst>
        </c:ser>
        <c:ser>
          <c:idx val="1"/>
          <c:order val="1"/>
          <c:tx>
            <c:strRef>
              <c:f>WP_ro!$AG$36</c:f>
              <c:strCache>
                <c:ptCount val="1"/>
                <c:pt idx="0">
                  <c:v>上月日均值数据</c:v>
                </c:pt>
              </c:strCache>
            </c:strRef>
          </c:tx>
          <c:spPr>
            <a:solidFill>
              <a:schemeClr val="accent2"/>
            </a:solidFill>
            <a:ln>
              <a:noFill/>
            </a:ln>
            <a:effectLst/>
          </c:spPr>
          <c:invertIfNegative val="0"/>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WP_ro!$AG$37:$AG$67</c:f>
              <c:numCache>
                <c:formatCode>_ * #,##0_ ;_ * \-#,##0_ ;_ * "-"_ ;_ @_ </c:formatCode>
                <c:ptCount val="31"/>
                <c:pt idx="0">
                  <c:v>444</c:v>
                </c:pt>
                <c:pt idx="1">
                  <c:v>467</c:v>
                </c:pt>
                <c:pt idx="2">
                  <c:v>461.66666666666669</c:v>
                </c:pt>
                <c:pt idx="3">
                  <c:v>450.25</c:v>
                </c:pt>
                <c:pt idx="4">
                  <c:v>438.6</c:v>
                </c:pt>
                <c:pt idx="5">
                  <c:v>429</c:v>
                </c:pt>
                <c:pt idx="6">
                  <c:v>428.14285714285717</c:v>
                </c:pt>
                <c:pt idx="7">
                  <c:v>426</c:v>
                </c:pt>
                <c:pt idx="8">
                  <c:v>435.77777777777777</c:v>
                </c:pt>
                <c:pt idx="9">
                  <c:v>438.8</c:v>
                </c:pt>
                <c:pt idx="10">
                  <c:v>443.27272727272725</c:v>
                </c:pt>
                <c:pt idx="11">
                  <c:v>440.58333333333331</c:v>
                </c:pt>
                <c:pt idx="12">
                  <c:v>437.84615384615387</c:v>
                </c:pt>
                <c:pt idx="13">
                  <c:v>440.64285714285717</c:v>
                </c:pt>
                <c:pt idx="14">
                  <c:v>441.06666666666666</c:v>
                </c:pt>
                <c:pt idx="15">
                  <c:v>442.9375</c:v>
                </c:pt>
                <c:pt idx="16">
                  <c:v>445.41176470588238</c:v>
                </c:pt>
                <c:pt idx="17">
                  <c:v>443.88888888888891</c:v>
                </c:pt>
                <c:pt idx="18">
                  <c:v>441.05263157894734</c:v>
                </c:pt>
                <c:pt idx="19">
                  <c:v>442.9</c:v>
                </c:pt>
                <c:pt idx="20">
                  <c:v>444.23809523809524</c:v>
                </c:pt>
                <c:pt idx="21">
                  <c:v>444.5</c:v>
                </c:pt>
                <c:pt idx="22">
                  <c:v>445.82608695652175</c:v>
                </c:pt>
                <c:pt idx="23">
                  <c:v>443.625</c:v>
                </c:pt>
                <c:pt idx="24">
                  <c:v>440.12</c:v>
                </c:pt>
                <c:pt idx="25">
                  <c:v>438.07692307692309</c:v>
                </c:pt>
                <c:pt idx="26">
                  <c:v>435.40740740740739</c:v>
                </c:pt>
                <c:pt idx="27">
                  <c:v>439.92857142857144</c:v>
                </c:pt>
                <c:pt idx="28">
                  <c:v>424.75862068965517</c:v>
                </c:pt>
                <c:pt idx="29">
                  <c:v>410.6</c:v>
                </c:pt>
                <c:pt idx="30">
                  <c:v>397.35483870967744</c:v>
                </c:pt>
              </c:numCache>
            </c:numRef>
          </c:val>
          <c:extLst>
            <c:ext xmlns:c16="http://schemas.microsoft.com/office/drawing/2014/chart" uri="{C3380CC4-5D6E-409C-BE32-E72D297353CC}">
              <c16:uniqueId val="{00000001-DCF0-410B-A497-448EC1A24174}"/>
            </c:ext>
          </c:extLst>
        </c:ser>
        <c:dLbls>
          <c:showLegendKey val="0"/>
          <c:showVal val="0"/>
          <c:showCatName val="0"/>
          <c:showSerName val="0"/>
          <c:showPercent val="0"/>
          <c:showBubbleSize val="0"/>
        </c:dLbls>
        <c:gapWidth val="219"/>
        <c:axId val="223618944"/>
        <c:axId val="223620480"/>
      </c:barChart>
      <c:lineChart>
        <c:grouping val="standard"/>
        <c:varyColors val="0"/>
        <c:ser>
          <c:idx val="2"/>
          <c:order val="2"/>
          <c:tx>
            <c:strRef>
              <c:f>WP_ro!$AH$36</c:f>
              <c:strCache>
                <c:ptCount val="1"/>
                <c:pt idx="0">
                  <c:v>日均值同比增长率</c:v>
                </c:pt>
              </c:strCache>
            </c:strRef>
          </c:tx>
          <c:spPr>
            <a:ln w="28575" cap="rnd">
              <a:solidFill>
                <a:schemeClr val="accent3"/>
              </a:solidFill>
              <a:round/>
            </a:ln>
            <a:effectLst/>
          </c:spPr>
          <c:marker>
            <c:symbol val="none"/>
          </c:marker>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WP_ro!$AH$37:$AH$67</c:f>
              <c:numCache>
                <c:formatCode>0.00%</c:formatCode>
                <c:ptCount val="31"/>
                <c:pt idx="0">
                  <c:v>9.6846846846846843E-2</c:v>
                </c:pt>
                <c:pt idx="1">
                  <c:v>5.8886509635974305E-2</c:v>
                </c:pt>
                <c:pt idx="2">
                  <c:v>0</c:v>
                </c:pt>
                <c:pt idx="3">
                  <c:v>1.6657412548584119E-2</c:v>
                </c:pt>
                <c:pt idx="4">
                  <c:v>1.3223894208846225E-2</c:v>
                </c:pt>
                <c:pt idx="5">
                  <c:v>1.4763014763014719E-2</c:v>
                </c:pt>
                <c:pt idx="6">
                  <c:v>2.0687354020687297E-2</c:v>
                </c:pt>
                <c:pt idx="7">
                  <c:v>5.9859154929577461E-2</c:v>
                </c:pt>
                <c:pt idx="8">
                  <c:v>6.1448240693523698E-2</c:v>
                </c:pt>
                <c:pt idx="9">
                  <c:v>4.6262534184138587E-2</c:v>
                </c:pt>
                <c:pt idx="10">
                  <c:v>3.3018867924528406E-2</c:v>
                </c:pt>
                <c:pt idx="11">
                  <c:v>3.6504634007944098E-2</c:v>
                </c:pt>
                <c:pt idx="12">
                  <c:v>-3.7245256500351397E-2</c:v>
                </c:pt>
                <c:pt idx="13">
                  <c:v>-0.11168746960609501</c:v>
                </c:pt>
                <c:pt idx="14">
                  <c:v>-0.17170495767835553</c:v>
                </c:pt>
                <c:pt idx="15">
                  <c:v>-0.2267532101030055</c:v>
                </c:pt>
                <c:pt idx="16">
                  <c:v>-0.2762810353935552</c:v>
                </c:pt>
                <c:pt idx="17">
                  <c:v>-0.31414267834793491</c:v>
                </c:pt>
                <c:pt idx="18">
                  <c:v>-0.3460620525059665</c:v>
                </c:pt>
                <c:pt idx="19">
                  <c:v>-0.38135019191691122</c:v>
                </c:pt>
                <c:pt idx="20">
                  <c:v>-0.41258441419230357</c:v>
                </c:pt>
                <c:pt idx="21">
                  <c:v>-0.43961550260762861</c:v>
                </c:pt>
                <c:pt idx="22">
                  <c:v>-0.46557440998634675</c:v>
                </c:pt>
                <c:pt idx="23">
                  <c:v>-0.48530102376256218</c:v>
                </c:pt>
                <c:pt idx="24">
                  <c:v>-0.50195401254203398</c:v>
                </c:pt>
                <c:pt idx="25">
                  <c:v>-0.51887620719929761</c:v>
                </c:pt>
                <c:pt idx="26">
                  <c:v>-0.53385505273902689</c:v>
                </c:pt>
                <c:pt idx="27">
                  <c:v>-0.55512258483520049</c:v>
                </c:pt>
                <c:pt idx="28">
                  <c:v>-0.55512258483520049</c:v>
                </c:pt>
                <c:pt idx="29">
                  <c:v>-0.55512258483520061</c:v>
                </c:pt>
                <c:pt idx="30">
                  <c:v>-0.55512258483520049</c:v>
                </c:pt>
              </c:numCache>
            </c:numRef>
          </c:val>
          <c:smooth val="0"/>
          <c:extLst>
            <c:ext xmlns:c16="http://schemas.microsoft.com/office/drawing/2014/chart" uri="{C3380CC4-5D6E-409C-BE32-E72D297353CC}">
              <c16:uniqueId val="{00000002-DCF0-410B-A497-448EC1A24174}"/>
            </c:ext>
          </c:extLst>
        </c:ser>
        <c:dLbls>
          <c:showLegendKey val="0"/>
          <c:showVal val="0"/>
          <c:showCatName val="0"/>
          <c:showSerName val="0"/>
          <c:showPercent val="0"/>
          <c:showBubbleSize val="0"/>
        </c:dLbls>
        <c:marker val="1"/>
        <c:smooth val="0"/>
        <c:axId val="362171856"/>
        <c:axId val="1515534112"/>
      </c:lineChart>
      <c:dateAx>
        <c:axId val="223618944"/>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620480"/>
        <c:crosses val="autoZero"/>
        <c:auto val="1"/>
        <c:lblOffset val="100"/>
        <c:baseTimeUnit val="days"/>
      </c:dateAx>
      <c:valAx>
        <c:axId val="223620480"/>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618944"/>
        <c:crosses val="autoZero"/>
        <c:crossBetween val="between"/>
      </c:valAx>
      <c:dateAx>
        <c:axId val="362171856"/>
        <c:scaling>
          <c:orientation val="minMax"/>
        </c:scaling>
        <c:delete val="1"/>
        <c:axPos val="b"/>
        <c:numFmt formatCode="m/d;@" sourceLinked="1"/>
        <c:majorTickMark val="out"/>
        <c:minorTickMark val="none"/>
        <c:tickLblPos val="nextTo"/>
        <c:crossAx val="1515534112"/>
        <c:crosses val="autoZero"/>
        <c:auto val="1"/>
        <c:lblOffset val="100"/>
        <c:baseTimeUnit val="days"/>
      </c:dateAx>
      <c:valAx>
        <c:axId val="151553411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36217185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bfe1b465-3aed-4b17-8781-288876d10d75}"/>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总取款人数</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WP_ro!$AF$68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WP_ro!$A$69:$A$99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WP_ro!$AF$69:$AF$99</c:f>
              <c:numCache>
                <c:formatCode>_ * #,##0_ ;_ * \-#,##0_ ;_ * "-"_ ;_ @_ </c:formatCode>
                <c:ptCount val="31"/>
                <c:pt idx="0">
                  <c:v>-75</c:v>
                </c:pt>
                <c:pt idx="1">
                  <c:v>15</c:v>
                </c:pt>
                <c:pt idx="2">
                  <c:v>-106</c:v>
                </c:pt>
                <c:pt idx="3">
                  <c:v>50</c:v>
                </c:pt>
                <c:pt idx="4">
                  <c:v>-55</c:v>
                </c:pt>
                <c:pt idx="5">
                  <c:v>-1</c:v>
                </c:pt>
                <c:pt idx="6">
                  <c:v>57</c:v>
                </c:pt>
                <c:pt idx="7">
                  <c:v>106</c:v>
                </c:pt>
                <c:pt idx="8">
                  <c:v>-2</c:v>
                </c:pt>
                <c:pt idx="9">
                  <c:v>-123</c:v>
                </c:pt>
                <c:pt idx="10">
                  <c:v>18</c:v>
                </c:pt>
                <c:pt idx="11">
                  <c:v>-3</c:v>
                </c:pt>
                <c:pt idx="12">
                  <c:v>-443</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FF78-4278-A5CE-081E69E58232}"/>
            </c:ext>
          </c:extLst>
        </c:ser>
        <c:dLbls>
          <c:showLegendKey val="0"/>
          <c:showVal val="0"/>
          <c:showCatName val="0"/>
          <c:showSerName val="0"/>
          <c:showPercent val="0"/>
          <c:showBubbleSize val="0"/>
        </c:dLbls>
        <c:gapWidth val="315"/>
        <c:overlap val="-40"/>
        <c:axId val="223661056"/>
        <c:axId val="223662848"/>
      </c:barChart>
      <c:dateAx>
        <c:axId val="223661056"/>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3662848"/>
        <c:crosses val="autoZero"/>
        <c:auto val="1"/>
        <c:lblOffset val="100"/>
        <c:baseTimeUnit val="days"/>
      </c:dateAx>
      <c:valAx>
        <c:axId val="223662848"/>
        <c:scaling>
          <c:orientation val="minMax"/>
        </c:scaling>
        <c:delete val="1"/>
        <c:axPos val="l"/>
        <c:numFmt formatCode="_ * #,##0_ ;_ * \-#,##0_ ;_ * &quot;-&quot;_ ;_ @_ " sourceLinked="1"/>
        <c:majorTickMark val="none"/>
        <c:minorTickMark val="none"/>
        <c:tickLblPos val="nextTo"/>
        <c:crossAx val="2236610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70535fe8-9c2a-41db-bfdf-9ecd99bd3393}"/>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总取款人数</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WP_ro!$AF$100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WP_ro!$AF$101:$AF$131</c:f>
              <c:numCache>
                <c:formatCode>_ * #,##0_ ;_ * \-#,##0_ ;_ * "-"_ ;_ @_ </c:formatCode>
                <c:ptCount val="31"/>
                <c:pt idx="0">
                  <c:v>487</c:v>
                </c:pt>
                <c:pt idx="1">
                  <c:v>494.5</c:v>
                </c:pt>
                <c:pt idx="2">
                  <c:v>461.66666666666669</c:v>
                </c:pt>
                <c:pt idx="3">
                  <c:v>457.75</c:v>
                </c:pt>
                <c:pt idx="4">
                  <c:v>444.4</c:v>
                </c:pt>
                <c:pt idx="5">
                  <c:v>435.33333333333331</c:v>
                </c:pt>
                <c:pt idx="6">
                  <c:v>437</c:v>
                </c:pt>
                <c:pt idx="7">
                  <c:v>451.5</c:v>
                </c:pt>
                <c:pt idx="8">
                  <c:v>462.55555555555554</c:v>
                </c:pt>
                <c:pt idx="9">
                  <c:v>459.1</c:v>
                </c:pt>
                <c:pt idx="10">
                  <c:v>457.90909090909093</c:v>
                </c:pt>
                <c:pt idx="11">
                  <c:v>456.66666666666669</c:v>
                </c:pt>
                <c:pt idx="12">
                  <c:v>421.53846153846155</c:v>
                </c:pt>
                <c:pt idx="13">
                  <c:v>391.42857142857144</c:v>
                </c:pt>
                <c:pt idx="14">
                  <c:v>365.33333333333331</c:v>
                </c:pt>
                <c:pt idx="15">
                  <c:v>342.5</c:v>
                </c:pt>
                <c:pt idx="16">
                  <c:v>322.35294117647061</c:v>
                </c:pt>
                <c:pt idx="17">
                  <c:v>304.44444444444446</c:v>
                </c:pt>
                <c:pt idx="18">
                  <c:v>288.42105263157896</c:v>
                </c:pt>
                <c:pt idx="19">
                  <c:v>274</c:v>
                </c:pt>
                <c:pt idx="20">
                  <c:v>260.95238095238096</c:v>
                </c:pt>
                <c:pt idx="21">
                  <c:v>249.09090909090909</c:v>
                </c:pt>
                <c:pt idx="22">
                  <c:v>238.2608695652174</c:v>
                </c:pt>
                <c:pt idx="23">
                  <c:v>228.33333333333334</c:v>
                </c:pt>
                <c:pt idx="24">
                  <c:v>219.2</c:v>
                </c:pt>
                <c:pt idx="25">
                  <c:v>210.76923076923077</c:v>
                </c:pt>
                <c:pt idx="26">
                  <c:v>202.96296296296296</c:v>
                </c:pt>
                <c:pt idx="27">
                  <c:v>195.71428571428572</c:v>
                </c:pt>
                <c:pt idx="28">
                  <c:v>188.9655172413793</c:v>
                </c:pt>
                <c:pt idx="29">
                  <c:v>182.66666666666666</c:v>
                </c:pt>
                <c:pt idx="30">
                  <c:v>176.7741935483871</c:v>
                </c:pt>
              </c:numCache>
            </c:numRef>
          </c:val>
          <c:extLst>
            <c:ext xmlns:c16="http://schemas.microsoft.com/office/drawing/2014/chart" uri="{C3380CC4-5D6E-409C-BE32-E72D297353CC}">
              <c16:uniqueId val="{00000000-5C61-44EA-B84D-BFE7FE98B39D}"/>
            </c:ext>
          </c:extLst>
        </c:ser>
        <c:ser>
          <c:idx val="1"/>
          <c:order val="1"/>
          <c:tx>
            <c:strRef>
              <c:f>WP_ro!$AG$100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WP_ro!$AG$101:$AG$131</c:f>
              <c:numCache>
                <c:formatCode>_ * #,##0_ ;_ * \-#,##0_ ;_ * "-"_ ;_ @_ </c:formatCode>
                <c:ptCount val="31"/>
                <c:pt idx="0">
                  <c:v>397.35483870967744</c:v>
                </c:pt>
                <c:pt idx="1">
                  <c:v>397.35483870967744</c:v>
                </c:pt>
                <c:pt idx="2">
                  <c:v>397.35483870967744</c:v>
                </c:pt>
                <c:pt idx="3">
                  <c:v>397.35483870967744</c:v>
                </c:pt>
                <c:pt idx="4">
                  <c:v>397.35483870967744</c:v>
                </c:pt>
                <c:pt idx="5">
                  <c:v>397.35483870967744</c:v>
                </c:pt>
                <c:pt idx="6">
                  <c:v>397.35483870967744</c:v>
                </c:pt>
                <c:pt idx="7">
                  <c:v>397.35483870967744</c:v>
                </c:pt>
                <c:pt idx="8">
                  <c:v>397.35483870967744</c:v>
                </c:pt>
                <c:pt idx="9">
                  <c:v>397.35483870967744</c:v>
                </c:pt>
                <c:pt idx="10">
                  <c:v>397.35483870967744</c:v>
                </c:pt>
                <c:pt idx="11">
                  <c:v>397.35483870967744</c:v>
                </c:pt>
                <c:pt idx="12">
                  <c:v>397.35483870967744</c:v>
                </c:pt>
                <c:pt idx="13">
                  <c:v>397.35483870967744</c:v>
                </c:pt>
                <c:pt idx="14">
                  <c:v>397.35483870967744</c:v>
                </c:pt>
                <c:pt idx="15">
                  <c:v>397.35483870967744</c:v>
                </c:pt>
                <c:pt idx="16">
                  <c:v>397.35483870967744</c:v>
                </c:pt>
                <c:pt idx="17">
                  <c:v>397.35483870967744</c:v>
                </c:pt>
                <c:pt idx="18">
                  <c:v>397.35483870967744</c:v>
                </c:pt>
                <c:pt idx="19">
                  <c:v>397.35483870967744</c:v>
                </c:pt>
                <c:pt idx="20">
                  <c:v>397.35483870967744</c:v>
                </c:pt>
                <c:pt idx="21">
                  <c:v>397.35483870967744</c:v>
                </c:pt>
                <c:pt idx="22">
                  <c:v>397.35483870967744</c:v>
                </c:pt>
                <c:pt idx="23">
                  <c:v>397.35483870967744</c:v>
                </c:pt>
                <c:pt idx="24">
                  <c:v>397.35483870967744</c:v>
                </c:pt>
                <c:pt idx="25">
                  <c:v>397.35483870967744</c:v>
                </c:pt>
                <c:pt idx="26">
                  <c:v>397.35483870967744</c:v>
                </c:pt>
                <c:pt idx="27">
                  <c:v>397.35483870967744</c:v>
                </c:pt>
                <c:pt idx="28">
                  <c:v>397.35483870967744</c:v>
                </c:pt>
                <c:pt idx="29">
                  <c:v>397.35483870967744</c:v>
                </c:pt>
                <c:pt idx="30">
                  <c:v>397.35483870967744</c:v>
                </c:pt>
              </c:numCache>
            </c:numRef>
          </c:val>
          <c:extLst>
            <c:ext xmlns:c16="http://schemas.microsoft.com/office/drawing/2014/chart" uri="{C3380CC4-5D6E-409C-BE32-E72D297353CC}">
              <c16:uniqueId val="{00000001-5C61-44EA-B84D-BFE7FE98B39D}"/>
            </c:ext>
          </c:extLst>
        </c:ser>
        <c:dLbls>
          <c:showLegendKey val="0"/>
          <c:showVal val="0"/>
          <c:showCatName val="0"/>
          <c:showSerName val="0"/>
          <c:showPercent val="0"/>
          <c:showBubbleSize val="0"/>
        </c:dLbls>
        <c:gapWidth val="269"/>
        <c:axId val="223717248"/>
        <c:axId val="223718784"/>
      </c:barChart>
      <c:lineChart>
        <c:grouping val="standard"/>
        <c:varyColors val="0"/>
        <c:ser>
          <c:idx val="2"/>
          <c:order val="2"/>
          <c:tx>
            <c:strRef>
              <c:f>WP_ro!$AH$100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WP_ro!$AH$101:$AH$131</c:f>
              <c:numCache>
                <c:formatCode>0.00%</c:formatCode>
                <c:ptCount val="31"/>
                <c:pt idx="0">
                  <c:v>0.22560480597499588</c:v>
                </c:pt>
                <c:pt idx="1">
                  <c:v>0.24447962331547324</c:v>
                </c:pt>
                <c:pt idx="2">
                  <c:v>0.1618498674027169</c:v>
                </c:pt>
                <c:pt idx="3">
                  <c:v>0.15199301834713422</c:v>
                </c:pt>
                <c:pt idx="4">
                  <c:v>0.11839584348108448</c:v>
                </c:pt>
                <c:pt idx="5">
                  <c:v>9.5578286518374092E-2</c:v>
                </c:pt>
                <c:pt idx="6">
                  <c:v>9.9772690371813549E-2</c:v>
                </c:pt>
                <c:pt idx="7">
                  <c:v>0.13626400389673643</c:v>
                </c:pt>
                <c:pt idx="8">
                  <c:v>0.16408688279121783</c:v>
                </c:pt>
                <c:pt idx="9">
                  <c:v>0.15539048546842021</c:v>
                </c:pt>
                <c:pt idx="10">
                  <c:v>0.15239339326041715</c:v>
                </c:pt>
                <c:pt idx="11">
                  <c:v>0.14926665584239865</c:v>
                </c:pt>
                <c:pt idx="12">
                  <c:v>6.0861528469906424E-2</c:v>
                </c:pt>
                <c:pt idx="13">
                  <c:v>-1.4914294992229727E-2</c:v>
                </c:pt>
                <c:pt idx="14">
                  <c:v>-8.0586675326081159E-2</c:v>
                </c:pt>
                <c:pt idx="15">
                  <c:v>-0.13805000811820103</c:v>
                </c:pt>
                <c:pt idx="16">
                  <c:v>-0.18875294881713034</c:v>
                </c:pt>
                <c:pt idx="17">
                  <c:v>-0.23382222943840089</c:v>
                </c:pt>
                <c:pt idx="18">
                  <c:v>-0.27414737525743244</c:v>
                </c:pt>
                <c:pt idx="19">
                  <c:v>-0.31044000649456083</c:v>
                </c:pt>
                <c:pt idx="20">
                  <c:v>-0.34327619666148651</c:v>
                </c:pt>
                <c:pt idx="21">
                  <c:v>-0.37312727863141892</c:v>
                </c:pt>
                <c:pt idx="22">
                  <c:v>-0.40038261434309635</c:v>
                </c:pt>
                <c:pt idx="23">
                  <c:v>-0.42536667207880069</c:v>
                </c:pt>
                <c:pt idx="24">
                  <c:v>-0.44835200519564872</c:v>
                </c:pt>
                <c:pt idx="25">
                  <c:v>-0.46956923576504678</c:v>
                </c:pt>
                <c:pt idx="26">
                  <c:v>-0.48921481962560065</c:v>
                </c:pt>
                <c:pt idx="27">
                  <c:v>-0.50745714749611481</c:v>
                </c:pt>
                <c:pt idx="28">
                  <c:v>-0.52444138378935234</c:v>
                </c:pt>
                <c:pt idx="29">
                  <c:v>-0.54029333766304055</c:v>
                </c:pt>
                <c:pt idx="30">
                  <c:v>-0.55512258483520049</c:v>
                </c:pt>
              </c:numCache>
            </c:numRef>
          </c:val>
          <c:smooth val="0"/>
          <c:extLst>
            <c:ext xmlns:c16="http://schemas.microsoft.com/office/drawing/2014/chart" uri="{C3380CC4-5D6E-409C-BE32-E72D297353CC}">
              <c16:uniqueId val="{00000002-5C61-44EA-B84D-BFE7FE98B39D}"/>
            </c:ext>
          </c:extLst>
        </c:ser>
        <c:dLbls>
          <c:showLegendKey val="0"/>
          <c:showVal val="0"/>
          <c:showCatName val="0"/>
          <c:showSerName val="0"/>
          <c:showPercent val="0"/>
          <c:showBubbleSize val="0"/>
        </c:dLbls>
        <c:marker val="1"/>
        <c:smooth val="0"/>
        <c:axId val="1515532048"/>
        <c:axId val="1515531568"/>
      </c:lineChart>
      <c:dateAx>
        <c:axId val="223717248"/>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3718784"/>
        <c:crosses val="autoZero"/>
        <c:auto val="1"/>
        <c:lblOffset val="100"/>
        <c:baseTimeUnit val="days"/>
      </c:dateAx>
      <c:valAx>
        <c:axId val="22371878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3717248"/>
        <c:crosses val="autoZero"/>
        <c:crossBetween val="between"/>
      </c:valAx>
      <c:dateAx>
        <c:axId val="1515532048"/>
        <c:scaling>
          <c:orientation val="minMax"/>
        </c:scaling>
        <c:delete val="1"/>
        <c:axPos val="b"/>
        <c:numFmt formatCode="m/d;@" sourceLinked="1"/>
        <c:majorTickMark val="out"/>
        <c:minorTickMark val="none"/>
        <c:tickLblPos val="nextTo"/>
        <c:crossAx val="1515531568"/>
        <c:crosses val="autoZero"/>
        <c:auto val="1"/>
        <c:lblOffset val="100"/>
        <c:baseTimeUnit val="days"/>
      </c:dateAx>
      <c:valAx>
        <c:axId val="151553156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1515532048"/>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0a9224f1-a6e8-4cb2-9dc3-fbf3b3e4956a}"/>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总取款次数</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WP_ro!$AI$2:$AI$4</c:f>
              <c:strCache>
                <c:ptCount val="3"/>
                <c:pt idx="0">
                  <c:v>总取款次数</c:v>
                </c:pt>
                <c:pt idx="1">
                  <c:v>total withdrawal counts</c:v>
                </c:pt>
                <c:pt idx="2">
                  <c:v>本月数据</c:v>
                </c:pt>
              </c:strCache>
            </c:strRef>
          </c:tx>
          <c:spPr>
            <a:solidFill>
              <a:schemeClr val="accent1"/>
            </a:solidFill>
            <a:ln>
              <a:noFill/>
            </a:ln>
            <a:effectLst/>
          </c:spPr>
          <c:invertIfNegative val="0"/>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WP_ro!$AI$5:$AI$35</c:f>
              <c:numCache>
                <c:formatCode>_ * #,##0_ ;_ * \-#,##0_ ;_ * "-"_ ;_ @_ </c:formatCode>
                <c:ptCount val="31"/>
                <c:pt idx="0">
                  <c:v>873</c:v>
                </c:pt>
                <c:pt idx="1">
                  <c:v>872</c:v>
                </c:pt>
                <c:pt idx="2">
                  <c:v>718</c:v>
                </c:pt>
                <c:pt idx="3">
                  <c:v>817</c:v>
                </c:pt>
                <c:pt idx="4">
                  <c:v>753</c:v>
                </c:pt>
                <c:pt idx="5">
                  <c:v>685</c:v>
                </c:pt>
                <c:pt idx="6">
                  <c:v>836</c:v>
                </c:pt>
                <c:pt idx="7">
                  <c:v>934</c:v>
                </c:pt>
                <c:pt idx="8">
                  <c:v>900</c:v>
                </c:pt>
                <c:pt idx="9">
                  <c:v>762</c:v>
                </c:pt>
                <c:pt idx="10">
                  <c:v>808</c:v>
                </c:pt>
                <c:pt idx="11">
                  <c:v>811</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B43E-4745-B0E6-526DE66331FF}"/>
            </c:ext>
          </c:extLst>
        </c:ser>
        <c:ser>
          <c:idx val="1"/>
          <c:order val="1"/>
          <c:tx>
            <c:strRef>
              <c:f>WP_ro!$AJ$2:$AJ$4</c:f>
              <c:strCache>
                <c:ptCount val="3"/>
                <c:pt idx="0">
                  <c:v>总取款次数</c:v>
                </c:pt>
                <c:pt idx="1">
                  <c:v>total withdrawal counts</c:v>
                </c:pt>
                <c:pt idx="2">
                  <c:v>上月数据</c:v>
                </c:pt>
              </c:strCache>
            </c:strRef>
          </c:tx>
          <c:spPr>
            <a:solidFill>
              <a:schemeClr val="accent2"/>
            </a:solidFill>
            <a:ln>
              <a:noFill/>
            </a:ln>
            <a:effectLst/>
          </c:spPr>
          <c:invertIfNegative val="0"/>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WP_ro!$AJ$5:$AJ$35</c:f>
              <c:numCache>
                <c:formatCode>_ * #,##0_ ;_ * \-#,##0_ ;_ * "-"_ ;_ @_ </c:formatCode>
                <c:ptCount val="31"/>
                <c:pt idx="0">
                  <c:v>814</c:v>
                </c:pt>
                <c:pt idx="1">
                  <c:v>893</c:v>
                </c:pt>
                <c:pt idx="2">
                  <c:v>850</c:v>
                </c:pt>
                <c:pt idx="3">
                  <c:v>781</c:v>
                </c:pt>
                <c:pt idx="4">
                  <c:v>678</c:v>
                </c:pt>
                <c:pt idx="5">
                  <c:v>664</c:v>
                </c:pt>
                <c:pt idx="6">
                  <c:v>704</c:v>
                </c:pt>
                <c:pt idx="7">
                  <c:v>693</c:v>
                </c:pt>
                <c:pt idx="8">
                  <c:v>827</c:v>
                </c:pt>
                <c:pt idx="9">
                  <c:v>768</c:v>
                </c:pt>
                <c:pt idx="10">
                  <c:v>755</c:v>
                </c:pt>
                <c:pt idx="11">
                  <c:v>754</c:v>
                </c:pt>
                <c:pt idx="12">
                  <c:v>675</c:v>
                </c:pt>
                <c:pt idx="13">
                  <c:v>816</c:v>
                </c:pt>
                <c:pt idx="14">
                  <c:v>779</c:v>
                </c:pt>
                <c:pt idx="15">
                  <c:v>790</c:v>
                </c:pt>
                <c:pt idx="16">
                  <c:v>845</c:v>
                </c:pt>
                <c:pt idx="17">
                  <c:v>718</c:v>
                </c:pt>
                <c:pt idx="18">
                  <c:v>676</c:v>
                </c:pt>
                <c:pt idx="19">
                  <c:v>805</c:v>
                </c:pt>
                <c:pt idx="20">
                  <c:v>854</c:v>
                </c:pt>
                <c:pt idx="21">
                  <c:v>787</c:v>
                </c:pt>
                <c:pt idx="22">
                  <c:v>807</c:v>
                </c:pt>
                <c:pt idx="23">
                  <c:v>720</c:v>
                </c:pt>
                <c:pt idx="24">
                  <c:v>636</c:v>
                </c:pt>
                <c:pt idx="25">
                  <c:v>700</c:v>
                </c:pt>
                <c:pt idx="26">
                  <c:v>693</c:v>
                </c:pt>
                <c:pt idx="27">
                  <c:v>912</c:v>
                </c:pt>
                <c:pt idx="28">
                  <c:v>0</c:v>
                </c:pt>
                <c:pt idx="29">
                  <c:v>0</c:v>
                </c:pt>
                <c:pt idx="30">
                  <c:v>0</c:v>
                </c:pt>
              </c:numCache>
            </c:numRef>
          </c:val>
          <c:extLst>
            <c:ext xmlns:c16="http://schemas.microsoft.com/office/drawing/2014/chart" uri="{C3380CC4-5D6E-409C-BE32-E72D297353CC}">
              <c16:uniqueId val="{00000001-B43E-4745-B0E6-526DE66331FF}"/>
            </c:ext>
          </c:extLst>
        </c:ser>
        <c:dLbls>
          <c:showLegendKey val="0"/>
          <c:showVal val="0"/>
          <c:showCatName val="0"/>
          <c:showSerName val="0"/>
          <c:showPercent val="0"/>
          <c:showBubbleSize val="0"/>
        </c:dLbls>
        <c:gapWidth val="219"/>
        <c:axId val="223787648"/>
        <c:axId val="223793536"/>
      </c:barChart>
      <c:lineChart>
        <c:grouping val="standard"/>
        <c:varyColors val="0"/>
        <c:ser>
          <c:idx val="2"/>
          <c:order val="2"/>
          <c:tx>
            <c:strRef>
              <c:f>WP_ro!$AK$2:$AK$4</c:f>
              <c:strCache>
                <c:ptCount val="3"/>
                <c:pt idx="0">
                  <c:v>总取款次数</c:v>
                </c:pt>
                <c:pt idx="1">
                  <c:v>total withdrawal counts</c:v>
                </c:pt>
                <c:pt idx="2">
                  <c:v>增长率</c:v>
                </c:pt>
              </c:strCache>
            </c:strRef>
          </c:tx>
          <c:spPr>
            <a:ln w="28575" cap="rnd">
              <a:solidFill>
                <a:schemeClr val="accent3"/>
              </a:solidFill>
              <a:round/>
            </a:ln>
            <a:effectLst/>
          </c:spPr>
          <c:marker>
            <c:symbol val="none"/>
          </c:marker>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WP_ro!$AK$5:$AK$35</c:f>
              <c:numCache>
                <c:formatCode>0.00%</c:formatCode>
                <c:ptCount val="31"/>
                <c:pt idx="0">
                  <c:v>7.2481572481572484E-2</c:v>
                </c:pt>
                <c:pt idx="1">
                  <c:v>-2.3516237402015677E-2</c:v>
                </c:pt>
                <c:pt idx="2">
                  <c:v>-0.15529411764705883</c:v>
                </c:pt>
                <c:pt idx="3">
                  <c:v>4.6094750320102434E-2</c:v>
                </c:pt>
                <c:pt idx="4">
                  <c:v>0.11061946902654868</c:v>
                </c:pt>
                <c:pt idx="5">
                  <c:v>3.1626506024096383E-2</c:v>
                </c:pt>
                <c:pt idx="6">
                  <c:v>0.1875</c:v>
                </c:pt>
                <c:pt idx="7">
                  <c:v>0.34776334776334777</c:v>
                </c:pt>
                <c:pt idx="8">
                  <c:v>8.8270858524788387E-2</c:v>
                </c:pt>
                <c:pt idx="9">
                  <c:v>-7.8125E-3</c:v>
                </c:pt>
                <c:pt idx="10">
                  <c:v>7.0198675496688748E-2</c:v>
                </c:pt>
                <c:pt idx="11">
                  <c:v>7.5596816976127315E-2</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B43E-4745-B0E6-526DE66331FF}"/>
            </c:ext>
          </c:extLst>
        </c:ser>
        <c:dLbls>
          <c:showLegendKey val="0"/>
          <c:showVal val="0"/>
          <c:showCatName val="0"/>
          <c:showSerName val="0"/>
          <c:showPercent val="0"/>
          <c:showBubbleSize val="0"/>
        </c:dLbls>
        <c:marker val="1"/>
        <c:smooth val="0"/>
        <c:axId val="479318432"/>
        <c:axId val="479312192"/>
      </c:lineChart>
      <c:dateAx>
        <c:axId val="223787648"/>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793536"/>
        <c:crosses val="autoZero"/>
        <c:auto val="1"/>
        <c:lblOffset val="100"/>
        <c:baseTimeUnit val="days"/>
      </c:dateAx>
      <c:valAx>
        <c:axId val="223793536"/>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787648"/>
        <c:crosses val="autoZero"/>
        <c:crossBetween val="between"/>
      </c:valAx>
      <c:dateAx>
        <c:axId val="479318432"/>
        <c:scaling>
          <c:orientation val="minMax"/>
        </c:scaling>
        <c:delete val="1"/>
        <c:axPos val="b"/>
        <c:numFmt formatCode="m/d;@" sourceLinked="1"/>
        <c:majorTickMark val="out"/>
        <c:minorTickMark val="none"/>
        <c:tickLblPos val="nextTo"/>
        <c:crossAx val="479312192"/>
        <c:crosses val="autoZero"/>
        <c:auto val="1"/>
        <c:lblOffset val="100"/>
        <c:baseTimeUnit val="days"/>
      </c:dateAx>
      <c:valAx>
        <c:axId val="4793121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479318432"/>
        <c:crosses val="max"/>
        <c:crossBetween val="between"/>
      </c:valAx>
      <c:spPr>
        <a:noFill/>
        <a:ln>
          <a:noFill/>
        </a:ln>
        <a:effectLst/>
      </c:spPr>
    </c:plotArea>
    <c:legend>
      <c:legendPos val="b"/>
      <c:layout>
        <c:manualLayout>
          <c:xMode val="edge"/>
          <c:yMode val="edge"/>
          <c:x val="2.3736506233674601E-2"/>
          <c:y val="0.74412513872007602"/>
          <c:w val="0.94559228963521103"/>
          <c:h val="0.20218358611213899"/>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737c2023-24eb-4fa2-ac49-89bda06fc3f9}"/>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总取款次数</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WP_ro!$AI$36</c:f>
              <c:strCache>
                <c:ptCount val="1"/>
                <c:pt idx="0">
                  <c:v>本月日均值数据</c:v>
                </c:pt>
              </c:strCache>
            </c:strRef>
          </c:tx>
          <c:spPr>
            <a:solidFill>
              <a:schemeClr val="accent1"/>
            </a:solidFill>
            <a:ln>
              <a:noFill/>
            </a:ln>
            <a:effectLst/>
          </c:spPr>
          <c:invertIfNegative val="0"/>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WP_ro!$AI$37:$AI$67</c:f>
              <c:numCache>
                <c:formatCode>_ * #,##0_ ;_ * \-#,##0_ ;_ * "-"_ ;_ @_ </c:formatCode>
                <c:ptCount val="31"/>
                <c:pt idx="0">
                  <c:v>873</c:v>
                </c:pt>
                <c:pt idx="1">
                  <c:v>872.5</c:v>
                </c:pt>
                <c:pt idx="2">
                  <c:v>821</c:v>
                </c:pt>
                <c:pt idx="3">
                  <c:v>820</c:v>
                </c:pt>
                <c:pt idx="4">
                  <c:v>806.6</c:v>
                </c:pt>
                <c:pt idx="5">
                  <c:v>786.33333333333337</c:v>
                </c:pt>
                <c:pt idx="6">
                  <c:v>793.42857142857144</c:v>
                </c:pt>
                <c:pt idx="7">
                  <c:v>811</c:v>
                </c:pt>
                <c:pt idx="8">
                  <c:v>820.88888888888891</c:v>
                </c:pt>
                <c:pt idx="9">
                  <c:v>815</c:v>
                </c:pt>
                <c:pt idx="10">
                  <c:v>814.36363636363637</c:v>
                </c:pt>
                <c:pt idx="11">
                  <c:v>814.08333333333337</c:v>
                </c:pt>
                <c:pt idx="12">
                  <c:v>751.46153846153845</c:v>
                </c:pt>
                <c:pt idx="13">
                  <c:v>697.78571428571433</c:v>
                </c:pt>
                <c:pt idx="14">
                  <c:v>651.26666666666665</c:v>
                </c:pt>
                <c:pt idx="15">
                  <c:v>610.5625</c:v>
                </c:pt>
                <c:pt idx="16">
                  <c:v>574.64705882352939</c:v>
                </c:pt>
                <c:pt idx="17">
                  <c:v>542.72222222222217</c:v>
                </c:pt>
                <c:pt idx="18">
                  <c:v>514.15789473684208</c:v>
                </c:pt>
                <c:pt idx="19">
                  <c:v>488.45</c:v>
                </c:pt>
                <c:pt idx="20">
                  <c:v>465.1904761904762</c:v>
                </c:pt>
                <c:pt idx="21">
                  <c:v>444.04545454545456</c:v>
                </c:pt>
                <c:pt idx="22">
                  <c:v>424.73913043478262</c:v>
                </c:pt>
                <c:pt idx="23">
                  <c:v>407.04166666666669</c:v>
                </c:pt>
                <c:pt idx="24">
                  <c:v>390.76</c:v>
                </c:pt>
                <c:pt idx="25">
                  <c:v>375.73076923076923</c:v>
                </c:pt>
                <c:pt idx="26">
                  <c:v>361.81481481481484</c:v>
                </c:pt>
                <c:pt idx="27">
                  <c:v>348.89285714285717</c:v>
                </c:pt>
                <c:pt idx="28">
                  <c:v>336.86206896551727</c:v>
                </c:pt>
                <c:pt idx="29">
                  <c:v>325.63333333333333</c:v>
                </c:pt>
                <c:pt idx="30">
                  <c:v>315.12903225806451</c:v>
                </c:pt>
              </c:numCache>
            </c:numRef>
          </c:val>
          <c:extLst>
            <c:ext xmlns:c16="http://schemas.microsoft.com/office/drawing/2014/chart" uri="{C3380CC4-5D6E-409C-BE32-E72D297353CC}">
              <c16:uniqueId val="{00000000-F07A-4EC8-A831-BFC897A1BA89}"/>
            </c:ext>
          </c:extLst>
        </c:ser>
        <c:ser>
          <c:idx val="1"/>
          <c:order val="1"/>
          <c:tx>
            <c:strRef>
              <c:f>WP_ro!$AJ$36</c:f>
              <c:strCache>
                <c:ptCount val="1"/>
                <c:pt idx="0">
                  <c:v>上月日均值数据</c:v>
                </c:pt>
              </c:strCache>
            </c:strRef>
          </c:tx>
          <c:spPr>
            <a:solidFill>
              <a:schemeClr val="accent2"/>
            </a:solidFill>
            <a:ln>
              <a:noFill/>
            </a:ln>
            <a:effectLst/>
          </c:spPr>
          <c:invertIfNegative val="0"/>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WP_ro!$AJ$37:$AJ$67</c:f>
              <c:numCache>
                <c:formatCode>_ * #,##0_ ;_ * \-#,##0_ ;_ * "-"_ ;_ @_ </c:formatCode>
                <c:ptCount val="31"/>
                <c:pt idx="0">
                  <c:v>814</c:v>
                </c:pt>
                <c:pt idx="1">
                  <c:v>853.5</c:v>
                </c:pt>
                <c:pt idx="2">
                  <c:v>852.33333333333337</c:v>
                </c:pt>
                <c:pt idx="3">
                  <c:v>834.5</c:v>
                </c:pt>
                <c:pt idx="4">
                  <c:v>803.2</c:v>
                </c:pt>
                <c:pt idx="5">
                  <c:v>780</c:v>
                </c:pt>
                <c:pt idx="6">
                  <c:v>769.14285714285711</c:v>
                </c:pt>
                <c:pt idx="7">
                  <c:v>759.625</c:v>
                </c:pt>
                <c:pt idx="8">
                  <c:v>767.11111111111109</c:v>
                </c:pt>
                <c:pt idx="9">
                  <c:v>767.2</c:v>
                </c:pt>
                <c:pt idx="10">
                  <c:v>766.09090909090912</c:v>
                </c:pt>
                <c:pt idx="11">
                  <c:v>765.08333333333337</c:v>
                </c:pt>
                <c:pt idx="12">
                  <c:v>758.15384615384619</c:v>
                </c:pt>
                <c:pt idx="13">
                  <c:v>762.28571428571433</c:v>
                </c:pt>
                <c:pt idx="14">
                  <c:v>763.4</c:v>
                </c:pt>
                <c:pt idx="15">
                  <c:v>765.0625</c:v>
                </c:pt>
                <c:pt idx="16">
                  <c:v>769.76470588235293</c:v>
                </c:pt>
                <c:pt idx="17">
                  <c:v>766.88888888888891</c:v>
                </c:pt>
                <c:pt idx="18">
                  <c:v>762.10526315789468</c:v>
                </c:pt>
                <c:pt idx="19">
                  <c:v>764.25</c:v>
                </c:pt>
                <c:pt idx="20">
                  <c:v>768.52380952380952</c:v>
                </c:pt>
                <c:pt idx="21">
                  <c:v>769.36363636363637</c:v>
                </c:pt>
                <c:pt idx="22">
                  <c:v>771</c:v>
                </c:pt>
                <c:pt idx="23">
                  <c:v>768.875</c:v>
                </c:pt>
                <c:pt idx="24">
                  <c:v>763.56</c:v>
                </c:pt>
                <c:pt idx="25">
                  <c:v>761.11538461538464</c:v>
                </c:pt>
                <c:pt idx="26">
                  <c:v>758.59259259259261</c:v>
                </c:pt>
                <c:pt idx="27">
                  <c:v>764.07142857142856</c:v>
                </c:pt>
                <c:pt idx="28">
                  <c:v>737.72413793103453</c:v>
                </c:pt>
                <c:pt idx="29">
                  <c:v>713.13333333333333</c:v>
                </c:pt>
                <c:pt idx="30">
                  <c:v>690.12903225806451</c:v>
                </c:pt>
              </c:numCache>
            </c:numRef>
          </c:val>
          <c:extLst>
            <c:ext xmlns:c16="http://schemas.microsoft.com/office/drawing/2014/chart" uri="{C3380CC4-5D6E-409C-BE32-E72D297353CC}">
              <c16:uniqueId val="{00000001-F07A-4EC8-A831-BFC897A1BA89}"/>
            </c:ext>
          </c:extLst>
        </c:ser>
        <c:dLbls>
          <c:showLegendKey val="0"/>
          <c:showVal val="0"/>
          <c:showCatName val="0"/>
          <c:showSerName val="0"/>
          <c:showPercent val="0"/>
          <c:showBubbleSize val="0"/>
        </c:dLbls>
        <c:gapWidth val="219"/>
        <c:axId val="224165248"/>
        <c:axId val="224175232"/>
      </c:barChart>
      <c:lineChart>
        <c:grouping val="standard"/>
        <c:varyColors val="0"/>
        <c:ser>
          <c:idx val="2"/>
          <c:order val="2"/>
          <c:tx>
            <c:strRef>
              <c:f>WP_ro!$AK$36</c:f>
              <c:strCache>
                <c:ptCount val="1"/>
                <c:pt idx="0">
                  <c:v>日均值同比增长率</c:v>
                </c:pt>
              </c:strCache>
            </c:strRef>
          </c:tx>
          <c:spPr>
            <a:ln w="28575" cap="rnd">
              <a:solidFill>
                <a:schemeClr val="accent3"/>
              </a:solidFill>
              <a:round/>
            </a:ln>
            <a:effectLst/>
          </c:spPr>
          <c:marker>
            <c:symbol val="none"/>
          </c:marker>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WP_ro!$AK$37:$AK$67</c:f>
              <c:numCache>
                <c:formatCode>0.00%</c:formatCode>
                <c:ptCount val="31"/>
                <c:pt idx="0">
                  <c:v>7.2481572481572484E-2</c:v>
                </c:pt>
                <c:pt idx="1">
                  <c:v>2.2261277094317515E-2</c:v>
                </c:pt>
                <c:pt idx="2">
                  <c:v>-3.6761830269847522E-2</c:v>
                </c:pt>
                <c:pt idx="3">
                  <c:v>-1.737567405632115E-2</c:v>
                </c:pt>
                <c:pt idx="4">
                  <c:v>4.2330677290836364E-3</c:v>
                </c:pt>
                <c:pt idx="5">
                  <c:v>8.1196581196581689E-3</c:v>
                </c:pt>
                <c:pt idx="6">
                  <c:v>3.1575037147102587E-2</c:v>
                </c:pt>
                <c:pt idx="7">
                  <c:v>6.7632055290439363E-2</c:v>
                </c:pt>
                <c:pt idx="8">
                  <c:v>7.0104287369640861E-2</c:v>
                </c:pt>
                <c:pt idx="9">
                  <c:v>6.230448383733049E-2</c:v>
                </c:pt>
                <c:pt idx="10">
                  <c:v>6.3011747953008165E-2</c:v>
                </c:pt>
                <c:pt idx="11">
                  <c:v>6.4045310968304098E-2</c:v>
                </c:pt>
                <c:pt idx="12">
                  <c:v>-8.8271103896104472E-3</c:v>
                </c:pt>
                <c:pt idx="13">
                  <c:v>-8.4613943028485752E-2</c:v>
                </c:pt>
                <c:pt idx="14">
                  <c:v>-0.14688673478298839</c:v>
                </c:pt>
                <c:pt idx="15">
                  <c:v>-0.2019442855975819</c:v>
                </c:pt>
                <c:pt idx="16">
                  <c:v>-0.25347699831881404</c:v>
                </c:pt>
                <c:pt idx="17">
                  <c:v>-0.29230657780353531</c:v>
                </c:pt>
                <c:pt idx="18">
                  <c:v>-0.32534530386740329</c:v>
                </c:pt>
                <c:pt idx="19">
                  <c:v>-0.36087667648020938</c:v>
                </c:pt>
                <c:pt idx="20">
                  <c:v>-0.39469607782390481</c:v>
                </c:pt>
                <c:pt idx="21">
                  <c:v>-0.42284060025995507</c:v>
                </c:pt>
                <c:pt idx="22">
                  <c:v>-0.44910618620650761</c:v>
                </c:pt>
                <c:pt idx="23">
                  <c:v>-0.47060098628949221</c:v>
                </c:pt>
                <c:pt idx="24">
                  <c:v>-0.48823930012048822</c:v>
                </c:pt>
                <c:pt idx="25">
                  <c:v>-0.50634190712011728</c:v>
                </c:pt>
                <c:pt idx="26">
                  <c:v>-0.52304462454838396</c:v>
                </c:pt>
                <c:pt idx="27">
                  <c:v>-0.54337664765822191</c:v>
                </c:pt>
                <c:pt idx="28">
                  <c:v>-0.54337664765822191</c:v>
                </c:pt>
                <c:pt idx="29">
                  <c:v>-0.54337664765822191</c:v>
                </c:pt>
                <c:pt idx="30">
                  <c:v>-0.54337664765822191</c:v>
                </c:pt>
              </c:numCache>
            </c:numRef>
          </c:val>
          <c:smooth val="0"/>
          <c:extLst>
            <c:ext xmlns:c16="http://schemas.microsoft.com/office/drawing/2014/chart" uri="{C3380CC4-5D6E-409C-BE32-E72D297353CC}">
              <c16:uniqueId val="{00000002-F07A-4EC8-A831-BFC897A1BA89}"/>
            </c:ext>
          </c:extLst>
        </c:ser>
        <c:dLbls>
          <c:showLegendKey val="0"/>
          <c:showVal val="0"/>
          <c:showCatName val="0"/>
          <c:showSerName val="0"/>
          <c:showPercent val="0"/>
          <c:showBubbleSize val="0"/>
        </c:dLbls>
        <c:marker val="1"/>
        <c:smooth val="0"/>
        <c:axId val="1843435728"/>
        <c:axId val="1843452048"/>
      </c:lineChart>
      <c:dateAx>
        <c:axId val="224165248"/>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175232"/>
        <c:crosses val="autoZero"/>
        <c:auto val="1"/>
        <c:lblOffset val="100"/>
        <c:baseTimeUnit val="days"/>
      </c:dateAx>
      <c:valAx>
        <c:axId val="22417523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165248"/>
        <c:crosses val="autoZero"/>
        <c:crossBetween val="between"/>
      </c:valAx>
      <c:dateAx>
        <c:axId val="1843435728"/>
        <c:scaling>
          <c:orientation val="minMax"/>
        </c:scaling>
        <c:delete val="1"/>
        <c:axPos val="b"/>
        <c:numFmt formatCode="m/d;@" sourceLinked="1"/>
        <c:majorTickMark val="out"/>
        <c:minorTickMark val="none"/>
        <c:tickLblPos val="nextTo"/>
        <c:crossAx val="1843452048"/>
        <c:crosses val="autoZero"/>
        <c:auto val="1"/>
        <c:lblOffset val="100"/>
        <c:baseTimeUnit val="days"/>
      </c:dateAx>
      <c:valAx>
        <c:axId val="184345204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1843435728"/>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52b0db77-65ab-4f09-91f7-e41427e3a97f}"/>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t>总取款次数</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WP_ro!$AI$68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WP_ro!$A$69:$A$99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WP_ro!$AI$69:$AI$99</c:f>
              <c:numCache>
                <c:formatCode>_ * #,##0_ ;_ * \-#,##0_ ;_ * "-"_ ;_ @_ </c:formatCode>
                <c:ptCount val="31"/>
                <c:pt idx="0">
                  <c:v>-39</c:v>
                </c:pt>
                <c:pt idx="1">
                  <c:v>-1</c:v>
                </c:pt>
                <c:pt idx="2">
                  <c:v>-154</c:v>
                </c:pt>
                <c:pt idx="3">
                  <c:v>99</c:v>
                </c:pt>
                <c:pt idx="4">
                  <c:v>-64</c:v>
                </c:pt>
                <c:pt idx="5">
                  <c:v>-68</c:v>
                </c:pt>
                <c:pt idx="6">
                  <c:v>151</c:v>
                </c:pt>
                <c:pt idx="7">
                  <c:v>98</c:v>
                </c:pt>
                <c:pt idx="8">
                  <c:v>-34</c:v>
                </c:pt>
                <c:pt idx="9">
                  <c:v>-138</c:v>
                </c:pt>
                <c:pt idx="10">
                  <c:v>46</c:v>
                </c:pt>
                <c:pt idx="11">
                  <c:v>3</c:v>
                </c:pt>
                <c:pt idx="12">
                  <c:v>-811</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63E5-4E72-ACCE-3BCC19B949D4}"/>
            </c:ext>
          </c:extLst>
        </c:ser>
        <c:dLbls>
          <c:showLegendKey val="0"/>
          <c:showVal val="0"/>
          <c:showCatName val="0"/>
          <c:showSerName val="0"/>
          <c:showPercent val="0"/>
          <c:showBubbleSize val="0"/>
        </c:dLbls>
        <c:gapWidth val="315"/>
        <c:overlap val="-40"/>
        <c:axId val="224346496"/>
        <c:axId val="224348032"/>
      </c:barChart>
      <c:dateAx>
        <c:axId val="224346496"/>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4348032"/>
        <c:crosses val="autoZero"/>
        <c:auto val="1"/>
        <c:lblOffset val="100"/>
        <c:baseTimeUnit val="days"/>
      </c:dateAx>
      <c:valAx>
        <c:axId val="224348032"/>
        <c:scaling>
          <c:orientation val="minMax"/>
        </c:scaling>
        <c:delete val="1"/>
        <c:axPos val="l"/>
        <c:numFmt formatCode="_ * #,##0_ ;_ * \-#,##0_ ;_ * &quot;-&quot;_ ;_ @_ " sourceLinked="1"/>
        <c:majorTickMark val="none"/>
        <c:minorTickMark val="none"/>
        <c:tickLblPos val="nextTo"/>
        <c:crossAx val="2243464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ce0c0345-2e44-44ac-8e7e-5918a7e46d9a}"/>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t>总取款次数</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WP_ro!$AI$100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WP_ro!$AI$101:$AI$131</c:f>
              <c:numCache>
                <c:formatCode>_ * #,##0_ ;_ * \-#,##0_ ;_ * "-"_ ;_ @_ </c:formatCode>
                <c:ptCount val="31"/>
                <c:pt idx="0">
                  <c:v>873</c:v>
                </c:pt>
                <c:pt idx="1">
                  <c:v>872.5</c:v>
                </c:pt>
                <c:pt idx="2">
                  <c:v>821</c:v>
                </c:pt>
                <c:pt idx="3">
                  <c:v>820</c:v>
                </c:pt>
                <c:pt idx="4">
                  <c:v>806.6</c:v>
                </c:pt>
                <c:pt idx="5">
                  <c:v>786.33333333333337</c:v>
                </c:pt>
                <c:pt idx="6">
                  <c:v>793.42857142857144</c:v>
                </c:pt>
                <c:pt idx="7">
                  <c:v>811</c:v>
                </c:pt>
                <c:pt idx="8">
                  <c:v>820.88888888888891</c:v>
                </c:pt>
                <c:pt idx="9">
                  <c:v>815</c:v>
                </c:pt>
                <c:pt idx="10">
                  <c:v>814.36363636363637</c:v>
                </c:pt>
                <c:pt idx="11">
                  <c:v>814.08333333333337</c:v>
                </c:pt>
                <c:pt idx="12">
                  <c:v>751.46153846153845</c:v>
                </c:pt>
                <c:pt idx="13">
                  <c:v>697.78571428571433</c:v>
                </c:pt>
                <c:pt idx="14">
                  <c:v>651.26666666666665</c:v>
                </c:pt>
                <c:pt idx="15">
                  <c:v>610.5625</c:v>
                </c:pt>
                <c:pt idx="16">
                  <c:v>574.64705882352939</c:v>
                </c:pt>
                <c:pt idx="17">
                  <c:v>542.72222222222217</c:v>
                </c:pt>
                <c:pt idx="18">
                  <c:v>514.15789473684208</c:v>
                </c:pt>
                <c:pt idx="19">
                  <c:v>488.45</c:v>
                </c:pt>
                <c:pt idx="20">
                  <c:v>465.1904761904762</c:v>
                </c:pt>
                <c:pt idx="21">
                  <c:v>444.04545454545456</c:v>
                </c:pt>
                <c:pt idx="22">
                  <c:v>424.73913043478262</c:v>
                </c:pt>
                <c:pt idx="23">
                  <c:v>407.04166666666669</c:v>
                </c:pt>
                <c:pt idx="24">
                  <c:v>390.76</c:v>
                </c:pt>
                <c:pt idx="25">
                  <c:v>375.73076923076923</c:v>
                </c:pt>
                <c:pt idx="26">
                  <c:v>361.81481481481484</c:v>
                </c:pt>
                <c:pt idx="27">
                  <c:v>348.89285714285717</c:v>
                </c:pt>
                <c:pt idx="28">
                  <c:v>336.86206896551727</c:v>
                </c:pt>
                <c:pt idx="29">
                  <c:v>325.63333333333333</c:v>
                </c:pt>
                <c:pt idx="30">
                  <c:v>315.12903225806451</c:v>
                </c:pt>
              </c:numCache>
            </c:numRef>
          </c:val>
          <c:extLst>
            <c:ext xmlns:c16="http://schemas.microsoft.com/office/drawing/2014/chart" uri="{C3380CC4-5D6E-409C-BE32-E72D297353CC}">
              <c16:uniqueId val="{00000000-3FA9-40A8-9E7C-4B0D7AF8EE8F}"/>
            </c:ext>
          </c:extLst>
        </c:ser>
        <c:ser>
          <c:idx val="1"/>
          <c:order val="1"/>
          <c:tx>
            <c:strRef>
              <c:f>WP_ro!$AJ$100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WP_ro!$AJ$101:$AJ$131</c:f>
              <c:numCache>
                <c:formatCode>_ * #,##0_ ;_ * \-#,##0_ ;_ * "-"_ ;_ @_ </c:formatCode>
                <c:ptCount val="31"/>
                <c:pt idx="0">
                  <c:v>690.12903225806451</c:v>
                </c:pt>
                <c:pt idx="1">
                  <c:v>690.12903225806451</c:v>
                </c:pt>
                <c:pt idx="2">
                  <c:v>690.12903225806451</c:v>
                </c:pt>
                <c:pt idx="3">
                  <c:v>690.12903225806451</c:v>
                </c:pt>
                <c:pt idx="4">
                  <c:v>690.12903225806451</c:v>
                </c:pt>
                <c:pt idx="5">
                  <c:v>690.12903225806451</c:v>
                </c:pt>
                <c:pt idx="6">
                  <c:v>690.12903225806451</c:v>
                </c:pt>
                <c:pt idx="7">
                  <c:v>690.12903225806451</c:v>
                </c:pt>
                <c:pt idx="8">
                  <c:v>690.12903225806451</c:v>
                </c:pt>
                <c:pt idx="9">
                  <c:v>690.12903225806451</c:v>
                </c:pt>
                <c:pt idx="10">
                  <c:v>690.12903225806451</c:v>
                </c:pt>
                <c:pt idx="11">
                  <c:v>690.12903225806451</c:v>
                </c:pt>
                <c:pt idx="12">
                  <c:v>690.12903225806451</c:v>
                </c:pt>
                <c:pt idx="13">
                  <c:v>690.12903225806451</c:v>
                </c:pt>
                <c:pt idx="14">
                  <c:v>690.12903225806451</c:v>
                </c:pt>
                <c:pt idx="15">
                  <c:v>690.12903225806451</c:v>
                </c:pt>
                <c:pt idx="16">
                  <c:v>690.12903225806451</c:v>
                </c:pt>
                <c:pt idx="17">
                  <c:v>690.12903225806451</c:v>
                </c:pt>
                <c:pt idx="18">
                  <c:v>690.12903225806451</c:v>
                </c:pt>
                <c:pt idx="19">
                  <c:v>690.12903225806451</c:v>
                </c:pt>
                <c:pt idx="20">
                  <c:v>690.12903225806451</c:v>
                </c:pt>
                <c:pt idx="21">
                  <c:v>690.12903225806451</c:v>
                </c:pt>
                <c:pt idx="22">
                  <c:v>690.12903225806451</c:v>
                </c:pt>
                <c:pt idx="23">
                  <c:v>690.12903225806451</c:v>
                </c:pt>
                <c:pt idx="24">
                  <c:v>690.12903225806451</c:v>
                </c:pt>
                <c:pt idx="25">
                  <c:v>690.12903225806451</c:v>
                </c:pt>
                <c:pt idx="26">
                  <c:v>690.12903225806451</c:v>
                </c:pt>
                <c:pt idx="27">
                  <c:v>690.12903225806451</c:v>
                </c:pt>
                <c:pt idx="28">
                  <c:v>690.12903225806451</c:v>
                </c:pt>
                <c:pt idx="29">
                  <c:v>690.12903225806451</c:v>
                </c:pt>
                <c:pt idx="30">
                  <c:v>690.12903225806451</c:v>
                </c:pt>
              </c:numCache>
            </c:numRef>
          </c:val>
          <c:extLst>
            <c:ext xmlns:c16="http://schemas.microsoft.com/office/drawing/2014/chart" uri="{C3380CC4-5D6E-409C-BE32-E72D297353CC}">
              <c16:uniqueId val="{00000001-3FA9-40A8-9E7C-4B0D7AF8EE8F}"/>
            </c:ext>
          </c:extLst>
        </c:ser>
        <c:dLbls>
          <c:showLegendKey val="0"/>
          <c:showVal val="0"/>
          <c:showCatName val="0"/>
          <c:showSerName val="0"/>
          <c:showPercent val="0"/>
          <c:showBubbleSize val="0"/>
        </c:dLbls>
        <c:gapWidth val="269"/>
        <c:axId val="224267264"/>
        <c:axId val="224277248"/>
      </c:barChart>
      <c:lineChart>
        <c:grouping val="standard"/>
        <c:varyColors val="0"/>
        <c:ser>
          <c:idx val="2"/>
          <c:order val="2"/>
          <c:tx>
            <c:strRef>
              <c:f>WP_ro!$AK$100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WP_ro!$AK$101:$AK$131</c:f>
              <c:numCache>
                <c:formatCode>0.00%</c:formatCode>
                <c:ptCount val="31"/>
                <c:pt idx="0">
                  <c:v>0.26498083574834064</c:v>
                </c:pt>
                <c:pt idx="1">
                  <c:v>0.26425633355146305</c:v>
                </c:pt>
                <c:pt idx="2">
                  <c:v>0.18963260727306722</c:v>
                </c:pt>
                <c:pt idx="3">
                  <c:v>0.18818360287931196</c:v>
                </c:pt>
                <c:pt idx="4">
                  <c:v>0.16876694400299153</c:v>
                </c:pt>
                <c:pt idx="5">
                  <c:v>0.13940045495621831</c:v>
                </c:pt>
                <c:pt idx="6">
                  <c:v>0.14968148613095797</c:v>
                </c:pt>
                <c:pt idx="7">
                  <c:v>0.17514256333551464</c:v>
                </c:pt>
                <c:pt idx="8">
                  <c:v>0.18947160678487224</c:v>
                </c:pt>
                <c:pt idx="9">
                  <c:v>0.18093858091053566</c:v>
                </c:pt>
                <c:pt idx="10">
                  <c:v>0.18001648720541871</c:v>
                </c:pt>
                <c:pt idx="11">
                  <c:v>0.17961032688292675</c:v>
                </c:pt>
                <c:pt idx="12">
                  <c:v>8.8871070968855381E-2</c:v>
                </c:pt>
                <c:pt idx="13">
                  <c:v>1.1094565899651514E-2</c:v>
                </c:pt>
                <c:pt idx="14">
                  <c:v>-5.6311738493658677E-2</c:v>
                </c:pt>
                <c:pt idx="15">
                  <c:v>-0.11529225483780499</c:v>
                </c:pt>
                <c:pt idx="16">
                  <c:v>-0.16733388690616943</c:v>
                </c:pt>
                <c:pt idx="17">
                  <c:v>-0.21359311541138229</c:v>
                </c:pt>
                <c:pt idx="18">
                  <c:v>-0.2549829514423621</c:v>
                </c:pt>
                <c:pt idx="19">
                  <c:v>-0.292233803870244</c:v>
                </c:pt>
                <c:pt idx="20">
                  <c:v>-0.32593695606689904</c:v>
                </c:pt>
                <c:pt idx="21">
                  <c:v>-0.35657618533658542</c:v>
                </c:pt>
                <c:pt idx="22">
                  <c:v>-0.38455113380021216</c:v>
                </c:pt>
                <c:pt idx="23">
                  <c:v>-0.41019483655853661</c:v>
                </c:pt>
                <c:pt idx="24">
                  <c:v>-0.4337870430961952</c:v>
                </c:pt>
                <c:pt idx="25">
                  <c:v>-0.45556446451557231</c:v>
                </c:pt>
                <c:pt idx="26">
                  <c:v>-0.4757287436075881</c:v>
                </c:pt>
                <c:pt idx="27">
                  <c:v>-0.49445271705017424</c:v>
                </c:pt>
                <c:pt idx="28">
                  <c:v>-0.51188538197947853</c:v>
                </c:pt>
                <c:pt idx="29">
                  <c:v>-0.52815586924682933</c:v>
                </c:pt>
                <c:pt idx="30">
                  <c:v>-0.54337664765822191</c:v>
                </c:pt>
              </c:numCache>
            </c:numRef>
          </c:val>
          <c:smooth val="0"/>
          <c:extLst>
            <c:ext xmlns:c16="http://schemas.microsoft.com/office/drawing/2014/chart" uri="{C3380CC4-5D6E-409C-BE32-E72D297353CC}">
              <c16:uniqueId val="{00000002-3FA9-40A8-9E7C-4B0D7AF8EE8F}"/>
            </c:ext>
          </c:extLst>
        </c:ser>
        <c:dLbls>
          <c:showLegendKey val="0"/>
          <c:showVal val="0"/>
          <c:showCatName val="0"/>
          <c:showSerName val="0"/>
          <c:showPercent val="0"/>
          <c:showBubbleSize val="0"/>
        </c:dLbls>
        <c:marker val="1"/>
        <c:smooth val="0"/>
        <c:axId val="480769472"/>
        <c:axId val="480772832"/>
      </c:lineChart>
      <c:dateAx>
        <c:axId val="224267264"/>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4277248"/>
        <c:crosses val="autoZero"/>
        <c:auto val="1"/>
        <c:lblOffset val="100"/>
        <c:baseTimeUnit val="days"/>
      </c:dateAx>
      <c:valAx>
        <c:axId val="22427724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4267264"/>
        <c:crosses val="autoZero"/>
        <c:crossBetween val="between"/>
      </c:valAx>
      <c:dateAx>
        <c:axId val="480769472"/>
        <c:scaling>
          <c:orientation val="minMax"/>
        </c:scaling>
        <c:delete val="1"/>
        <c:axPos val="b"/>
        <c:numFmt formatCode="m/d;@" sourceLinked="1"/>
        <c:majorTickMark val="out"/>
        <c:minorTickMark val="none"/>
        <c:tickLblPos val="nextTo"/>
        <c:crossAx val="480772832"/>
        <c:crosses val="autoZero"/>
        <c:auto val="1"/>
        <c:lblOffset val="100"/>
        <c:baseTimeUnit val="days"/>
      </c:dateAx>
      <c:valAx>
        <c:axId val="48077283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48076947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976189fc-9dba-4ed8-826b-6610132229e5}"/>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总取款额度</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WP_ro!$AL$2:$AL$4</c:f>
              <c:strCache>
                <c:ptCount val="3"/>
                <c:pt idx="0">
                  <c:v>总取款额度</c:v>
                </c:pt>
                <c:pt idx="1">
                  <c:v>total withdrawal amount</c:v>
                </c:pt>
                <c:pt idx="2">
                  <c:v>本月数据</c:v>
                </c:pt>
              </c:strCache>
            </c:strRef>
          </c:tx>
          <c:spPr>
            <a:solidFill>
              <a:schemeClr val="accent1"/>
            </a:solidFill>
            <a:ln>
              <a:noFill/>
            </a:ln>
            <a:effectLst/>
          </c:spPr>
          <c:invertIfNegative val="0"/>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WP_ro!$AL$5:$AL$35</c:f>
              <c:numCache>
                <c:formatCode>_ * #,##0_ ;_ * \-#,##0_ ;_ * "-"_ ;_ @_ </c:formatCode>
                <c:ptCount val="31"/>
                <c:pt idx="0">
                  <c:v>4332776</c:v>
                </c:pt>
                <c:pt idx="1">
                  <c:v>4321480</c:v>
                </c:pt>
                <c:pt idx="2">
                  <c:v>2965047</c:v>
                </c:pt>
                <c:pt idx="3">
                  <c:v>4143447</c:v>
                </c:pt>
                <c:pt idx="4">
                  <c:v>4274465</c:v>
                </c:pt>
                <c:pt idx="5">
                  <c:v>3024016</c:v>
                </c:pt>
                <c:pt idx="6">
                  <c:v>3430469</c:v>
                </c:pt>
                <c:pt idx="7">
                  <c:v>2876306</c:v>
                </c:pt>
                <c:pt idx="8">
                  <c:v>3535997</c:v>
                </c:pt>
                <c:pt idx="9">
                  <c:v>3044849</c:v>
                </c:pt>
                <c:pt idx="10">
                  <c:v>2655116</c:v>
                </c:pt>
                <c:pt idx="11">
                  <c:v>3631857</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15B5-4F8F-81CF-CE42F4BBE72E}"/>
            </c:ext>
          </c:extLst>
        </c:ser>
        <c:ser>
          <c:idx val="1"/>
          <c:order val="1"/>
          <c:tx>
            <c:strRef>
              <c:f>WP_ro!$AM$2:$AM$4</c:f>
              <c:strCache>
                <c:ptCount val="3"/>
                <c:pt idx="0">
                  <c:v>总取款额度</c:v>
                </c:pt>
                <c:pt idx="1">
                  <c:v>total withdrawal amount</c:v>
                </c:pt>
                <c:pt idx="2">
                  <c:v>上月数据</c:v>
                </c:pt>
              </c:strCache>
            </c:strRef>
          </c:tx>
          <c:spPr>
            <a:solidFill>
              <a:schemeClr val="accent2"/>
            </a:solidFill>
            <a:ln>
              <a:noFill/>
            </a:ln>
            <a:effectLst/>
          </c:spPr>
          <c:invertIfNegative val="0"/>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WP_ro!$AM$5:$AM$35</c:f>
              <c:numCache>
                <c:formatCode>_ * #,##0_ ;_ * \-#,##0_ ;_ * "-"_ ;_ @_ </c:formatCode>
                <c:ptCount val="31"/>
                <c:pt idx="0">
                  <c:v>4259980</c:v>
                </c:pt>
                <c:pt idx="1">
                  <c:v>4118277</c:v>
                </c:pt>
                <c:pt idx="2">
                  <c:v>4167594</c:v>
                </c:pt>
                <c:pt idx="3">
                  <c:v>3365963</c:v>
                </c:pt>
                <c:pt idx="4">
                  <c:v>3076105</c:v>
                </c:pt>
                <c:pt idx="5">
                  <c:v>2438172</c:v>
                </c:pt>
                <c:pt idx="6">
                  <c:v>2863977</c:v>
                </c:pt>
                <c:pt idx="7">
                  <c:v>2208030</c:v>
                </c:pt>
                <c:pt idx="8">
                  <c:v>2753924</c:v>
                </c:pt>
                <c:pt idx="9">
                  <c:v>2471644</c:v>
                </c:pt>
                <c:pt idx="10">
                  <c:v>2117690</c:v>
                </c:pt>
                <c:pt idx="11">
                  <c:v>2860777</c:v>
                </c:pt>
                <c:pt idx="12">
                  <c:v>1790225</c:v>
                </c:pt>
                <c:pt idx="13">
                  <c:v>3520715</c:v>
                </c:pt>
                <c:pt idx="14">
                  <c:v>3384332</c:v>
                </c:pt>
                <c:pt idx="15">
                  <c:v>4308388</c:v>
                </c:pt>
                <c:pt idx="16">
                  <c:v>3605667</c:v>
                </c:pt>
                <c:pt idx="17">
                  <c:v>2274909</c:v>
                </c:pt>
                <c:pt idx="18">
                  <c:v>2765089</c:v>
                </c:pt>
                <c:pt idx="19">
                  <c:v>3720373</c:v>
                </c:pt>
                <c:pt idx="20">
                  <c:v>4390788</c:v>
                </c:pt>
                <c:pt idx="21">
                  <c:v>2447273</c:v>
                </c:pt>
                <c:pt idx="22">
                  <c:v>3905761</c:v>
                </c:pt>
                <c:pt idx="23">
                  <c:v>3500750</c:v>
                </c:pt>
                <c:pt idx="24">
                  <c:v>2181676</c:v>
                </c:pt>
                <c:pt idx="25">
                  <c:v>2896151</c:v>
                </c:pt>
                <c:pt idx="26">
                  <c:v>3196949</c:v>
                </c:pt>
                <c:pt idx="27">
                  <c:v>3107408</c:v>
                </c:pt>
                <c:pt idx="28">
                  <c:v>0</c:v>
                </c:pt>
                <c:pt idx="29">
                  <c:v>0</c:v>
                </c:pt>
                <c:pt idx="30">
                  <c:v>0</c:v>
                </c:pt>
              </c:numCache>
            </c:numRef>
          </c:val>
          <c:extLst>
            <c:ext xmlns:c16="http://schemas.microsoft.com/office/drawing/2014/chart" uri="{C3380CC4-5D6E-409C-BE32-E72D297353CC}">
              <c16:uniqueId val="{00000001-15B5-4F8F-81CF-CE42F4BBE72E}"/>
            </c:ext>
          </c:extLst>
        </c:ser>
        <c:dLbls>
          <c:showLegendKey val="0"/>
          <c:showVal val="0"/>
          <c:showCatName val="0"/>
          <c:showSerName val="0"/>
          <c:showPercent val="0"/>
          <c:showBubbleSize val="0"/>
        </c:dLbls>
        <c:gapWidth val="219"/>
        <c:axId val="224395264"/>
        <c:axId val="224396800"/>
      </c:barChart>
      <c:lineChart>
        <c:grouping val="standard"/>
        <c:varyColors val="0"/>
        <c:ser>
          <c:idx val="2"/>
          <c:order val="2"/>
          <c:tx>
            <c:strRef>
              <c:f>WP_ro!$AN$2:$AN$4</c:f>
              <c:strCache>
                <c:ptCount val="3"/>
                <c:pt idx="0">
                  <c:v>总取款额度</c:v>
                </c:pt>
                <c:pt idx="1">
                  <c:v>total withdrawal amount</c:v>
                </c:pt>
                <c:pt idx="2">
                  <c:v>增长率</c:v>
                </c:pt>
              </c:strCache>
            </c:strRef>
          </c:tx>
          <c:spPr>
            <a:ln w="28575" cap="rnd">
              <a:solidFill>
                <a:schemeClr val="accent3"/>
              </a:solidFill>
              <a:round/>
            </a:ln>
            <a:effectLst/>
          </c:spPr>
          <c:marker>
            <c:symbol val="none"/>
          </c:marker>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WP_ro!$AN$5:$AN$35</c:f>
              <c:numCache>
                <c:formatCode>0.00%</c:formatCode>
                <c:ptCount val="31"/>
                <c:pt idx="0">
                  <c:v>1.7088343137761211E-2</c:v>
                </c:pt>
                <c:pt idx="1">
                  <c:v>4.9341751416915373E-2</c:v>
                </c:pt>
                <c:pt idx="2">
                  <c:v>-0.28854706096611138</c:v>
                </c:pt>
                <c:pt idx="3">
                  <c:v>0.23098411955211628</c:v>
                </c:pt>
                <c:pt idx="4">
                  <c:v>0.3895705770771804</c:v>
                </c:pt>
                <c:pt idx="5">
                  <c:v>0.24028001305896385</c:v>
                </c:pt>
                <c:pt idx="6">
                  <c:v>0.19779907450374079</c:v>
                </c:pt>
                <c:pt idx="7">
                  <c:v>0.3026571196949317</c:v>
                </c:pt>
                <c:pt idx="8">
                  <c:v>0.28398496109551319</c:v>
                </c:pt>
                <c:pt idx="9">
                  <c:v>0.23191244370143921</c:v>
                </c:pt>
                <c:pt idx="10">
                  <c:v>0.25377935391865664</c:v>
                </c:pt>
                <c:pt idx="11">
                  <c:v>0.2695351647471998</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15B5-4F8F-81CF-CE42F4BBE72E}"/>
            </c:ext>
          </c:extLst>
        </c:ser>
        <c:dLbls>
          <c:showLegendKey val="0"/>
          <c:showVal val="0"/>
          <c:showCatName val="0"/>
          <c:showSerName val="0"/>
          <c:showPercent val="0"/>
          <c:showBubbleSize val="0"/>
        </c:dLbls>
        <c:marker val="1"/>
        <c:smooth val="0"/>
        <c:axId val="1843453968"/>
        <c:axId val="1843443888"/>
      </c:lineChart>
      <c:dateAx>
        <c:axId val="224395264"/>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396800"/>
        <c:crosses val="autoZero"/>
        <c:auto val="1"/>
        <c:lblOffset val="100"/>
        <c:baseTimeUnit val="days"/>
      </c:dateAx>
      <c:valAx>
        <c:axId val="224396800"/>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395264"/>
        <c:crosses val="autoZero"/>
        <c:crossBetween val="between"/>
      </c:valAx>
      <c:dateAx>
        <c:axId val="1843453968"/>
        <c:scaling>
          <c:orientation val="minMax"/>
        </c:scaling>
        <c:delete val="1"/>
        <c:axPos val="b"/>
        <c:numFmt formatCode="m/d;@" sourceLinked="1"/>
        <c:majorTickMark val="out"/>
        <c:minorTickMark val="none"/>
        <c:tickLblPos val="nextTo"/>
        <c:crossAx val="1843443888"/>
        <c:crosses val="autoZero"/>
        <c:auto val="1"/>
        <c:lblOffset val="100"/>
        <c:baseTimeUnit val="days"/>
      </c:dateAx>
      <c:valAx>
        <c:axId val="184344388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1843453968"/>
        <c:crosses val="max"/>
        <c:crossBetween val="between"/>
      </c:valAx>
      <c:spPr>
        <a:noFill/>
        <a:ln>
          <a:noFill/>
        </a:ln>
        <a:effectLst/>
      </c:spPr>
    </c:plotArea>
    <c:legend>
      <c:legendPos val="b"/>
      <c:layout>
        <c:manualLayout>
          <c:xMode val="edge"/>
          <c:yMode val="edge"/>
          <c:x val="2.38092076361331E-2"/>
          <c:y val="0.71996358344869904"/>
          <c:w val="0.95007117149647502"/>
          <c:h val="0.23918039168166999"/>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d6ac906b-ad16-4ac9-88fd-572ccc3991b3}"/>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总取款额度</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WP_ro!$AL$36</c:f>
              <c:strCache>
                <c:ptCount val="1"/>
                <c:pt idx="0">
                  <c:v>本月日均值数据</c:v>
                </c:pt>
              </c:strCache>
            </c:strRef>
          </c:tx>
          <c:spPr>
            <a:solidFill>
              <a:schemeClr val="accent1"/>
            </a:solidFill>
            <a:ln>
              <a:noFill/>
            </a:ln>
            <a:effectLst/>
          </c:spPr>
          <c:invertIfNegative val="0"/>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WP_ro!$AL$37:$AL$67</c:f>
              <c:numCache>
                <c:formatCode>_ * #,##0_ ;_ * \-#,##0_ ;_ * "-"_ ;_ @_ </c:formatCode>
                <c:ptCount val="31"/>
                <c:pt idx="0">
                  <c:v>4332776</c:v>
                </c:pt>
                <c:pt idx="1">
                  <c:v>4327128</c:v>
                </c:pt>
                <c:pt idx="2">
                  <c:v>3873101</c:v>
                </c:pt>
                <c:pt idx="3">
                  <c:v>3940687.5</c:v>
                </c:pt>
                <c:pt idx="4">
                  <c:v>4007443</c:v>
                </c:pt>
                <c:pt idx="5">
                  <c:v>3843538.5</c:v>
                </c:pt>
                <c:pt idx="6">
                  <c:v>3784528.5714285714</c:v>
                </c:pt>
                <c:pt idx="7">
                  <c:v>3671000.75</c:v>
                </c:pt>
                <c:pt idx="8">
                  <c:v>3656000.3333333335</c:v>
                </c:pt>
                <c:pt idx="9">
                  <c:v>3594885.2</c:v>
                </c:pt>
                <c:pt idx="10">
                  <c:v>3509451.6363636362</c:v>
                </c:pt>
                <c:pt idx="11">
                  <c:v>3519652.0833333335</c:v>
                </c:pt>
                <c:pt idx="12">
                  <c:v>3248909.6153846155</c:v>
                </c:pt>
                <c:pt idx="13">
                  <c:v>3016844.6428571427</c:v>
                </c:pt>
                <c:pt idx="14">
                  <c:v>2815721.6666666665</c:v>
                </c:pt>
                <c:pt idx="15">
                  <c:v>2639739.0625</c:v>
                </c:pt>
                <c:pt idx="16">
                  <c:v>2484460.2941176472</c:v>
                </c:pt>
                <c:pt idx="17">
                  <c:v>2346434.722222222</c:v>
                </c:pt>
                <c:pt idx="18">
                  <c:v>2222938.1578947366</c:v>
                </c:pt>
                <c:pt idx="19">
                  <c:v>2111791.25</c:v>
                </c:pt>
                <c:pt idx="20">
                  <c:v>2011229.7619047619</c:v>
                </c:pt>
                <c:pt idx="21">
                  <c:v>1919810.2272727273</c:v>
                </c:pt>
                <c:pt idx="22">
                  <c:v>1836340.2173913044</c:v>
                </c:pt>
                <c:pt idx="23">
                  <c:v>1759826.0416666667</c:v>
                </c:pt>
                <c:pt idx="24">
                  <c:v>1689433</c:v>
                </c:pt>
                <c:pt idx="25">
                  <c:v>1624454.8076923077</c:v>
                </c:pt>
                <c:pt idx="26">
                  <c:v>1564289.8148148148</c:v>
                </c:pt>
                <c:pt idx="27">
                  <c:v>1508422.3214285714</c:v>
                </c:pt>
                <c:pt idx="28">
                  <c:v>1456407.7586206896</c:v>
                </c:pt>
                <c:pt idx="29">
                  <c:v>1407860.8333333333</c:v>
                </c:pt>
                <c:pt idx="30">
                  <c:v>1362445.9677419355</c:v>
                </c:pt>
              </c:numCache>
            </c:numRef>
          </c:val>
          <c:extLst>
            <c:ext xmlns:c16="http://schemas.microsoft.com/office/drawing/2014/chart" uri="{C3380CC4-5D6E-409C-BE32-E72D297353CC}">
              <c16:uniqueId val="{00000000-F851-4FC2-B1B5-CD3138CFA0EA}"/>
            </c:ext>
          </c:extLst>
        </c:ser>
        <c:ser>
          <c:idx val="1"/>
          <c:order val="1"/>
          <c:tx>
            <c:strRef>
              <c:f>WP_ro!$AM$36</c:f>
              <c:strCache>
                <c:ptCount val="1"/>
                <c:pt idx="0">
                  <c:v>上月日均值数据</c:v>
                </c:pt>
              </c:strCache>
            </c:strRef>
          </c:tx>
          <c:spPr>
            <a:solidFill>
              <a:schemeClr val="accent2"/>
            </a:solidFill>
            <a:ln>
              <a:noFill/>
            </a:ln>
            <a:effectLst/>
          </c:spPr>
          <c:invertIfNegative val="0"/>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WP_ro!$AM$37:$AM$67</c:f>
              <c:numCache>
                <c:formatCode>_ * #,##0_ ;_ * \-#,##0_ ;_ * "-"_ ;_ @_ </c:formatCode>
                <c:ptCount val="31"/>
                <c:pt idx="0">
                  <c:v>4259980</c:v>
                </c:pt>
                <c:pt idx="1">
                  <c:v>4189128.5</c:v>
                </c:pt>
                <c:pt idx="2">
                  <c:v>4181950.3333333335</c:v>
                </c:pt>
                <c:pt idx="3">
                  <c:v>3977953.5</c:v>
                </c:pt>
                <c:pt idx="4">
                  <c:v>3797583.8</c:v>
                </c:pt>
                <c:pt idx="5">
                  <c:v>3571015.1666666665</c:v>
                </c:pt>
                <c:pt idx="6">
                  <c:v>3470009.7142857141</c:v>
                </c:pt>
                <c:pt idx="7">
                  <c:v>3312262.25</c:v>
                </c:pt>
                <c:pt idx="8">
                  <c:v>3250224.6666666665</c:v>
                </c:pt>
                <c:pt idx="9">
                  <c:v>3172366.6</c:v>
                </c:pt>
                <c:pt idx="10">
                  <c:v>3076486.9090909092</c:v>
                </c:pt>
                <c:pt idx="11">
                  <c:v>3058511.0833333335</c:v>
                </c:pt>
                <c:pt idx="12">
                  <c:v>2960950.6153846155</c:v>
                </c:pt>
                <c:pt idx="13">
                  <c:v>3000933.7857142859</c:v>
                </c:pt>
                <c:pt idx="14">
                  <c:v>3026493.6666666665</c:v>
                </c:pt>
                <c:pt idx="15">
                  <c:v>3106612.0625</c:v>
                </c:pt>
                <c:pt idx="16">
                  <c:v>3135968.2352941176</c:v>
                </c:pt>
                <c:pt idx="17">
                  <c:v>3088131.611111111</c:v>
                </c:pt>
                <c:pt idx="18">
                  <c:v>3071129.3684210526</c:v>
                </c:pt>
                <c:pt idx="19">
                  <c:v>3103591.55</c:v>
                </c:pt>
                <c:pt idx="20">
                  <c:v>3164886.6190476189</c:v>
                </c:pt>
                <c:pt idx="21">
                  <c:v>3132267.8181818184</c:v>
                </c:pt>
                <c:pt idx="22">
                  <c:v>3165897.9565217393</c:v>
                </c:pt>
                <c:pt idx="23">
                  <c:v>3179850.125</c:v>
                </c:pt>
                <c:pt idx="24">
                  <c:v>3139923.16</c:v>
                </c:pt>
                <c:pt idx="25">
                  <c:v>3130547.3076923075</c:v>
                </c:pt>
                <c:pt idx="26">
                  <c:v>3133006.6296296297</c:v>
                </c:pt>
                <c:pt idx="27">
                  <c:v>3132092.3928571427</c:v>
                </c:pt>
                <c:pt idx="28">
                  <c:v>3024089.2068965519</c:v>
                </c:pt>
                <c:pt idx="29">
                  <c:v>2923286.2333333334</c:v>
                </c:pt>
                <c:pt idx="30">
                  <c:v>2828986.6774193547</c:v>
                </c:pt>
              </c:numCache>
            </c:numRef>
          </c:val>
          <c:extLst>
            <c:ext xmlns:c16="http://schemas.microsoft.com/office/drawing/2014/chart" uri="{C3380CC4-5D6E-409C-BE32-E72D297353CC}">
              <c16:uniqueId val="{00000001-F851-4FC2-B1B5-CD3138CFA0EA}"/>
            </c:ext>
          </c:extLst>
        </c:ser>
        <c:dLbls>
          <c:showLegendKey val="0"/>
          <c:showVal val="0"/>
          <c:showCatName val="0"/>
          <c:showSerName val="0"/>
          <c:showPercent val="0"/>
          <c:showBubbleSize val="0"/>
        </c:dLbls>
        <c:gapWidth val="219"/>
        <c:axId val="224449280"/>
        <c:axId val="224450816"/>
      </c:barChart>
      <c:lineChart>
        <c:grouping val="standard"/>
        <c:varyColors val="0"/>
        <c:ser>
          <c:idx val="2"/>
          <c:order val="2"/>
          <c:tx>
            <c:strRef>
              <c:f>WP_ro!$AN$36</c:f>
              <c:strCache>
                <c:ptCount val="1"/>
                <c:pt idx="0">
                  <c:v>日均值同比增长率</c:v>
                </c:pt>
              </c:strCache>
            </c:strRef>
          </c:tx>
          <c:spPr>
            <a:ln w="28575" cap="rnd">
              <a:solidFill>
                <a:schemeClr val="accent3"/>
              </a:solidFill>
              <a:round/>
            </a:ln>
            <a:effectLst/>
          </c:spPr>
          <c:marker>
            <c:symbol val="none"/>
          </c:marker>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WP_ro!$AN$37:$AN$67</c:f>
              <c:numCache>
                <c:formatCode>0.00%</c:formatCode>
                <c:ptCount val="31"/>
                <c:pt idx="0">
                  <c:v>1.7088343137761211E-2</c:v>
                </c:pt>
                <c:pt idx="1">
                  <c:v>3.2942293367224235E-2</c:v>
                </c:pt>
                <c:pt idx="2">
                  <c:v>-7.3852941502334152E-2</c:v>
                </c:pt>
                <c:pt idx="3">
                  <c:v>-9.3681336395712023E-3</c:v>
                </c:pt>
                <c:pt idx="4">
                  <c:v>5.5261242688048176E-2</c:v>
                </c:pt>
                <c:pt idx="5">
                  <c:v>7.631536709145878E-2</c:v>
                </c:pt>
                <c:pt idx="6">
                  <c:v>9.0639186353862866E-2</c:v>
                </c:pt>
                <c:pt idx="7">
                  <c:v>0.10830618861776418</c:v>
                </c:pt>
                <c:pt idx="8">
                  <c:v>0.12484542094218318</c:v>
                </c:pt>
                <c:pt idx="9">
                  <c:v>0.13318719217381753</c:v>
                </c:pt>
                <c:pt idx="10">
                  <c:v>0.1407334859749709</c:v>
                </c:pt>
                <c:pt idx="11">
                  <c:v>0.15077303545273513</c:v>
                </c:pt>
                <c:pt idx="12">
                  <c:v>9.7252213023686418E-2</c:v>
                </c:pt>
                <c:pt idx="13">
                  <c:v>5.3019687467278417E-3</c:v>
                </c:pt>
                <c:pt idx="14">
                  <c:v>-6.9642306647263216E-2</c:v>
                </c:pt>
                <c:pt idx="15">
                  <c:v>-0.15028365003652591</c:v>
                </c:pt>
                <c:pt idx="16">
                  <c:v>-0.20775336109721992</c:v>
                </c:pt>
                <c:pt idx="17">
                  <c:v>-0.24017657998132605</c:v>
                </c:pt>
                <c:pt idx="18">
                  <c:v>-0.27618218211445555</c:v>
                </c:pt>
                <c:pt idx="19">
                  <c:v>-0.31956534357750777</c:v>
                </c:pt>
                <c:pt idx="20">
                  <c:v>-0.36451759446915566</c:v>
                </c:pt>
                <c:pt idx="21">
                  <c:v>-0.38708618205351419</c:v>
                </c:pt>
                <c:pt idx="22">
                  <c:v>-0.4199622847576468</c:v>
                </c:pt>
                <c:pt idx="23">
                  <c:v>-0.44656950092367426</c:v>
                </c:pt>
                <c:pt idx="24">
                  <c:v>-0.46195084595637048</c:v>
                </c:pt>
                <c:pt idx="25">
                  <c:v>-0.48109558871679231</c:v>
                </c:pt>
                <c:pt idx="26">
                  <c:v>-0.50070650983597242</c:v>
                </c:pt>
                <c:pt idx="27">
                  <c:v>-0.51839788479146187</c:v>
                </c:pt>
                <c:pt idx="28">
                  <c:v>-0.51839788479146198</c:v>
                </c:pt>
                <c:pt idx="29">
                  <c:v>-0.51839788479146198</c:v>
                </c:pt>
                <c:pt idx="30">
                  <c:v>-0.51839788479146187</c:v>
                </c:pt>
              </c:numCache>
            </c:numRef>
          </c:val>
          <c:smooth val="0"/>
          <c:extLst>
            <c:ext xmlns:c16="http://schemas.microsoft.com/office/drawing/2014/chart" uri="{C3380CC4-5D6E-409C-BE32-E72D297353CC}">
              <c16:uniqueId val="{00000002-F851-4FC2-B1B5-CD3138CFA0EA}"/>
            </c:ext>
          </c:extLst>
        </c:ser>
        <c:dLbls>
          <c:showLegendKey val="0"/>
          <c:showVal val="0"/>
          <c:showCatName val="0"/>
          <c:showSerName val="0"/>
          <c:showPercent val="0"/>
          <c:showBubbleSize val="0"/>
        </c:dLbls>
        <c:marker val="1"/>
        <c:smooth val="0"/>
        <c:axId val="674845952"/>
        <c:axId val="674842592"/>
      </c:lineChart>
      <c:dateAx>
        <c:axId val="224449280"/>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450816"/>
        <c:crosses val="autoZero"/>
        <c:auto val="1"/>
        <c:lblOffset val="100"/>
        <c:baseTimeUnit val="days"/>
      </c:dateAx>
      <c:valAx>
        <c:axId val="224450816"/>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449280"/>
        <c:crosses val="autoZero"/>
        <c:crossBetween val="between"/>
      </c:valAx>
      <c:dateAx>
        <c:axId val="674845952"/>
        <c:scaling>
          <c:orientation val="minMax"/>
        </c:scaling>
        <c:delete val="1"/>
        <c:axPos val="b"/>
        <c:numFmt formatCode="m/d;@" sourceLinked="1"/>
        <c:majorTickMark val="out"/>
        <c:minorTickMark val="none"/>
        <c:tickLblPos val="nextTo"/>
        <c:crossAx val="674842592"/>
        <c:crosses val="autoZero"/>
        <c:auto val="1"/>
        <c:lblOffset val="100"/>
        <c:baseTimeUnit val="days"/>
      </c:dateAx>
      <c:valAx>
        <c:axId val="6748425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67484595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f0a73eb4-f38a-4e9d-a4a8-33bc5d16299d}"/>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t>总取款额度</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WP_ro!$AL$68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WP_ro!$A$69:$A$99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WP_ro!$AL$69:$AL$99</c:f>
              <c:numCache>
                <c:formatCode>_ * #,##0_ ;_ * \-#,##0_ ;_ * "-"_ ;_ @_ </c:formatCode>
                <c:ptCount val="31"/>
                <c:pt idx="0">
                  <c:v>1225368</c:v>
                </c:pt>
                <c:pt idx="1">
                  <c:v>-11296</c:v>
                </c:pt>
                <c:pt idx="2">
                  <c:v>-1356433</c:v>
                </c:pt>
                <c:pt idx="3">
                  <c:v>1178400</c:v>
                </c:pt>
                <c:pt idx="4">
                  <c:v>131018</c:v>
                </c:pt>
                <c:pt idx="5">
                  <c:v>-1250449</c:v>
                </c:pt>
                <c:pt idx="6">
                  <c:v>406453</c:v>
                </c:pt>
                <c:pt idx="7">
                  <c:v>-554163</c:v>
                </c:pt>
                <c:pt idx="8">
                  <c:v>659691</c:v>
                </c:pt>
                <c:pt idx="9">
                  <c:v>-491148</c:v>
                </c:pt>
                <c:pt idx="10">
                  <c:v>-389733</c:v>
                </c:pt>
                <c:pt idx="11">
                  <c:v>976741</c:v>
                </c:pt>
                <c:pt idx="12">
                  <c:v>-3631857</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7DA4-4DE1-957B-0FBFB8C54C14}"/>
            </c:ext>
          </c:extLst>
        </c:ser>
        <c:dLbls>
          <c:showLegendKey val="0"/>
          <c:showVal val="0"/>
          <c:showCatName val="0"/>
          <c:showSerName val="0"/>
          <c:showPercent val="0"/>
          <c:showBubbleSize val="0"/>
        </c:dLbls>
        <c:gapWidth val="315"/>
        <c:overlap val="-40"/>
        <c:axId val="224494720"/>
        <c:axId val="224496256"/>
      </c:barChart>
      <c:dateAx>
        <c:axId val="224494720"/>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4496256"/>
        <c:crosses val="autoZero"/>
        <c:auto val="1"/>
        <c:lblOffset val="100"/>
        <c:baseTimeUnit val="days"/>
      </c:dateAx>
      <c:valAx>
        <c:axId val="224496256"/>
        <c:scaling>
          <c:orientation val="minMax"/>
        </c:scaling>
        <c:delete val="1"/>
        <c:axPos val="l"/>
        <c:numFmt formatCode="_ * #,##0_ ;_ * \-#,##0_ ;_ * &quot;-&quot;_ ;_ @_ " sourceLinked="1"/>
        <c:majorTickMark val="none"/>
        <c:minorTickMark val="none"/>
        <c:tickLblPos val="nextTo"/>
        <c:crossAx val="2244947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4dc0622d-cde5-4a16-9a34-5b670fee5965}"/>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t>总取款额度</a:t>
            </a:r>
            <a:r>
              <a:rPr lang="en-US"/>
              <a:t>-</a:t>
            </a:r>
            <a:r>
              <a:rPr lang="zh-CN"/>
              <a:t>营业日日均值与上月日均值比</a:t>
            </a:r>
          </a:p>
        </c:rich>
      </c:tx>
      <c:layout>
        <c:manualLayout>
          <c:xMode val="edge"/>
          <c:yMode val="edge"/>
          <c:x val="0.217317822578734"/>
          <c:y val="2.0887728459529999E-2"/>
        </c:manualLayout>
      </c:layout>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WP_ro!$AL$100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WP_ro!$AL$101:$AL$131</c:f>
              <c:numCache>
                <c:formatCode>_ * #,##0_ ;_ * \-#,##0_ ;_ * "-"_ ;_ @_ </c:formatCode>
                <c:ptCount val="31"/>
                <c:pt idx="0">
                  <c:v>4332776</c:v>
                </c:pt>
                <c:pt idx="1">
                  <c:v>4327128</c:v>
                </c:pt>
                <c:pt idx="2">
                  <c:v>3873101</c:v>
                </c:pt>
                <c:pt idx="3">
                  <c:v>3940687.5</c:v>
                </c:pt>
                <c:pt idx="4">
                  <c:v>4007443</c:v>
                </c:pt>
                <c:pt idx="5">
                  <c:v>3843538.5</c:v>
                </c:pt>
                <c:pt idx="6">
                  <c:v>3784528.5714285714</c:v>
                </c:pt>
                <c:pt idx="7">
                  <c:v>3671000.75</c:v>
                </c:pt>
                <c:pt idx="8">
                  <c:v>3656000.3333333335</c:v>
                </c:pt>
                <c:pt idx="9">
                  <c:v>3594885.2</c:v>
                </c:pt>
                <c:pt idx="10">
                  <c:v>3509451.6363636362</c:v>
                </c:pt>
                <c:pt idx="11">
                  <c:v>3519652.0833333335</c:v>
                </c:pt>
                <c:pt idx="12">
                  <c:v>3248909.6153846155</c:v>
                </c:pt>
                <c:pt idx="13">
                  <c:v>3016844.6428571427</c:v>
                </c:pt>
                <c:pt idx="14">
                  <c:v>2815721.6666666665</c:v>
                </c:pt>
                <c:pt idx="15">
                  <c:v>2639739.0625</c:v>
                </c:pt>
                <c:pt idx="16">
                  <c:v>2484460.2941176472</c:v>
                </c:pt>
                <c:pt idx="17">
                  <c:v>2346434.722222222</c:v>
                </c:pt>
                <c:pt idx="18">
                  <c:v>2222938.1578947366</c:v>
                </c:pt>
                <c:pt idx="19">
                  <c:v>2111791.25</c:v>
                </c:pt>
                <c:pt idx="20">
                  <c:v>2011229.7619047619</c:v>
                </c:pt>
                <c:pt idx="21">
                  <c:v>1919810.2272727273</c:v>
                </c:pt>
                <c:pt idx="22">
                  <c:v>1836340.2173913044</c:v>
                </c:pt>
                <c:pt idx="23">
                  <c:v>1759826.0416666667</c:v>
                </c:pt>
                <c:pt idx="24">
                  <c:v>1689433</c:v>
                </c:pt>
                <c:pt idx="25">
                  <c:v>1624454.8076923077</c:v>
                </c:pt>
                <c:pt idx="26">
                  <c:v>1564289.8148148148</c:v>
                </c:pt>
                <c:pt idx="27">
                  <c:v>1508422.3214285714</c:v>
                </c:pt>
                <c:pt idx="28">
                  <c:v>1456407.7586206896</c:v>
                </c:pt>
                <c:pt idx="29">
                  <c:v>1407860.8333333333</c:v>
                </c:pt>
                <c:pt idx="30">
                  <c:v>1362445.9677419355</c:v>
                </c:pt>
              </c:numCache>
            </c:numRef>
          </c:val>
          <c:extLst>
            <c:ext xmlns:c16="http://schemas.microsoft.com/office/drawing/2014/chart" uri="{C3380CC4-5D6E-409C-BE32-E72D297353CC}">
              <c16:uniqueId val="{00000000-06B1-414F-B5A8-59D01B778A59}"/>
            </c:ext>
          </c:extLst>
        </c:ser>
        <c:ser>
          <c:idx val="1"/>
          <c:order val="1"/>
          <c:tx>
            <c:strRef>
              <c:f>WP_ro!$AM$100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WP_ro!$AM$101:$AM$131</c:f>
              <c:numCache>
                <c:formatCode>_ * #,##0_ ;_ * \-#,##0_ ;_ * "-"_ ;_ @_ </c:formatCode>
                <c:ptCount val="31"/>
                <c:pt idx="0">
                  <c:v>2828986.6774193547</c:v>
                </c:pt>
                <c:pt idx="1">
                  <c:v>2828986.6774193547</c:v>
                </c:pt>
                <c:pt idx="2">
                  <c:v>2828986.6774193547</c:v>
                </c:pt>
                <c:pt idx="3">
                  <c:v>2828986.6774193547</c:v>
                </c:pt>
                <c:pt idx="4">
                  <c:v>2828986.6774193547</c:v>
                </c:pt>
                <c:pt idx="5">
                  <c:v>2828986.6774193547</c:v>
                </c:pt>
                <c:pt idx="6">
                  <c:v>2828986.6774193547</c:v>
                </c:pt>
                <c:pt idx="7">
                  <c:v>2828986.6774193547</c:v>
                </c:pt>
                <c:pt idx="8">
                  <c:v>2828986.6774193547</c:v>
                </c:pt>
                <c:pt idx="9">
                  <c:v>2828986.6774193547</c:v>
                </c:pt>
                <c:pt idx="10">
                  <c:v>2828986.6774193547</c:v>
                </c:pt>
                <c:pt idx="11">
                  <c:v>2828986.6774193547</c:v>
                </c:pt>
                <c:pt idx="12">
                  <c:v>2828986.6774193547</c:v>
                </c:pt>
                <c:pt idx="13">
                  <c:v>2828986.6774193547</c:v>
                </c:pt>
                <c:pt idx="14">
                  <c:v>2828986.6774193547</c:v>
                </c:pt>
                <c:pt idx="15">
                  <c:v>2828986.6774193547</c:v>
                </c:pt>
                <c:pt idx="16">
                  <c:v>2828986.6774193547</c:v>
                </c:pt>
                <c:pt idx="17">
                  <c:v>2828986.6774193547</c:v>
                </c:pt>
                <c:pt idx="18">
                  <c:v>2828986.6774193547</c:v>
                </c:pt>
                <c:pt idx="19">
                  <c:v>2828986.6774193547</c:v>
                </c:pt>
                <c:pt idx="20">
                  <c:v>2828986.6774193547</c:v>
                </c:pt>
                <c:pt idx="21">
                  <c:v>2828986.6774193547</c:v>
                </c:pt>
                <c:pt idx="22">
                  <c:v>2828986.6774193547</c:v>
                </c:pt>
                <c:pt idx="23">
                  <c:v>2828986.6774193547</c:v>
                </c:pt>
                <c:pt idx="24">
                  <c:v>2828986.6774193547</c:v>
                </c:pt>
                <c:pt idx="25">
                  <c:v>2828986.6774193547</c:v>
                </c:pt>
                <c:pt idx="26">
                  <c:v>2828986.6774193547</c:v>
                </c:pt>
                <c:pt idx="27">
                  <c:v>2828986.6774193547</c:v>
                </c:pt>
                <c:pt idx="28">
                  <c:v>2828986.6774193547</c:v>
                </c:pt>
                <c:pt idx="29">
                  <c:v>2828986.6774193547</c:v>
                </c:pt>
                <c:pt idx="30">
                  <c:v>2828986.6774193547</c:v>
                </c:pt>
              </c:numCache>
            </c:numRef>
          </c:val>
          <c:extLst>
            <c:ext xmlns:c16="http://schemas.microsoft.com/office/drawing/2014/chart" uri="{C3380CC4-5D6E-409C-BE32-E72D297353CC}">
              <c16:uniqueId val="{00000001-06B1-414F-B5A8-59D01B778A59}"/>
            </c:ext>
          </c:extLst>
        </c:ser>
        <c:dLbls>
          <c:showLegendKey val="0"/>
          <c:showVal val="0"/>
          <c:showCatName val="0"/>
          <c:showSerName val="0"/>
          <c:showPercent val="0"/>
          <c:showBubbleSize val="0"/>
        </c:dLbls>
        <c:gapWidth val="100"/>
        <c:axId val="224038912"/>
        <c:axId val="224040448"/>
      </c:barChart>
      <c:lineChart>
        <c:grouping val="standard"/>
        <c:varyColors val="0"/>
        <c:ser>
          <c:idx val="2"/>
          <c:order val="2"/>
          <c:tx>
            <c:strRef>
              <c:f>WP_ro!$AN$100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WP_ro!$AN$101:$AN$131</c:f>
              <c:numCache>
                <c:formatCode>0.00%</c:formatCode>
                <c:ptCount val="31"/>
                <c:pt idx="0">
                  <c:v>0.53156465337349168</c:v>
                </c:pt>
                <c:pt idx="1">
                  <c:v>0.52956817878947138</c:v>
                </c:pt>
                <c:pt idx="2">
                  <c:v>0.36907714374006967</c:v>
                </c:pt>
                <c:pt idx="3">
                  <c:v>0.39296785363257913</c:v>
                </c:pt>
                <c:pt idx="4">
                  <c:v>0.4165648187695431</c:v>
                </c:pt>
                <c:pt idx="5">
                  <c:v>0.35862728894366347</c:v>
                </c:pt>
                <c:pt idx="6">
                  <c:v>0.33776825519760906</c:v>
                </c:pt>
                <c:pt idx="7">
                  <c:v>0.29763804803377286</c:v>
                </c:pt>
                <c:pt idx="8">
                  <c:v>0.2923356488438445</c:v>
                </c:pt>
                <c:pt idx="9">
                  <c:v>0.27073246003382029</c:v>
                </c:pt>
                <c:pt idx="10">
                  <c:v>0.24053310833015737</c:v>
                </c:pt>
                <c:pt idx="11">
                  <c:v>0.24413879762205684</c:v>
                </c:pt>
                <c:pt idx="12">
                  <c:v>0.14843581318959093</c:v>
                </c:pt>
                <c:pt idx="13">
                  <c:v>6.6404683676048626E-2</c:v>
                </c:pt>
                <c:pt idx="14">
                  <c:v>-4.6889619023546304E-3</c:v>
                </c:pt>
                <c:pt idx="15">
                  <c:v>-6.6895901783457418E-2</c:v>
                </c:pt>
                <c:pt idx="16">
                  <c:v>-0.12178437814913633</c:v>
                </c:pt>
                <c:pt idx="17">
                  <c:v>-0.17057413491862888</c:v>
                </c:pt>
                <c:pt idx="18">
                  <c:v>-0.21422812781764844</c:v>
                </c:pt>
                <c:pt idx="19">
                  <c:v>-0.25351672142676596</c:v>
                </c:pt>
                <c:pt idx="20">
                  <c:v>-0.28906354421596758</c:v>
                </c:pt>
                <c:pt idx="21">
                  <c:v>-0.3213788376606963</c:v>
                </c:pt>
                <c:pt idx="22">
                  <c:v>-0.35088410558849209</c:v>
                </c:pt>
                <c:pt idx="23">
                  <c:v>-0.37793060118897159</c:v>
                </c:pt>
                <c:pt idx="24">
                  <c:v>-0.40281337714141274</c:v>
                </c:pt>
                <c:pt idx="25">
                  <c:v>-0.42578209340520456</c:v>
                </c:pt>
                <c:pt idx="26">
                  <c:v>-0.44704942327908587</c:v>
                </c:pt>
                <c:pt idx="27">
                  <c:v>-0.46679765816197571</c:v>
                </c:pt>
                <c:pt idx="28">
                  <c:v>-0.48518394581156271</c:v>
                </c:pt>
                <c:pt idx="29">
                  <c:v>-0.50234448095117734</c:v>
                </c:pt>
                <c:pt idx="30">
                  <c:v>-0.51839788479146187</c:v>
                </c:pt>
              </c:numCache>
            </c:numRef>
          </c:val>
          <c:smooth val="0"/>
          <c:extLst>
            <c:ext xmlns:c16="http://schemas.microsoft.com/office/drawing/2014/chart" uri="{C3380CC4-5D6E-409C-BE32-E72D297353CC}">
              <c16:uniqueId val="{00000002-06B1-414F-B5A8-59D01B778A59}"/>
            </c:ext>
          </c:extLst>
        </c:ser>
        <c:dLbls>
          <c:showLegendKey val="0"/>
          <c:showVal val="0"/>
          <c:showCatName val="0"/>
          <c:showSerName val="0"/>
          <c:showPercent val="0"/>
          <c:showBubbleSize val="0"/>
        </c:dLbls>
        <c:marker val="1"/>
        <c:smooth val="0"/>
        <c:axId val="436015280"/>
        <c:axId val="436018640"/>
      </c:lineChart>
      <c:dateAx>
        <c:axId val="224038912"/>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4040448"/>
        <c:crosses val="autoZero"/>
        <c:auto val="1"/>
        <c:lblOffset val="100"/>
        <c:baseTimeUnit val="days"/>
      </c:dateAx>
      <c:valAx>
        <c:axId val="22404044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4038912"/>
        <c:crosses val="autoZero"/>
        <c:crossBetween val="between"/>
      </c:valAx>
      <c:dateAx>
        <c:axId val="436015280"/>
        <c:scaling>
          <c:orientation val="minMax"/>
        </c:scaling>
        <c:delete val="1"/>
        <c:axPos val="b"/>
        <c:numFmt formatCode="m/d;@" sourceLinked="1"/>
        <c:majorTickMark val="out"/>
        <c:minorTickMark val="none"/>
        <c:tickLblPos val="nextTo"/>
        <c:crossAx val="436018640"/>
        <c:crosses val="autoZero"/>
        <c:auto val="1"/>
        <c:lblOffset val="100"/>
        <c:baseTimeUnit val="days"/>
      </c:dateAx>
      <c:valAx>
        <c:axId val="43601864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436015280"/>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3151c02b-ac7d-431d-b91d-23d7d9933ca9}"/>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公司输赢</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WP_ro!$AO$2:$AO$4</c:f>
              <c:strCache>
                <c:ptCount val="3"/>
                <c:pt idx="0">
                  <c:v>公司輸贏
(淨贏-淨輸)</c:v>
                </c:pt>
                <c:pt idx="1">
                  <c:v>Company Win/Loss</c:v>
                </c:pt>
                <c:pt idx="2">
                  <c:v>本月数据</c:v>
                </c:pt>
              </c:strCache>
            </c:strRef>
          </c:tx>
          <c:spPr>
            <a:solidFill>
              <a:schemeClr val="accent1"/>
            </a:solidFill>
            <a:ln>
              <a:noFill/>
            </a:ln>
            <a:effectLst/>
          </c:spPr>
          <c:invertIfNegative val="0"/>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WP_ro!$AO$5:$AO$35</c:f>
              <c:numCache>
                <c:formatCode>_ * #,##0_ ;_ * \-#,##0_ ;_ * "-"_ ;_ @_ </c:formatCode>
                <c:ptCount val="31"/>
                <c:pt idx="0">
                  <c:v>314286.96000000002</c:v>
                </c:pt>
                <c:pt idx="1">
                  <c:v>397706.99</c:v>
                </c:pt>
                <c:pt idx="2">
                  <c:v>613103.09</c:v>
                </c:pt>
                <c:pt idx="3">
                  <c:v>515375.76</c:v>
                </c:pt>
                <c:pt idx="4">
                  <c:v>389842.95</c:v>
                </c:pt>
                <c:pt idx="5">
                  <c:v>1061968.3999999999</c:v>
                </c:pt>
                <c:pt idx="6">
                  <c:v>705155.16</c:v>
                </c:pt>
                <c:pt idx="7">
                  <c:v>804174.15</c:v>
                </c:pt>
                <c:pt idx="8">
                  <c:v>1037721.35</c:v>
                </c:pt>
                <c:pt idx="9">
                  <c:v>630264.42000000004</c:v>
                </c:pt>
                <c:pt idx="10">
                  <c:v>1161479.01</c:v>
                </c:pt>
                <c:pt idx="11">
                  <c:v>-93637.11</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76DF-4252-A7BE-5A1F83F581F8}"/>
            </c:ext>
          </c:extLst>
        </c:ser>
        <c:ser>
          <c:idx val="1"/>
          <c:order val="1"/>
          <c:tx>
            <c:strRef>
              <c:f>WP_ro!$AP$2:$AP$4</c:f>
              <c:strCache>
                <c:ptCount val="3"/>
                <c:pt idx="0">
                  <c:v>公司輸贏
(淨贏-淨輸)</c:v>
                </c:pt>
                <c:pt idx="1">
                  <c:v>Company Win/Loss</c:v>
                </c:pt>
                <c:pt idx="2">
                  <c:v>上月数据</c:v>
                </c:pt>
              </c:strCache>
            </c:strRef>
          </c:tx>
          <c:spPr>
            <a:solidFill>
              <a:schemeClr val="accent2"/>
            </a:solidFill>
            <a:ln>
              <a:noFill/>
            </a:ln>
            <a:effectLst/>
          </c:spPr>
          <c:invertIfNegative val="0"/>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WP_ro!$AP$5:$AP$35</c:f>
              <c:numCache>
                <c:formatCode>_ * #,##0_ ;_ * \-#,##0_ ;_ * "-"_ ;_ @_ </c:formatCode>
                <c:ptCount val="31"/>
                <c:pt idx="0">
                  <c:v>550919.06000000006</c:v>
                </c:pt>
                <c:pt idx="1">
                  <c:v>895758.62</c:v>
                </c:pt>
                <c:pt idx="2">
                  <c:v>-695169.36</c:v>
                </c:pt>
                <c:pt idx="3">
                  <c:v>1038064.5</c:v>
                </c:pt>
                <c:pt idx="4">
                  <c:v>593330.81999999995</c:v>
                </c:pt>
                <c:pt idx="5">
                  <c:v>1070705.71</c:v>
                </c:pt>
                <c:pt idx="6">
                  <c:v>907805.48</c:v>
                </c:pt>
                <c:pt idx="7">
                  <c:v>1660163.12</c:v>
                </c:pt>
                <c:pt idx="8">
                  <c:v>966888.11</c:v>
                </c:pt>
                <c:pt idx="9">
                  <c:v>506405.76</c:v>
                </c:pt>
                <c:pt idx="10">
                  <c:v>933179.35</c:v>
                </c:pt>
                <c:pt idx="11">
                  <c:v>-72915.72</c:v>
                </c:pt>
                <c:pt idx="12">
                  <c:v>1016379.96</c:v>
                </c:pt>
                <c:pt idx="13">
                  <c:v>701833.52</c:v>
                </c:pt>
                <c:pt idx="14">
                  <c:v>-843667.46</c:v>
                </c:pt>
                <c:pt idx="15">
                  <c:v>1170007.18</c:v>
                </c:pt>
                <c:pt idx="16">
                  <c:v>374080.76</c:v>
                </c:pt>
                <c:pt idx="17">
                  <c:v>1021501.65</c:v>
                </c:pt>
                <c:pt idx="18">
                  <c:v>1015297.21</c:v>
                </c:pt>
                <c:pt idx="19">
                  <c:v>404555.77</c:v>
                </c:pt>
                <c:pt idx="20">
                  <c:v>687317.14</c:v>
                </c:pt>
                <c:pt idx="21">
                  <c:v>785273.87</c:v>
                </c:pt>
                <c:pt idx="22">
                  <c:v>602646.21</c:v>
                </c:pt>
                <c:pt idx="23">
                  <c:v>436967.65</c:v>
                </c:pt>
                <c:pt idx="24">
                  <c:v>1037721.74</c:v>
                </c:pt>
                <c:pt idx="25">
                  <c:v>283839.34999999998</c:v>
                </c:pt>
                <c:pt idx="26">
                  <c:v>522082.34</c:v>
                </c:pt>
                <c:pt idx="27">
                  <c:v>928099.87</c:v>
                </c:pt>
                <c:pt idx="28">
                  <c:v>0</c:v>
                </c:pt>
                <c:pt idx="29">
                  <c:v>0</c:v>
                </c:pt>
                <c:pt idx="30">
                  <c:v>0</c:v>
                </c:pt>
              </c:numCache>
            </c:numRef>
          </c:val>
          <c:extLst>
            <c:ext xmlns:c16="http://schemas.microsoft.com/office/drawing/2014/chart" uri="{C3380CC4-5D6E-409C-BE32-E72D297353CC}">
              <c16:uniqueId val="{00000001-76DF-4252-A7BE-5A1F83F581F8}"/>
            </c:ext>
          </c:extLst>
        </c:ser>
        <c:dLbls>
          <c:showLegendKey val="0"/>
          <c:showVal val="0"/>
          <c:showCatName val="0"/>
          <c:showSerName val="0"/>
          <c:showPercent val="0"/>
          <c:showBubbleSize val="0"/>
        </c:dLbls>
        <c:gapWidth val="219"/>
        <c:axId val="224088832"/>
        <c:axId val="224090368"/>
      </c:barChart>
      <c:lineChart>
        <c:grouping val="standard"/>
        <c:varyColors val="0"/>
        <c:ser>
          <c:idx val="2"/>
          <c:order val="2"/>
          <c:tx>
            <c:strRef>
              <c:f>WP_ro!$AQ$2:$AQ$4</c:f>
              <c:strCache>
                <c:ptCount val="3"/>
                <c:pt idx="0">
                  <c:v>公司輸贏
(淨贏-淨輸)</c:v>
                </c:pt>
                <c:pt idx="1">
                  <c:v>Company Win/Loss</c:v>
                </c:pt>
                <c:pt idx="2">
                  <c:v>增长率</c:v>
                </c:pt>
              </c:strCache>
            </c:strRef>
          </c:tx>
          <c:spPr>
            <a:ln w="28575" cap="rnd">
              <a:solidFill>
                <a:schemeClr val="accent3"/>
              </a:solidFill>
              <a:round/>
            </a:ln>
            <a:effectLst/>
          </c:spPr>
          <c:marker>
            <c:symbol val="none"/>
          </c:marker>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WP_ro!$AQ$5:$AQ$35</c:f>
              <c:numCache>
                <c:formatCode>0.00%</c:formatCode>
                <c:ptCount val="31"/>
                <c:pt idx="0">
                  <c:v>-0.42952244200808737</c:v>
                </c:pt>
                <c:pt idx="1">
                  <c:v>-0.55601098206568189</c:v>
                </c:pt>
                <c:pt idx="2">
                  <c:v>-1.8819478033381678</c:v>
                </c:pt>
                <c:pt idx="3">
                  <c:v>-0.50352241117965213</c:v>
                </c:pt>
                <c:pt idx="4">
                  <c:v>-0.34295853702661183</c:v>
                </c:pt>
                <c:pt idx="5">
                  <c:v>-8.1603282007341269E-3</c:v>
                </c:pt>
                <c:pt idx="6">
                  <c:v>-0.22323099437557917</c:v>
                </c:pt>
                <c:pt idx="7">
                  <c:v>-0.51560534003429737</c:v>
                </c:pt>
                <c:pt idx="8">
                  <c:v>7.3258983399847571E-2</c:v>
                </c:pt>
                <c:pt idx="9">
                  <c:v>0.24458382937824411</c:v>
                </c:pt>
                <c:pt idx="10">
                  <c:v>0.24464714098099152</c:v>
                </c:pt>
                <c:pt idx="11">
                  <c:v>0.2841827523612192</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76DF-4252-A7BE-5A1F83F581F8}"/>
            </c:ext>
          </c:extLst>
        </c:ser>
        <c:dLbls>
          <c:showLegendKey val="0"/>
          <c:showVal val="0"/>
          <c:showCatName val="0"/>
          <c:showSerName val="0"/>
          <c:showPercent val="0"/>
          <c:showBubbleSize val="0"/>
        </c:dLbls>
        <c:marker val="1"/>
        <c:smooth val="0"/>
        <c:axId val="1522029536"/>
        <c:axId val="1522027616"/>
      </c:lineChart>
      <c:dateAx>
        <c:axId val="224088832"/>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090368"/>
        <c:crosses val="autoZero"/>
        <c:auto val="1"/>
        <c:lblOffset val="100"/>
        <c:baseTimeUnit val="days"/>
      </c:dateAx>
      <c:valAx>
        <c:axId val="224090368"/>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088832"/>
        <c:crosses val="autoZero"/>
        <c:crossBetween val="between"/>
      </c:valAx>
      <c:dateAx>
        <c:axId val="1522029536"/>
        <c:scaling>
          <c:orientation val="minMax"/>
        </c:scaling>
        <c:delete val="1"/>
        <c:axPos val="b"/>
        <c:numFmt formatCode="m/d;@" sourceLinked="1"/>
        <c:majorTickMark val="out"/>
        <c:minorTickMark val="none"/>
        <c:tickLblPos val="nextTo"/>
        <c:crossAx val="1522027616"/>
        <c:crosses val="autoZero"/>
        <c:auto val="1"/>
        <c:lblOffset val="100"/>
        <c:baseTimeUnit val="days"/>
      </c:dateAx>
      <c:valAx>
        <c:axId val="152202761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1522029536"/>
        <c:crosses val="max"/>
        <c:crossBetween val="between"/>
      </c:valAx>
      <c:spPr>
        <a:noFill/>
        <a:ln>
          <a:noFill/>
        </a:ln>
        <a:effectLst/>
      </c:spPr>
    </c:plotArea>
    <c:legend>
      <c:legendPos val="b"/>
      <c:layout>
        <c:manualLayout>
          <c:xMode val="edge"/>
          <c:yMode val="edge"/>
          <c:x val="2.36989165225256E-2"/>
          <c:y val="0.64658038487487401"/>
          <c:w val="0.95028697871124101"/>
          <c:h val="0.31025417195141203"/>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b40a3cda-867d-4083-a0a2-d9d015a66d8b}"/>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公司输赢</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WP_ro!$AO$36</c:f>
              <c:strCache>
                <c:ptCount val="1"/>
                <c:pt idx="0">
                  <c:v>本月日均值数据</c:v>
                </c:pt>
              </c:strCache>
            </c:strRef>
          </c:tx>
          <c:spPr>
            <a:solidFill>
              <a:schemeClr val="accent1"/>
            </a:solidFill>
            <a:ln>
              <a:noFill/>
            </a:ln>
            <a:effectLst/>
          </c:spPr>
          <c:invertIfNegative val="0"/>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WP_ro!$AO$37:$AO$67</c:f>
              <c:numCache>
                <c:formatCode>_ * #,##0_ ;_ * \-#,##0_ ;_ * "-"_ ;_ @_ </c:formatCode>
                <c:ptCount val="31"/>
                <c:pt idx="0">
                  <c:v>314286.96000000002</c:v>
                </c:pt>
                <c:pt idx="1">
                  <c:v>355996.97499999998</c:v>
                </c:pt>
                <c:pt idx="2">
                  <c:v>441699.01333333337</c:v>
                </c:pt>
                <c:pt idx="3">
                  <c:v>460118.2</c:v>
                </c:pt>
                <c:pt idx="4">
                  <c:v>446063.15</c:v>
                </c:pt>
                <c:pt idx="5">
                  <c:v>548714.02500000002</c:v>
                </c:pt>
                <c:pt idx="6">
                  <c:v>571062.7585714286</c:v>
                </c:pt>
                <c:pt idx="7">
                  <c:v>600201.6825</c:v>
                </c:pt>
                <c:pt idx="8">
                  <c:v>648814.97888888884</c:v>
                </c:pt>
                <c:pt idx="9">
                  <c:v>646959.92299999995</c:v>
                </c:pt>
                <c:pt idx="10">
                  <c:v>693734.38545454538</c:v>
                </c:pt>
                <c:pt idx="11">
                  <c:v>628120.09416666662</c:v>
                </c:pt>
                <c:pt idx="12">
                  <c:v>579803.16384615377</c:v>
                </c:pt>
                <c:pt idx="13">
                  <c:v>538388.65214285708</c:v>
                </c:pt>
                <c:pt idx="14">
                  <c:v>502496.07533333328</c:v>
                </c:pt>
                <c:pt idx="15">
                  <c:v>471090.07062499993</c:v>
                </c:pt>
                <c:pt idx="16">
                  <c:v>443378.88999999996</c:v>
                </c:pt>
                <c:pt idx="17">
                  <c:v>418746.72944444441</c:v>
                </c:pt>
                <c:pt idx="18">
                  <c:v>396707.42789473681</c:v>
                </c:pt>
                <c:pt idx="19">
                  <c:v>376872.05649999995</c:v>
                </c:pt>
                <c:pt idx="20">
                  <c:v>358925.76809523802</c:v>
                </c:pt>
                <c:pt idx="21">
                  <c:v>342610.96045454539</c:v>
                </c:pt>
                <c:pt idx="22">
                  <c:v>327714.83173913037</c:v>
                </c:pt>
                <c:pt idx="23">
                  <c:v>314060.04708333331</c:v>
                </c:pt>
                <c:pt idx="24">
                  <c:v>301497.64519999997</c:v>
                </c:pt>
                <c:pt idx="25">
                  <c:v>289901.58192307688</c:v>
                </c:pt>
                <c:pt idx="26">
                  <c:v>279164.48629629624</c:v>
                </c:pt>
                <c:pt idx="27">
                  <c:v>269194.32607142854</c:v>
                </c:pt>
                <c:pt idx="28">
                  <c:v>259911.76310344823</c:v>
                </c:pt>
                <c:pt idx="29">
                  <c:v>251248.03766666664</c:v>
                </c:pt>
                <c:pt idx="30">
                  <c:v>243143.2622580645</c:v>
                </c:pt>
              </c:numCache>
            </c:numRef>
          </c:val>
          <c:extLst>
            <c:ext xmlns:c16="http://schemas.microsoft.com/office/drawing/2014/chart" uri="{C3380CC4-5D6E-409C-BE32-E72D297353CC}">
              <c16:uniqueId val="{00000000-9B1F-4EA1-B232-43DACEB0AF88}"/>
            </c:ext>
          </c:extLst>
        </c:ser>
        <c:ser>
          <c:idx val="1"/>
          <c:order val="1"/>
          <c:tx>
            <c:strRef>
              <c:f>WP_ro!$AP$36</c:f>
              <c:strCache>
                <c:ptCount val="1"/>
                <c:pt idx="0">
                  <c:v>上月日均值数据</c:v>
                </c:pt>
              </c:strCache>
            </c:strRef>
          </c:tx>
          <c:spPr>
            <a:solidFill>
              <a:schemeClr val="accent2"/>
            </a:solidFill>
            <a:ln>
              <a:noFill/>
            </a:ln>
            <a:effectLst/>
          </c:spPr>
          <c:invertIfNegative val="0"/>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WP_ro!$AP$37:$AP$67</c:f>
              <c:numCache>
                <c:formatCode>_ * #,##0_ ;_ * \-#,##0_ ;_ * "-"_ ;_ @_ </c:formatCode>
                <c:ptCount val="31"/>
                <c:pt idx="0">
                  <c:v>550919.06000000006</c:v>
                </c:pt>
                <c:pt idx="1">
                  <c:v>723338.84000000008</c:v>
                </c:pt>
                <c:pt idx="2">
                  <c:v>250502.7733333334</c:v>
                </c:pt>
                <c:pt idx="3">
                  <c:v>447393.20500000007</c:v>
                </c:pt>
                <c:pt idx="4">
                  <c:v>476580.728</c:v>
                </c:pt>
                <c:pt idx="5">
                  <c:v>575601.55833333335</c:v>
                </c:pt>
                <c:pt idx="6">
                  <c:v>623059.26142857142</c:v>
                </c:pt>
                <c:pt idx="7">
                  <c:v>752697.24375000002</c:v>
                </c:pt>
                <c:pt idx="8">
                  <c:v>776496.22888888896</c:v>
                </c:pt>
                <c:pt idx="9">
                  <c:v>749487.18200000003</c:v>
                </c:pt>
                <c:pt idx="10">
                  <c:v>766186.47</c:v>
                </c:pt>
                <c:pt idx="11">
                  <c:v>696261.28749999998</c:v>
                </c:pt>
                <c:pt idx="12">
                  <c:v>720885.80076923082</c:v>
                </c:pt>
                <c:pt idx="13">
                  <c:v>719524.92357142852</c:v>
                </c:pt>
                <c:pt idx="14">
                  <c:v>615312.09799999988</c:v>
                </c:pt>
                <c:pt idx="15">
                  <c:v>649980.54062499991</c:v>
                </c:pt>
                <c:pt idx="16">
                  <c:v>633751.14176470577</c:v>
                </c:pt>
                <c:pt idx="17">
                  <c:v>655292.83666666655</c:v>
                </c:pt>
                <c:pt idx="18">
                  <c:v>674240.43526315782</c:v>
                </c:pt>
                <c:pt idx="19">
                  <c:v>660756.20199999993</c:v>
                </c:pt>
                <c:pt idx="20">
                  <c:v>662021.0085714286</c:v>
                </c:pt>
                <c:pt idx="21">
                  <c:v>667623.41136363626</c:v>
                </c:pt>
                <c:pt idx="22">
                  <c:v>664798.31565217383</c:v>
                </c:pt>
                <c:pt idx="23">
                  <c:v>655305.37124999997</c:v>
                </c:pt>
                <c:pt idx="24">
                  <c:v>670602.02599999995</c:v>
                </c:pt>
                <c:pt idx="25">
                  <c:v>655726.5384615385</c:v>
                </c:pt>
                <c:pt idx="26">
                  <c:v>650776.7533333333</c:v>
                </c:pt>
                <c:pt idx="27">
                  <c:v>660681.15035714291</c:v>
                </c:pt>
                <c:pt idx="28">
                  <c:v>637899.04172413796</c:v>
                </c:pt>
                <c:pt idx="29">
                  <c:v>616635.74033333338</c:v>
                </c:pt>
                <c:pt idx="30">
                  <c:v>596744.26483870973</c:v>
                </c:pt>
              </c:numCache>
            </c:numRef>
          </c:val>
          <c:extLst>
            <c:ext xmlns:c16="http://schemas.microsoft.com/office/drawing/2014/chart" uri="{C3380CC4-5D6E-409C-BE32-E72D297353CC}">
              <c16:uniqueId val="{00000001-9B1F-4EA1-B232-43DACEB0AF88}"/>
            </c:ext>
          </c:extLst>
        </c:ser>
        <c:dLbls>
          <c:showLegendKey val="0"/>
          <c:showVal val="0"/>
          <c:showCatName val="0"/>
          <c:showSerName val="0"/>
          <c:showPercent val="0"/>
          <c:showBubbleSize val="0"/>
        </c:dLbls>
        <c:gapWidth val="219"/>
        <c:axId val="223954432"/>
        <c:axId val="223955968"/>
      </c:barChart>
      <c:lineChart>
        <c:grouping val="standard"/>
        <c:varyColors val="0"/>
        <c:ser>
          <c:idx val="2"/>
          <c:order val="2"/>
          <c:tx>
            <c:strRef>
              <c:f>WP_ro!$AQ$36</c:f>
              <c:strCache>
                <c:ptCount val="1"/>
                <c:pt idx="0">
                  <c:v>日均值同比增长率</c:v>
                </c:pt>
              </c:strCache>
            </c:strRef>
          </c:tx>
          <c:spPr>
            <a:ln w="28575" cap="rnd">
              <a:solidFill>
                <a:schemeClr val="accent3"/>
              </a:solidFill>
              <a:round/>
            </a:ln>
            <a:effectLst/>
          </c:spPr>
          <c:marker>
            <c:symbol val="none"/>
          </c:marker>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WP_ro!$AQ$37:$AQ$67</c:f>
              <c:numCache>
                <c:formatCode>0.00%</c:formatCode>
                <c:ptCount val="31"/>
                <c:pt idx="0">
                  <c:v>-0.42952244200808737</c:v>
                </c:pt>
                <c:pt idx="1">
                  <c:v>-0.50784203016113449</c:v>
                </c:pt>
                <c:pt idx="2">
                  <c:v>0.76324999302735563</c:v>
                </c:pt>
                <c:pt idx="3">
                  <c:v>2.844253077111427E-2</c:v>
                </c:pt>
                <c:pt idx="4">
                  <c:v>-6.4034435735722789E-2</c:v>
                </c:pt>
                <c:pt idx="5">
                  <c:v>-4.6712057922822091E-2</c:v>
                </c:pt>
                <c:pt idx="6">
                  <c:v>-8.3453542987104432E-2</c:v>
                </c:pt>
                <c:pt idx="7">
                  <c:v>-0.20259880385672002</c:v>
                </c:pt>
                <c:pt idx="8">
                  <c:v>-0.16443254358453605</c:v>
                </c:pt>
                <c:pt idx="9">
                  <c:v>-0.13679654764262542</c:v>
                </c:pt>
                <c:pt idx="10">
                  <c:v>-9.4561947231272037E-2</c:v>
                </c:pt>
                <c:pt idx="11">
                  <c:v>-9.786727275618258E-2</c:v>
                </c:pt>
                <c:pt idx="12">
                  <c:v>-0.19570733224670667</c:v>
                </c:pt>
                <c:pt idx="13">
                  <c:v>-0.2517442627692239</c:v>
                </c:pt>
                <c:pt idx="14">
                  <c:v>-0.18334764265705469</c:v>
                </c:pt>
                <c:pt idx="15">
                  <c:v>-0.27522434722120265</c:v>
                </c:pt>
                <c:pt idx="16">
                  <c:v>-0.30038959966936951</c:v>
                </c:pt>
                <c:pt idx="17">
                  <c:v>-0.3609777094855503</c:v>
                </c:pt>
                <c:pt idx="18">
                  <c:v>-0.41162320272307479</c:v>
                </c:pt>
                <c:pt idx="19">
                  <c:v>-0.42963523405566162</c:v>
                </c:pt>
                <c:pt idx="20">
                  <c:v>-0.45783326594157198</c:v>
                </c:pt>
                <c:pt idx="21">
                  <c:v>-0.48682003263673068</c:v>
                </c:pt>
                <c:pt idx="22">
                  <c:v>-0.50704623639480972</c:v>
                </c:pt>
                <c:pt idx="23">
                  <c:v>-0.52074244945640935</c:v>
                </c:pt>
                <c:pt idx="24">
                  <c:v>-0.55040749429528268</c:v>
                </c:pt>
                <c:pt idx="25">
                  <c:v>-0.55789255898771128</c:v>
                </c:pt>
                <c:pt idx="26">
                  <c:v>-0.57102879771535742</c:v>
                </c:pt>
                <c:pt idx="27">
                  <c:v>-0.59255031579770245</c:v>
                </c:pt>
                <c:pt idx="28">
                  <c:v>-0.59255031579770245</c:v>
                </c:pt>
                <c:pt idx="29">
                  <c:v>-0.59255031579770245</c:v>
                </c:pt>
                <c:pt idx="30">
                  <c:v>-0.59255031579770245</c:v>
                </c:pt>
              </c:numCache>
            </c:numRef>
          </c:val>
          <c:smooth val="0"/>
          <c:extLst>
            <c:ext xmlns:c16="http://schemas.microsoft.com/office/drawing/2014/chart" uri="{C3380CC4-5D6E-409C-BE32-E72D297353CC}">
              <c16:uniqueId val="{00000002-9B1F-4EA1-B232-43DACEB0AF88}"/>
            </c:ext>
          </c:extLst>
        </c:ser>
        <c:dLbls>
          <c:showLegendKey val="0"/>
          <c:showVal val="0"/>
          <c:showCatName val="0"/>
          <c:showSerName val="0"/>
          <c:showPercent val="0"/>
          <c:showBubbleSize val="0"/>
        </c:dLbls>
        <c:marker val="1"/>
        <c:smooth val="0"/>
        <c:axId val="2065271632"/>
        <c:axId val="2065261072"/>
      </c:lineChart>
      <c:dateAx>
        <c:axId val="223954432"/>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955968"/>
        <c:crosses val="autoZero"/>
        <c:auto val="1"/>
        <c:lblOffset val="100"/>
        <c:baseTimeUnit val="days"/>
      </c:dateAx>
      <c:valAx>
        <c:axId val="22395596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954432"/>
        <c:crosses val="autoZero"/>
        <c:crossBetween val="between"/>
      </c:valAx>
      <c:dateAx>
        <c:axId val="2065271632"/>
        <c:scaling>
          <c:orientation val="minMax"/>
        </c:scaling>
        <c:delete val="1"/>
        <c:axPos val="b"/>
        <c:numFmt formatCode="m/d;@" sourceLinked="1"/>
        <c:majorTickMark val="out"/>
        <c:minorTickMark val="none"/>
        <c:tickLblPos val="nextTo"/>
        <c:crossAx val="2065261072"/>
        <c:crosses val="autoZero"/>
        <c:auto val="1"/>
        <c:lblOffset val="100"/>
        <c:baseTimeUnit val="days"/>
      </c:dateAx>
      <c:valAx>
        <c:axId val="206526107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06527163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5017f89e-fd9b-4ff3-a927-26e3b5bb10c6}"/>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t>公司输赢</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WP_ro!$AO$68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WP_ro!$A$69:$A$99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WP_ro!$AO$69:$AO$99</c:f>
              <c:numCache>
                <c:formatCode>_ * #,##0_ ;_ * \-#,##0_ ;_ * "-"_ ;_ @_ </c:formatCode>
                <c:ptCount val="31"/>
                <c:pt idx="0">
                  <c:v>-613812.90999999992</c:v>
                </c:pt>
                <c:pt idx="1">
                  <c:v>83420.02999999997</c:v>
                </c:pt>
                <c:pt idx="2">
                  <c:v>215396.09999999998</c:v>
                </c:pt>
                <c:pt idx="3">
                  <c:v>-97727.329999999958</c:v>
                </c:pt>
                <c:pt idx="4">
                  <c:v>-125532.81</c:v>
                </c:pt>
                <c:pt idx="5">
                  <c:v>672125.45</c:v>
                </c:pt>
                <c:pt idx="6">
                  <c:v>-356813.23999999987</c:v>
                </c:pt>
                <c:pt idx="7">
                  <c:v>99018.989999999991</c:v>
                </c:pt>
                <c:pt idx="8">
                  <c:v>233547.19999999995</c:v>
                </c:pt>
                <c:pt idx="9">
                  <c:v>-407456.92999999993</c:v>
                </c:pt>
                <c:pt idx="10">
                  <c:v>531214.59</c:v>
                </c:pt>
                <c:pt idx="11">
                  <c:v>-1255116.1200000001</c:v>
                </c:pt>
                <c:pt idx="12">
                  <c:v>93637.11</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9870-466E-AFB1-699E17F8C576}"/>
            </c:ext>
          </c:extLst>
        </c:ser>
        <c:dLbls>
          <c:showLegendKey val="0"/>
          <c:showVal val="0"/>
          <c:showCatName val="0"/>
          <c:showSerName val="0"/>
          <c:showPercent val="0"/>
          <c:showBubbleSize val="0"/>
        </c:dLbls>
        <c:gapWidth val="315"/>
        <c:overlap val="-40"/>
        <c:axId val="223988352"/>
        <c:axId val="224854400"/>
      </c:barChart>
      <c:dateAx>
        <c:axId val="223988352"/>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4854400"/>
        <c:crosses val="autoZero"/>
        <c:auto val="1"/>
        <c:lblOffset val="100"/>
        <c:baseTimeUnit val="days"/>
      </c:dateAx>
      <c:valAx>
        <c:axId val="224854400"/>
        <c:scaling>
          <c:orientation val="minMax"/>
        </c:scaling>
        <c:delete val="1"/>
        <c:axPos val="l"/>
        <c:numFmt formatCode="_ * #,##0_ ;_ * \-#,##0_ ;_ * &quot;-&quot;_ ;_ @_ " sourceLinked="1"/>
        <c:majorTickMark val="none"/>
        <c:minorTickMark val="none"/>
        <c:tickLblPos val="nextTo"/>
        <c:crossAx val="2239883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52ab372e-3b82-467e-a066-7ceea7432a9c}"/>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t>公司输赢</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WP_ro!$AO$100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WP_ro!$AO$101:$AO$131</c:f>
              <c:numCache>
                <c:formatCode>_ * #,##0_ ;_ * \-#,##0_ ;_ * "-"_ ;_ @_ </c:formatCode>
                <c:ptCount val="31"/>
                <c:pt idx="0">
                  <c:v>314286.96000000002</c:v>
                </c:pt>
                <c:pt idx="1">
                  <c:v>355996.97499999998</c:v>
                </c:pt>
                <c:pt idx="2">
                  <c:v>441699.01333333337</c:v>
                </c:pt>
                <c:pt idx="3">
                  <c:v>460118.2</c:v>
                </c:pt>
                <c:pt idx="4">
                  <c:v>446063.15</c:v>
                </c:pt>
                <c:pt idx="5">
                  <c:v>548714.02500000002</c:v>
                </c:pt>
                <c:pt idx="6">
                  <c:v>571062.7585714286</c:v>
                </c:pt>
                <c:pt idx="7">
                  <c:v>600201.6825</c:v>
                </c:pt>
                <c:pt idx="8">
                  <c:v>648814.97888888884</c:v>
                </c:pt>
                <c:pt idx="9">
                  <c:v>646959.92299999995</c:v>
                </c:pt>
                <c:pt idx="10">
                  <c:v>693734.38545454538</c:v>
                </c:pt>
                <c:pt idx="11">
                  <c:v>628120.09416666662</c:v>
                </c:pt>
                <c:pt idx="12">
                  <c:v>579803.16384615377</c:v>
                </c:pt>
                <c:pt idx="13">
                  <c:v>538388.65214285708</c:v>
                </c:pt>
                <c:pt idx="14">
                  <c:v>502496.07533333328</c:v>
                </c:pt>
                <c:pt idx="15">
                  <c:v>471090.07062499993</c:v>
                </c:pt>
                <c:pt idx="16">
                  <c:v>443378.88999999996</c:v>
                </c:pt>
                <c:pt idx="17">
                  <c:v>418746.72944444441</c:v>
                </c:pt>
                <c:pt idx="18">
                  <c:v>396707.42789473681</c:v>
                </c:pt>
                <c:pt idx="19">
                  <c:v>376872.05649999995</c:v>
                </c:pt>
                <c:pt idx="20">
                  <c:v>358925.76809523802</c:v>
                </c:pt>
                <c:pt idx="21">
                  <c:v>342610.96045454539</c:v>
                </c:pt>
                <c:pt idx="22">
                  <c:v>327714.83173913037</c:v>
                </c:pt>
                <c:pt idx="23">
                  <c:v>314060.04708333331</c:v>
                </c:pt>
                <c:pt idx="24">
                  <c:v>301497.64519999997</c:v>
                </c:pt>
                <c:pt idx="25">
                  <c:v>289901.58192307688</c:v>
                </c:pt>
                <c:pt idx="26">
                  <c:v>279164.48629629624</c:v>
                </c:pt>
                <c:pt idx="27">
                  <c:v>269194.32607142854</c:v>
                </c:pt>
                <c:pt idx="28">
                  <c:v>259911.76310344823</c:v>
                </c:pt>
                <c:pt idx="29">
                  <c:v>251248.03766666664</c:v>
                </c:pt>
                <c:pt idx="30">
                  <c:v>243143.2622580645</c:v>
                </c:pt>
              </c:numCache>
            </c:numRef>
          </c:val>
          <c:extLst>
            <c:ext xmlns:c16="http://schemas.microsoft.com/office/drawing/2014/chart" uri="{C3380CC4-5D6E-409C-BE32-E72D297353CC}">
              <c16:uniqueId val="{00000000-0D27-40E9-B8FB-29456B2C4BBA}"/>
            </c:ext>
          </c:extLst>
        </c:ser>
        <c:ser>
          <c:idx val="1"/>
          <c:order val="1"/>
          <c:tx>
            <c:strRef>
              <c:f>WP_ro!$AP$100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WP_ro!$AP$101:$AP$131</c:f>
              <c:numCache>
                <c:formatCode>_ * #,##0_ ;_ * \-#,##0_ ;_ * "-"_ ;_ @_ </c:formatCode>
                <c:ptCount val="31"/>
                <c:pt idx="0">
                  <c:v>596744.26483870973</c:v>
                </c:pt>
                <c:pt idx="1">
                  <c:v>596744.26483870973</c:v>
                </c:pt>
                <c:pt idx="2">
                  <c:v>596744.26483870973</c:v>
                </c:pt>
                <c:pt idx="3">
                  <c:v>596744.26483870973</c:v>
                </c:pt>
                <c:pt idx="4">
                  <c:v>596744.26483870973</c:v>
                </c:pt>
                <c:pt idx="5">
                  <c:v>596744.26483870973</c:v>
                </c:pt>
                <c:pt idx="6">
                  <c:v>596744.26483870973</c:v>
                </c:pt>
                <c:pt idx="7">
                  <c:v>596744.26483870973</c:v>
                </c:pt>
                <c:pt idx="8">
                  <c:v>596744.26483870973</c:v>
                </c:pt>
                <c:pt idx="9">
                  <c:v>596744.26483870973</c:v>
                </c:pt>
                <c:pt idx="10">
                  <c:v>596744.26483870973</c:v>
                </c:pt>
                <c:pt idx="11">
                  <c:v>596744.26483870973</c:v>
                </c:pt>
                <c:pt idx="12">
                  <c:v>596744.26483870973</c:v>
                </c:pt>
                <c:pt idx="13">
                  <c:v>596744.26483870973</c:v>
                </c:pt>
                <c:pt idx="14">
                  <c:v>596744.26483870973</c:v>
                </c:pt>
                <c:pt idx="15">
                  <c:v>596744.26483870973</c:v>
                </c:pt>
                <c:pt idx="16">
                  <c:v>596744.26483870973</c:v>
                </c:pt>
                <c:pt idx="17">
                  <c:v>596744.26483870973</c:v>
                </c:pt>
                <c:pt idx="18">
                  <c:v>596744.26483870973</c:v>
                </c:pt>
                <c:pt idx="19">
                  <c:v>596744.26483870973</c:v>
                </c:pt>
                <c:pt idx="20">
                  <c:v>596744.26483870973</c:v>
                </c:pt>
                <c:pt idx="21">
                  <c:v>596744.26483870973</c:v>
                </c:pt>
                <c:pt idx="22">
                  <c:v>596744.26483870973</c:v>
                </c:pt>
                <c:pt idx="23">
                  <c:v>596744.26483870973</c:v>
                </c:pt>
                <c:pt idx="24">
                  <c:v>596744.26483870973</c:v>
                </c:pt>
                <c:pt idx="25">
                  <c:v>596744.26483870973</c:v>
                </c:pt>
                <c:pt idx="26">
                  <c:v>596744.26483870973</c:v>
                </c:pt>
                <c:pt idx="27">
                  <c:v>596744.26483870973</c:v>
                </c:pt>
                <c:pt idx="28">
                  <c:v>596744.26483870973</c:v>
                </c:pt>
                <c:pt idx="29">
                  <c:v>596744.26483870973</c:v>
                </c:pt>
                <c:pt idx="30">
                  <c:v>596744.26483870973</c:v>
                </c:pt>
              </c:numCache>
            </c:numRef>
          </c:val>
          <c:extLst>
            <c:ext xmlns:c16="http://schemas.microsoft.com/office/drawing/2014/chart" uri="{C3380CC4-5D6E-409C-BE32-E72D297353CC}">
              <c16:uniqueId val="{00000001-0D27-40E9-B8FB-29456B2C4BBA}"/>
            </c:ext>
          </c:extLst>
        </c:ser>
        <c:dLbls>
          <c:showLegendKey val="0"/>
          <c:showVal val="0"/>
          <c:showCatName val="0"/>
          <c:showSerName val="0"/>
          <c:showPercent val="0"/>
          <c:showBubbleSize val="0"/>
        </c:dLbls>
        <c:gapWidth val="100"/>
        <c:axId val="224905088"/>
        <c:axId val="224906624"/>
      </c:barChart>
      <c:lineChart>
        <c:grouping val="standard"/>
        <c:varyColors val="0"/>
        <c:ser>
          <c:idx val="2"/>
          <c:order val="2"/>
          <c:tx>
            <c:strRef>
              <c:f>WP_ro!$AQ$100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WP_ro!$AQ$101:$AQ$131</c:f>
              <c:numCache>
                <c:formatCode>0.00%</c:formatCode>
                <c:ptCount val="31"/>
                <c:pt idx="0">
                  <c:v>-0.47333057304715498</c:v>
                </c:pt>
                <c:pt idx="1">
                  <c:v>-0.40343461014037535</c:v>
                </c:pt>
                <c:pt idx="2">
                  <c:v>-0.25981858668936275</c:v>
                </c:pt>
                <c:pt idx="3">
                  <c:v>-0.22895245566480227</c:v>
                </c:pt>
                <c:pt idx="4">
                  <c:v>-0.25250534226656768</c:v>
                </c:pt>
                <c:pt idx="5">
                  <c:v>-8.0487141089980146E-2</c:v>
                </c:pt>
                <c:pt idx="6">
                  <c:v>-4.3036033658777478E-2</c:v>
                </c:pt>
                <c:pt idx="7">
                  <c:v>5.7938012395054193E-3</c:v>
                </c:pt>
                <c:pt idx="8">
                  <c:v>8.7258005008649692E-2</c:v>
                </c:pt>
                <c:pt idx="9">
                  <c:v>8.4149377078408458E-2</c:v>
                </c:pt>
                <c:pt idx="10">
                  <c:v>0.16253213701525979</c:v>
                </c:pt>
                <c:pt idx="11">
                  <c:v>5.257835085593536E-2</c:v>
                </c:pt>
                <c:pt idx="12">
                  <c:v>-2.8389214594521268E-2</c:v>
                </c:pt>
                <c:pt idx="13">
                  <c:v>-9.7789984980626868E-2</c:v>
                </c:pt>
                <c:pt idx="14">
                  <c:v>-0.15793731931525173</c:v>
                </c:pt>
                <c:pt idx="15">
                  <c:v>-0.21056623685804854</c:v>
                </c:pt>
                <c:pt idx="16">
                  <c:v>-0.25700351704286917</c:v>
                </c:pt>
                <c:pt idx="17">
                  <c:v>-0.29828109942937642</c:v>
                </c:pt>
                <c:pt idx="18">
                  <c:v>-0.33521367314361977</c:v>
                </c:pt>
                <c:pt idx="19">
                  <c:v>-0.36845298948643884</c:v>
                </c:pt>
                <c:pt idx="20">
                  <c:v>-0.39852665665375131</c:v>
                </c:pt>
                <c:pt idx="21">
                  <c:v>-0.42586635407858076</c:v>
                </c:pt>
                <c:pt idx="22">
                  <c:v>-0.45082868650994684</c:v>
                </c:pt>
                <c:pt idx="23">
                  <c:v>-0.47371082457203234</c:v>
                </c:pt>
                <c:pt idx="24">
                  <c:v>-0.49476239158915103</c:v>
                </c:pt>
                <c:pt idx="25">
                  <c:v>-0.51419460729726063</c:v>
                </c:pt>
                <c:pt idx="26">
                  <c:v>-0.53218739961958439</c:v>
                </c:pt>
                <c:pt idx="27">
                  <c:v>-0.54889499249031348</c:v>
                </c:pt>
                <c:pt idx="28">
                  <c:v>-0.56445033757685448</c:v>
                </c:pt>
                <c:pt idx="29">
                  <c:v>-0.57896865965762578</c:v>
                </c:pt>
                <c:pt idx="30">
                  <c:v>-0.59255031579770245</c:v>
                </c:pt>
              </c:numCache>
            </c:numRef>
          </c:val>
          <c:smooth val="0"/>
          <c:extLst>
            <c:ext xmlns:c16="http://schemas.microsoft.com/office/drawing/2014/chart" uri="{C3380CC4-5D6E-409C-BE32-E72D297353CC}">
              <c16:uniqueId val="{00000002-0D27-40E9-B8FB-29456B2C4BBA}"/>
            </c:ext>
          </c:extLst>
        </c:ser>
        <c:dLbls>
          <c:showLegendKey val="0"/>
          <c:showVal val="0"/>
          <c:showCatName val="0"/>
          <c:showSerName val="0"/>
          <c:showPercent val="0"/>
          <c:showBubbleSize val="0"/>
        </c:dLbls>
        <c:marker val="1"/>
        <c:smooth val="0"/>
        <c:axId val="1876750448"/>
        <c:axId val="1876756208"/>
      </c:lineChart>
      <c:dateAx>
        <c:axId val="224905088"/>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4906624"/>
        <c:crosses val="autoZero"/>
        <c:auto val="1"/>
        <c:lblOffset val="100"/>
        <c:baseTimeUnit val="days"/>
      </c:dateAx>
      <c:valAx>
        <c:axId val="22490662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4905088"/>
        <c:crosses val="autoZero"/>
        <c:crossBetween val="between"/>
      </c:valAx>
      <c:dateAx>
        <c:axId val="1876750448"/>
        <c:scaling>
          <c:orientation val="minMax"/>
        </c:scaling>
        <c:delete val="1"/>
        <c:axPos val="b"/>
        <c:numFmt formatCode="m/d;@" sourceLinked="1"/>
        <c:majorTickMark val="out"/>
        <c:minorTickMark val="none"/>
        <c:tickLblPos val="nextTo"/>
        <c:crossAx val="1876756208"/>
        <c:crosses val="autoZero"/>
        <c:auto val="1"/>
        <c:lblOffset val="100"/>
        <c:baseTimeUnit val="days"/>
      </c:dateAx>
      <c:valAx>
        <c:axId val="187675620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1876750448"/>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5aa9774b-2b79-473e-aa05-3a0daf27ad90}"/>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总收益</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WP_ro!$AR$2:$AR$4</c:f>
              <c:strCache>
                <c:ptCount val="3"/>
                <c:pt idx="0">
                  <c:v>总收益</c:v>
                </c:pt>
                <c:pt idx="1">
                  <c:v>Gross Profit</c:v>
                </c:pt>
                <c:pt idx="2">
                  <c:v>本月数据</c:v>
                </c:pt>
              </c:strCache>
            </c:strRef>
          </c:tx>
          <c:spPr>
            <a:solidFill>
              <a:schemeClr val="accent1"/>
            </a:solidFill>
            <a:ln>
              <a:noFill/>
            </a:ln>
            <a:effectLst/>
          </c:spPr>
          <c:invertIfNegative val="0"/>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WP_ro!$AR$5:$AR$35</c:f>
              <c:numCache>
                <c:formatCode>_ * #,##0_ ;_ * \-#,##0_ ;_ * "-"_ ;_ @_ </c:formatCode>
                <c:ptCount val="31"/>
                <c:pt idx="0">
                  <c:v>-122166.11639999998</c:v>
                </c:pt>
                <c:pt idx="1">
                  <c:v>-429923.82910000009</c:v>
                </c:pt>
                <c:pt idx="2">
                  <c:v>245466.91189999995</c:v>
                </c:pt>
                <c:pt idx="3">
                  <c:v>89376.071600000025</c:v>
                </c:pt>
                <c:pt idx="4">
                  <c:v>-28043.525499999974</c:v>
                </c:pt>
                <c:pt idx="5">
                  <c:v>618981.77399999998</c:v>
                </c:pt>
                <c:pt idx="6">
                  <c:v>245666.73560000001</c:v>
                </c:pt>
                <c:pt idx="7">
                  <c:v>366499.94649999996</c:v>
                </c:pt>
                <c:pt idx="8">
                  <c:v>29422.008499999938</c:v>
                </c:pt>
                <c:pt idx="9">
                  <c:v>279393.36220000003</c:v>
                </c:pt>
                <c:pt idx="10">
                  <c:v>747618.34909999999</c:v>
                </c:pt>
                <c:pt idx="11">
                  <c:v>-373990.6801</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254E-43C4-B4DB-7E7E8A4FE1AC}"/>
            </c:ext>
          </c:extLst>
        </c:ser>
        <c:ser>
          <c:idx val="1"/>
          <c:order val="1"/>
          <c:tx>
            <c:strRef>
              <c:f>WP_ro!$AS$2:$AS$4</c:f>
              <c:strCache>
                <c:ptCount val="3"/>
                <c:pt idx="0">
                  <c:v>总收益</c:v>
                </c:pt>
                <c:pt idx="1">
                  <c:v>Gross Profit</c:v>
                </c:pt>
                <c:pt idx="2">
                  <c:v>上月数据</c:v>
                </c:pt>
              </c:strCache>
            </c:strRef>
          </c:tx>
          <c:spPr>
            <a:solidFill>
              <a:schemeClr val="accent2"/>
            </a:solidFill>
            <a:ln>
              <a:noFill/>
            </a:ln>
            <a:effectLst/>
          </c:spPr>
          <c:invertIfNegative val="0"/>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WP_ro!$AS$5:$AS$35</c:f>
              <c:numCache>
                <c:formatCode>_ * #,##0_ ;_ * \-#,##0_ ;_ * "-"_ ;_ @_ </c:formatCode>
                <c:ptCount val="31"/>
                <c:pt idx="0">
                  <c:v>-129161.55539999997</c:v>
                </c:pt>
                <c:pt idx="1">
                  <c:v>75839.384199999971</c:v>
                </c:pt>
                <c:pt idx="2">
                  <c:v>-1007119.1675999999</c:v>
                </c:pt>
                <c:pt idx="3">
                  <c:v>607572.19500000007</c:v>
                </c:pt>
                <c:pt idx="4">
                  <c:v>214370.99619999997</c:v>
                </c:pt>
                <c:pt idx="5">
                  <c:v>723030.33609999996</c:v>
                </c:pt>
                <c:pt idx="6">
                  <c:v>413683.58679999993</c:v>
                </c:pt>
                <c:pt idx="7">
                  <c:v>1089133.0092000002</c:v>
                </c:pt>
                <c:pt idx="8">
                  <c:v>145444.91009999992</c:v>
                </c:pt>
                <c:pt idx="9">
                  <c:v>172994.10159999999</c:v>
                </c:pt>
                <c:pt idx="10">
                  <c:v>616260.55849999993</c:v>
                </c:pt>
                <c:pt idx="11">
                  <c:v>-308956.41519999993</c:v>
                </c:pt>
                <c:pt idx="12">
                  <c:v>699401.34359999991</c:v>
                </c:pt>
                <c:pt idx="13">
                  <c:v>206991.10320000001</c:v>
                </c:pt>
                <c:pt idx="14">
                  <c:v>-1169654.1986</c:v>
                </c:pt>
                <c:pt idx="15">
                  <c:v>-128363.15620000011</c:v>
                </c:pt>
                <c:pt idx="16">
                  <c:v>27363.7016</c:v>
                </c:pt>
                <c:pt idx="17">
                  <c:v>655372.33149999997</c:v>
                </c:pt>
                <c:pt idx="18">
                  <c:v>610813.99109999998</c:v>
                </c:pt>
                <c:pt idx="19">
                  <c:v>26045.590700000015</c:v>
                </c:pt>
                <c:pt idx="20">
                  <c:v>82207.637399999992</c:v>
                </c:pt>
                <c:pt idx="21">
                  <c:v>296039.95169999998</c:v>
                </c:pt>
                <c:pt idx="22">
                  <c:v>-532783.71890000009</c:v>
                </c:pt>
                <c:pt idx="23">
                  <c:v>91482.311500000025</c:v>
                </c:pt>
                <c:pt idx="24">
                  <c:v>655007.29339999997</c:v>
                </c:pt>
                <c:pt idx="25">
                  <c:v>-24475.68150000001</c:v>
                </c:pt>
                <c:pt idx="26">
                  <c:v>154043.39940000005</c:v>
                </c:pt>
                <c:pt idx="27">
                  <c:v>453412.56170000008</c:v>
                </c:pt>
                <c:pt idx="28">
                  <c:v>0</c:v>
                </c:pt>
                <c:pt idx="29">
                  <c:v>0</c:v>
                </c:pt>
                <c:pt idx="30">
                  <c:v>0</c:v>
                </c:pt>
              </c:numCache>
            </c:numRef>
          </c:val>
          <c:extLst>
            <c:ext xmlns:c16="http://schemas.microsoft.com/office/drawing/2014/chart" uri="{C3380CC4-5D6E-409C-BE32-E72D297353CC}">
              <c16:uniqueId val="{00000001-254E-43C4-B4DB-7E7E8A4FE1AC}"/>
            </c:ext>
          </c:extLst>
        </c:ser>
        <c:dLbls>
          <c:showLegendKey val="0"/>
          <c:showVal val="0"/>
          <c:showCatName val="0"/>
          <c:showSerName val="0"/>
          <c:showPercent val="0"/>
          <c:showBubbleSize val="0"/>
        </c:dLbls>
        <c:gapWidth val="219"/>
        <c:axId val="224959104"/>
        <c:axId val="224960896"/>
      </c:barChart>
      <c:lineChart>
        <c:grouping val="standard"/>
        <c:varyColors val="0"/>
        <c:ser>
          <c:idx val="2"/>
          <c:order val="2"/>
          <c:tx>
            <c:strRef>
              <c:f>WP_ro!$AT$2:$AT$4</c:f>
              <c:strCache>
                <c:ptCount val="3"/>
                <c:pt idx="0">
                  <c:v>总收益</c:v>
                </c:pt>
                <c:pt idx="1">
                  <c:v>Gross Profit</c:v>
                </c:pt>
                <c:pt idx="2">
                  <c:v>增长率</c:v>
                </c:pt>
              </c:strCache>
            </c:strRef>
          </c:tx>
          <c:spPr>
            <a:ln w="28575" cap="rnd">
              <a:solidFill>
                <a:schemeClr val="accent3"/>
              </a:solidFill>
              <a:round/>
            </a:ln>
            <a:effectLst/>
          </c:spPr>
          <c:marker>
            <c:symbol val="none"/>
          </c:marker>
          <c:cat>
            <c:numRef>
              <c:f>WP_ro!$A$5:$A$35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WP_ro!$AT$5:$AT$35</c:f>
              <c:numCache>
                <c:formatCode>0.00%</c:formatCode>
                <c:ptCount val="31"/>
                <c:pt idx="0">
                  <c:v>-5.4160380605016975E-2</c:v>
                </c:pt>
                <c:pt idx="1">
                  <c:v>-6.6688728901888981</c:v>
                </c:pt>
                <c:pt idx="2">
                  <c:v>-1.2437317447596159</c:v>
                </c:pt>
                <c:pt idx="3">
                  <c:v>-0.85289637620760439</c:v>
                </c:pt>
                <c:pt idx="4">
                  <c:v>-1.1308177225329328</c:v>
                </c:pt>
                <c:pt idx="5">
                  <c:v>-0.14390621928982156</c:v>
                </c:pt>
                <c:pt idx="6">
                  <c:v>-0.4061482170459656</c:v>
                </c:pt>
                <c:pt idx="7">
                  <c:v>-0.66349385850567066</c:v>
                </c:pt>
                <c:pt idx="8">
                  <c:v>-0.797710291272682</c:v>
                </c:pt>
                <c:pt idx="9">
                  <c:v>0.61504559760088395</c:v>
                </c:pt>
                <c:pt idx="10">
                  <c:v>0.21315300612411345</c:v>
                </c:pt>
                <c:pt idx="11">
                  <c:v>0.21049656747829873</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2-254E-43C4-B4DB-7E7E8A4FE1AC}"/>
            </c:ext>
          </c:extLst>
        </c:ser>
        <c:dLbls>
          <c:showLegendKey val="0"/>
          <c:showVal val="0"/>
          <c:showCatName val="0"/>
          <c:showSerName val="0"/>
          <c:showPercent val="0"/>
          <c:showBubbleSize val="0"/>
        </c:dLbls>
        <c:marker val="1"/>
        <c:smooth val="0"/>
        <c:axId val="243076271"/>
        <c:axId val="243078671"/>
      </c:lineChart>
      <c:dateAx>
        <c:axId val="224959104"/>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960896"/>
        <c:crosses val="autoZero"/>
        <c:auto val="1"/>
        <c:lblOffset val="100"/>
        <c:baseTimeUnit val="days"/>
      </c:dateAx>
      <c:valAx>
        <c:axId val="224960896"/>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959104"/>
        <c:crosses val="autoZero"/>
        <c:crossBetween val="between"/>
      </c:valAx>
      <c:dateAx>
        <c:axId val="243076271"/>
        <c:scaling>
          <c:orientation val="minMax"/>
        </c:scaling>
        <c:delete val="1"/>
        <c:axPos val="b"/>
        <c:numFmt formatCode="m/d;@" sourceLinked="1"/>
        <c:majorTickMark val="out"/>
        <c:minorTickMark val="none"/>
        <c:tickLblPos val="nextTo"/>
        <c:crossAx val="243078671"/>
        <c:crosses val="autoZero"/>
        <c:auto val="1"/>
        <c:lblOffset val="100"/>
        <c:baseTimeUnit val="days"/>
      </c:dateAx>
      <c:valAx>
        <c:axId val="24307867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43076271"/>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d5553353-108e-4f03-bd32-fcad400ed74d}"/>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总收益</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WP_ro!$AR$36</c:f>
              <c:strCache>
                <c:ptCount val="1"/>
                <c:pt idx="0">
                  <c:v>本月日均值数据</c:v>
                </c:pt>
              </c:strCache>
            </c:strRef>
          </c:tx>
          <c:spPr>
            <a:solidFill>
              <a:schemeClr val="accent1"/>
            </a:solidFill>
            <a:ln>
              <a:noFill/>
            </a:ln>
            <a:effectLst/>
          </c:spPr>
          <c:invertIfNegative val="0"/>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WP_ro!$AR$37:$AR$67</c:f>
              <c:numCache>
                <c:formatCode>_ * #,##0_ ;_ * \-#,##0_ ;_ * "-"_ ;_ @_ </c:formatCode>
                <c:ptCount val="31"/>
                <c:pt idx="0">
                  <c:v>-122166.11639999998</c:v>
                </c:pt>
                <c:pt idx="1">
                  <c:v>-276044.97275000002</c:v>
                </c:pt>
                <c:pt idx="2">
                  <c:v>-102207.67786666669</c:v>
                </c:pt>
                <c:pt idx="3">
                  <c:v>-54311.740500000014</c:v>
                </c:pt>
                <c:pt idx="4">
                  <c:v>-49058.097500000011</c:v>
                </c:pt>
                <c:pt idx="5">
                  <c:v>62281.881083333319</c:v>
                </c:pt>
                <c:pt idx="6">
                  <c:v>88479.717442857131</c:v>
                </c:pt>
                <c:pt idx="7">
                  <c:v>123232.24607499999</c:v>
                </c:pt>
                <c:pt idx="8">
                  <c:v>112808.88634444441</c:v>
                </c:pt>
                <c:pt idx="9">
                  <c:v>129467.33392999999</c:v>
                </c:pt>
                <c:pt idx="10">
                  <c:v>185662.88076363635</c:v>
                </c:pt>
                <c:pt idx="11">
                  <c:v>139025.08402499999</c:v>
                </c:pt>
                <c:pt idx="12">
                  <c:v>139025.08402499999</c:v>
                </c:pt>
                <c:pt idx="13">
                  <c:v>139025.08402499999</c:v>
                </c:pt>
                <c:pt idx="14">
                  <c:v>139025.08402499999</c:v>
                </c:pt>
                <c:pt idx="15">
                  <c:v>139025.08402499999</c:v>
                </c:pt>
                <c:pt idx="16">
                  <c:v>139025.08402499999</c:v>
                </c:pt>
                <c:pt idx="17">
                  <c:v>139025.08402499999</c:v>
                </c:pt>
                <c:pt idx="18">
                  <c:v>139025.08402499999</c:v>
                </c:pt>
                <c:pt idx="19">
                  <c:v>139025.08402499999</c:v>
                </c:pt>
                <c:pt idx="20">
                  <c:v>139025.08402499999</c:v>
                </c:pt>
                <c:pt idx="21">
                  <c:v>139025.08402499999</c:v>
                </c:pt>
                <c:pt idx="22">
                  <c:v>139025.08402499999</c:v>
                </c:pt>
                <c:pt idx="23">
                  <c:v>139025.08402499999</c:v>
                </c:pt>
                <c:pt idx="24">
                  <c:v>139025.08402499999</c:v>
                </c:pt>
                <c:pt idx="25">
                  <c:v>139025.08402499999</c:v>
                </c:pt>
                <c:pt idx="26">
                  <c:v>139025.08402499999</c:v>
                </c:pt>
                <c:pt idx="27">
                  <c:v>139025.08402499999</c:v>
                </c:pt>
                <c:pt idx="28">
                  <c:v>139025.08402499999</c:v>
                </c:pt>
                <c:pt idx="29">
                  <c:v>139025.08402499999</c:v>
                </c:pt>
                <c:pt idx="30">
                  <c:v>139025.08402499999</c:v>
                </c:pt>
              </c:numCache>
            </c:numRef>
          </c:val>
          <c:extLst>
            <c:ext xmlns:c16="http://schemas.microsoft.com/office/drawing/2014/chart" uri="{C3380CC4-5D6E-409C-BE32-E72D297353CC}">
              <c16:uniqueId val="{00000000-12A7-42FF-AD64-5BE874FDE3E3}"/>
            </c:ext>
          </c:extLst>
        </c:ser>
        <c:ser>
          <c:idx val="1"/>
          <c:order val="1"/>
          <c:tx>
            <c:strRef>
              <c:f>WP_ro!$AS$36</c:f>
              <c:strCache>
                <c:ptCount val="1"/>
                <c:pt idx="0">
                  <c:v>上月日均值数据</c:v>
                </c:pt>
              </c:strCache>
            </c:strRef>
          </c:tx>
          <c:spPr>
            <a:solidFill>
              <a:schemeClr val="accent2"/>
            </a:solidFill>
            <a:ln>
              <a:noFill/>
            </a:ln>
            <a:effectLst/>
          </c:spPr>
          <c:invertIfNegative val="0"/>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WP_ro!$AS$37:$AS$67</c:f>
              <c:numCache>
                <c:formatCode>_ * #,##0_ ;_ * \-#,##0_ ;_ * "-"_ ;_ @_ </c:formatCode>
                <c:ptCount val="31"/>
                <c:pt idx="0">
                  <c:v>-129161.55539999997</c:v>
                </c:pt>
                <c:pt idx="1">
                  <c:v>-26661.085599999999</c:v>
                </c:pt>
                <c:pt idx="2">
                  <c:v>-353480.4462666667</c:v>
                </c:pt>
                <c:pt idx="3">
                  <c:v>-113217.28594999999</c:v>
                </c:pt>
                <c:pt idx="4">
                  <c:v>-47699.629520000002</c:v>
                </c:pt>
                <c:pt idx="5">
                  <c:v>80755.364749999993</c:v>
                </c:pt>
                <c:pt idx="6">
                  <c:v>128316.53932857141</c:v>
                </c:pt>
                <c:pt idx="7">
                  <c:v>248418.59806250001</c:v>
                </c:pt>
                <c:pt idx="8">
                  <c:v>236977.07717777777</c:v>
                </c:pt>
                <c:pt idx="9">
                  <c:v>230578.77962000002</c:v>
                </c:pt>
                <c:pt idx="10">
                  <c:v>265640.75951818185</c:v>
                </c:pt>
                <c:pt idx="11">
                  <c:v>217757.66162500004</c:v>
                </c:pt>
                <c:pt idx="12">
                  <c:v>254807.17562307694</c:v>
                </c:pt>
                <c:pt idx="13">
                  <c:v>251391.74187857145</c:v>
                </c:pt>
                <c:pt idx="14">
                  <c:v>156655.34584666669</c:v>
                </c:pt>
                <c:pt idx="15">
                  <c:v>138841.68946875003</c:v>
                </c:pt>
                <c:pt idx="16">
                  <c:v>132284.16077058826</c:v>
                </c:pt>
                <c:pt idx="17">
                  <c:v>161344.61470000001</c:v>
                </c:pt>
                <c:pt idx="18">
                  <c:v>185000.89766842106</c:v>
                </c:pt>
                <c:pt idx="19">
                  <c:v>177053.13232000003</c:v>
                </c:pt>
                <c:pt idx="20">
                  <c:v>172536.68018095239</c:v>
                </c:pt>
                <c:pt idx="21">
                  <c:v>178150.46525000001</c:v>
                </c:pt>
                <c:pt idx="22">
                  <c:v>147240.28333043479</c:v>
                </c:pt>
                <c:pt idx="23">
                  <c:v>144917.03450416666</c:v>
                </c:pt>
                <c:pt idx="24">
                  <c:v>165320.64486</c:v>
                </c:pt>
                <c:pt idx="25">
                  <c:v>158020.78615384616</c:v>
                </c:pt>
                <c:pt idx="26">
                  <c:v>157873.47553333335</c:v>
                </c:pt>
                <c:pt idx="27">
                  <c:v>168428.44289642858</c:v>
                </c:pt>
                <c:pt idx="28">
                  <c:v>168428.44289642858</c:v>
                </c:pt>
                <c:pt idx="29">
                  <c:v>168428.44289642858</c:v>
                </c:pt>
                <c:pt idx="30">
                  <c:v>168428.44289642858</c:v>
                </c:pt>
              </c:numCache>
            </c:numRef>
          </c:val>
          <c:extLst>
            <c:ext xmlns:c16="http://schemas.microsoft.com/office/drawing/2014/chart" uri="{C3380CC4-5D6E-409C-BE32-E72D297353CC}">
              <c16:uniqueId val="{00000001-12A7-42FF-AD64-5BE874FDE3E3}"/>
            </c:ext>
          </c:extLst>
        </c:ser>
        <c:dLbls>
          <c:showLegendKey val="0"/>
          <c:showVal val="0"/>
          <c:showCatName val="0"/>
          <c:showSerName val="0"/>
          <c:showPercent val="0"/>
          <c:showBubbleSize val="0"/>
        </c:dLbls>
        <c:gapWidth val="219"/>
        <c:axId val="225025408"/>
        <c:axId val="225031296"/>
      </c:barChart>
      <c:lineChart>
        <c:grouping val="standard"/>
        <c:varyColors val="0"/>
        <c:ser>
          <c:idx val="2"/>
          <c:order val="2"/>
          <c:tx>
            <c:strRef>
              <c:f>WP_ro!$AT$36</c:f>
              <c:strCache>
                <c:ptCount val="1"/>
                <c:pt idx="0">
                  <c:v>日均值同比增长率</c:v>
                </c:pt>
              </c:strCache>
            </c:strRef>
          </c:tx>
          <c:spPr>
            <a:ln w="28575" cap="rnd">
              <a:solidFill>
                <a:schemeClr val="accent3"/>
              </a:solidFill>
              <a:round/>
            </a:ln>
            <a:effectLst/>
          </c:spPr>
          <c:marker>
            <c:symbol val="none"/>
          </c:marker>
          <c:cat>
            <c:numRef>
              <c:f>WP_ro!$A$37:$A$67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WP_ro!$AT$37:$AT$67</c:f>
              <c:numCache>
                <c:formatCode>0.00%</c:formatCode>
                <c:ptCount val="31"/>
                <c:pt idx="0">
                  <c:v>-5.4160380605016975E-2</c:v>
                </c:pt>
                <c:pt idx="1">
                  <c:v>9.3538534361106453</c:v>
                </c:pt>
                <c:pt idx="2">
                  <c:v>-0.71085337549460681</c:v>
                </c:pt>
                <c:pt idx="3">
                  <c:v>-0.52028755994039955</c:v>
                </c:pt>
                <c:pt idx="4">
                  <c:v>2.8479633776409434E-2</c:v>
                </c:pt>
                <c:pt idx="5">
                  <c:v>-0.22875859360992701</c:v>
                </c:pt>
                <c:pt idx="6">
                  <c:v>-0.31045742111004759</c:v>
                </c:pt>
                <c:pt idx="7">
                  <c:v>-0.50393309101601236</c:v>
                </c:pt>
                <c:pt idx="8">
                  <c:v>-0.52396709551862541</c:v>
                </c:pt>
                <c:pt idx="9">
                  <c:v>-0.43851149640324399</c:v>
                </c:pt>
                <c:pt idx="10">
                  <c:v>-0.30107532782096036</c:v>
                </c:pt>
                <c:pt idx="11">
                  <c:v>-0.36156053942012489</c:v>
                </c:pt>
                <c:pt idx="12">
                  <c:v>-0.45439101671668541</c:v>
                </c:pt>
                <c:pt idx="13">
                  <c:v>-0.4469783176403917</c:v>
                </c:pt>
                <c:pt idx="14">
                  <c:v>-0.11254171842257524</c:v>
                </c:pt>
                <c:pt idx="15">
                  <c:v>1.3208896906374457E-3</c:v>
                </c:pt>
                <c:pt idx="16">
                  <c:v>5.095790165008543E-2</c:v>
                </c:pt>
                <c:pt idx="17">
                  <c:v>-0.13833452524275677</c:v>
                </c:pt>
                <c:pt idx="18">
                  <c:v>-0.24851670571795809</c:v>
                </c:pt>
                <c:pt idx="19">
                  <c:v>-0.21478325628416103</c:v>
                </c:pt>
                <c:pt idx="20">
                  <c:v>-0.19422882207311645</c:v>
                </c:pt>
                <c:pt idx="21">
                  <c:v>-0.2196198655450888</c:v>
                </c:pt>
                <c:pt idx="22">
                  <c:v>-5.5794508945614781E-2</c:v>
                </c:pt>
                <c:pt idx="23">
                  <c:v>-4.0657404419887327E-2</c:v>
                </c:pt>
                <c:pt idx="24">
                  <c:v>-0.15905793772621757</c:v>
                </c:pt>
                <c:pt idx="25">
                  <c:v>-0.12021014824184142</c:v>
                </c:pt>
                <c:pt idx="26">
                  <c:v>-0.11938922256990354</c:v>
                </c:pt>
                <c:pt idx="27">
                  <c:v>-0.17457478301042981</c:v>
                </c:pt>
                <c:pt idx="28">
                  <c:v>-0.17457478301042981</c:v>
                </c:pt>
                <c:pt idx="29">
                  <c:v>-0.17457478301042981</c:v>
                </c:pt>
                <c:pt idx="30">
                  <c:v>-0.17457478301042981</c:v>
                </c:pt>
              </c:numCache>
            </c:numRef>
          </c:val>
          <c:smooth val="0"/>
          <c:extLst>
            <c:ext xmlns:c16="http://schemas.microsoft.com/office/drawing/2014/chart" uri="{C3380CC4-5D6E-409C-BE32-E72D297353CC}">
              <c16:uniqueId val="{00000002-12A7-42FF-AD64-5BE874FDE3E3}"/>
            </c:ext>
          </c:extLst>
        </c:ser>
        <c:dLbls>
          <c:showLegendKey val="0"/>
          <c:showVal val="0"/>
          <c:showCatName val="0"/>
          <c:showSerName val="0"/>
          <c:showPercent val="0"/>
          <c:showBubbleSize val="0"/>
        </c:dLbls>
        <c:marker val="1"/>
        <c:smooth val="0"/>
        <c:axId val="243080591"/>
        <c:axId val="243089711"/>
      </c:lineChart>
      <c:dateAx>
        <c:axId val="225025408"/>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5031296"/>
        <c:crosses val="autoZero"/>
        <c:auto val="1"/>
        <c:lblOffset val="100"/>
        <c:baseTimeUnit val="days"/>
      </c:dateAx>
      <c:valAx>
        <c:axId val="225031296"/>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5025408"/>
        <c:crosses val="autoZero"/>
        <c:crossBetween val="between"/>
      </c:valAx>
      <c:dateAx>
        <c:axId val="243080591"/>
        <c:scaling>
          <c:orientation val="minMax"/>
        </c:scaling>
        <c:delete val="1"/>
        <c:axPos val="b"/>
        <c:numFmt formatCode="m/d;@" sourceLinked="1"/>
        <c:majorTickMark val="out"/>
        <c:minorTickMark val="none"/>
        <c:tickLblPos val="nextTo"/>
        <c:crossAx val="243089711"/>
        <c:crosses val="autoZero"/>
        <c:auto val="1"/>
        <c:lblOffset val="100"/>
        <c:baseTimeUnit val="days"/>
      </c:dateAx>
      <c:valAx>
        <c:axId val="24308971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43080591"/>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bb9e026a-1970-4b46-b30e-da0c30516b20}"/>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t>总收益</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WP_ro!$AR$68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WP_ro!$A$69:$A$99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WP_ro!$AR$69:$AR$99</c:f>
              <c:numCache>
                <c:formatCode>_ * #,##0_ ;_ * \-#,##0_ ;_ * "-"_ ;_ @_ </c:formatCode>
                <c:ptCount val="31"/>
                <c:pt idx="0" formatCode="#,##0_);[Red]\(#,##0\)">
                  <c:v>-575578.67810000002</c:v>
                </c:pt>
                <c:pt idx="1">
                  <c:v>-307757.71270000009</c:v>
                </c:pt>
                <c:pt idx="2">
                  <c:v>675390.74100000004</c:v>
                </c:pt>
                <c:pt idx="3">
                  <c:v>-156090.84029999992</c:v>
                </c:pt>
                <c:pt idx="4">
                  <c:v>-117419.5971</c:v>
                </c:pt>
                <c:pt idx="5">
                  <c:v>647025.29949999996</c:v>
                </c:pt>
                <c:pt idx="6">
                  <c:v>-373315.03839999996</c:v>
                </c:pt>
                <c:pt idx="7">
                  <c:v>120833.21089999995</c:v>
                </c:pt>
                <c:pt idx="8">
                  <c:v>-337077.93800000002</c:v>
                </c:pt>
                <c:pt idx="9">
                  <c:v>249971.35370000009</c:v>
                </c:pt>
                <c:pt idx="10">
                  <c:v>468224.98689999996</c:v>
                </c:pt>
                <c:pt idx="11">
                  <c:v>-1121609.0292</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3FF2-46A8-99D2-675AB7ECFE37}"/>
            </c:ext>
          </c:extLst>
        </c:ser>
        <c:dLbls>
          <c:showLegendKey val="0"/>
          <c:showVal val="0"/>
          <c:showCatName val="0"/>
          <c:showSerName val="0"/>
          <c:showPercent val="0"/>
          <c:showBubbleSize val="0"/>
        </c:dLbls>
        <c:gapWidth val="315"/>
        <c:overlap val="-40"/>
        <c:axId val="225084160"/>
        <c:axId val="225085696"/>
      </c:barChart>
      <c:dateAx>
        <c:axId val="225084160"/>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5085696"/>
        <c:crosses val="autoZero"/>
        <c:auto val="1"/>
        <c:lblOffset val="100"/>
        <c:baseTimeUnit val="days"/>
      </c:dateAx>
      <c:valAx>
        <c:axId val="225085696"/>
        <c:scaling>
          <c:orientation val="minMax"/>
        </c:scaling>
        <c:delete val="1"/>
        <c:axPos val="l"/>
        <c:numFmt formatCode="#,##0_);[Red]\(#,##0\)" sourceLinked="1"/>
        <c:majorTickMark val="none"/>
        <c:minorTickMark val="none"/>
        <c:tickLblPos val="nextTo"/>
        <c:crossAx val="2250841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96eb8fba-8f4e-4238-af68-48c9edfdc4cd}"/>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t>总收益</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WP_ro!$AR$100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WP_ro!$AR$101:$AR$131</c:f>
              <c:numCache>
                <c:formatCode>_ * #,##0_ ;_ * \-#,##0_ ;_ * "-"_ ;_ @_ </c:formatCode>
                <c:ptCount val="31"/>
                <c:pt idx="0">
                  <c:v>-122166.11639999998</c:v>
                </c:pt>
                <c:pt idx="1">
                  <c:v>-276044.97275000002</c:v>
                </c:pt>
                <c:pt idx="2">
                  <c:v>-102207.67786666669</c:v>
                </c:pt>
                <c:pt idx="3">
                  <c:v>-54311.740500000014</c:v>
                </c:pt>
                <c:pt idx="4">
                  <c:v>-49058.097500000011</c:v>
                </c:pt>
                <c:pt idx="5">
                  <c:v>62281.881083333319</c:v>
                </c:pt>
                <c:pt idx="6">
                  <c:v>88479.717442857131</c:v>
                </c:pt>
                <c:pt idx="7">
                  <c:v>123232.24607499999</c:v>
                </c:pt>
                <c:pt idx="8">
                  <c:v>112808.88634444441</c:v>
                </c:pt>
                <c:pt idx="9">
                  <c:v>129467.33392999999</c:v>
                </c:pt>
                <c:pt idx="10">
                  <c:v>185662.88076363635</c:v>
                </c:pt>
                <c:pt idx="11">
                  <c:v>139025.08402499999</c:v>
                </c:pt>
                <c:pt idx="12">
                  <c:v>139025.08402499999</c:v>
                </c:pt>
                <c:pt idx="13">
                  <c:v>139025.08402499999</c:v>
                </c:pt>
                <c:pt idx="14">
                  <c:v>139025.08402499999</c:v>
                </c:pt>
                <c:pt idx="15">
                  <c:v>139025.08402499999</c:v>
                </c:pt>
                <c:pt idx="16">
                  <c:v>139025.08402499999</c:v>
                </c:pt>
                <c:pt idx="17">
                  <c:v>139025.08402499999</c:v>
                </c:pt>
                <c:pt idx="18">
                  <c:v>139025.08402499999</c:v>
                </c:pt>
                <c:pt idx="19">
                  <c:v>139025.08402499999</c:v>
                </c:pt>
                <c:pt idx="20">
                  <c:v>139025.08402499999</c:v>
                </c:pt>
                <c:pt idx="21">
                  <c:v>139025.08402499999</c:v>
                </c:pt>
                <c:pt idx="22">
                  <c:v>139025.08402499999</c:v>
                </c:pt>
                <c:pt idx="23">
                  <c:v>139025.08402499999</c:v>
                </c:pt>
                <c:pt idx="24">
                  <c:v>139025.08402499999</c:v>
                </c:pt>
                <c:pt idx="25">
                  <c:v>139025.08402499999</c:v>
                </c:pt>
                <c:pt idx="26">
                  <c:v>139025.08402499999</c:v>
                </c:pt>
                <c:pt idx="27">
                  <c:v>139025.08402499999</c:v>
                </c:pt>
                <c:pt idx="28">
                  <c:v>139025.08402499999</c:v>
                </c:pt>
                <c:pt idx="29">
                  <c:v>139025.08402499999</c:v>
                </c:pt>
                <c:pt idx="30">
                  <c:v>139025.08402499999</c:v>
                </c:pt>
              </c:numCache>
            </c:numRef>
          </c:val>
          <c:extLst>
            <c:ext xmlns:c16="http://schemas.microsoft.com/office/drawing/2014/chart" uri="{C3380CC4-5D6E-409C-BE32-E72D297353CC}">
              <c16:uniqueId val="{00000000-0363-454B-BFE6-194FE3E8E7DA}"/>
            </c:ext>
          </c:extLst>
        </c:ser>
        <c:ser>
          <c:idx val="1"/>
          <c:order val="1"/>
          <c:tx>
            <c:strRef>
              <c:f>WP_ro!$AS$100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WP_ro!$AS$101:$AS$131</c:f>
              <c:numCache>
                <c:formatCode>_ * #,##0_ ;_ * \-#,##0_ ;_ * "-"_ ;_ @_ </c:formatCode>
                <c:ptCount val="31"/>
                <c:pt idx="0">
                  <c:v>168428.44289642858</c:v>
                </c:pt>
                <c:pt idx="1">
                  <c:v>168428.44289642858</c:v>
                </c:pt>
                <c:pt idx="2">
                  <c:v>168428.44289642858</c:v>
                </c:pt>
                <c:pt idx="3">
                  <c:v>168428.44289642858</c:v>
                </c:pt>
                <c:pt idx="4">
                  <c:v>168428.44289642858</c:v>
                </c:pt>
                <c:pt idx="5">
                  <c:v>168428.44289642858</c:v>
                </c:pt>
                <c:pt idx="6">
                  <c:v>168428.44289642858</c:v>
                </c:pt>
                <c:pt idx="7">
                  <c:v>168428.44289642858</c:v>
                </c:pt>
                <c:pt idx="8">
                  <c:v>168428.44289642858</c:v>
                </c:pt>
                <c:pt idx="9">
                  <c:v>168428.44289642858</c:v>
                </c:pt>
                <c:pt idx="10">
                  <c:v>168428.44289642858</c:v>
                </c:pt>
                <c:pt idx="11">
                  <c:v>168428.44289642858</c:v>
                </c:pt>
                <c:pt idx="12">
                  <c:v>168428.44289642858</c:v>
                </c:pt>
                <c:pt idx="13">
                  <c:v>168428.44289642858</c:v>
                </c:pt>
                <c:pt idx="14">
                  <c:v>168428.44289642858</c:v>
                </c:pt>
                <c:pt idx="15">
                  <c:v>168428.44289642858</c:v>
                </c:pt>
                <c:pt idx="16">
                  <c:v>168428.44289642858</c:v>
                </c:pt>
                <c:pt idx="17">
                  <c:v>168428.44289642858</c:v>
                </c:pt>
                <c:pt idx="18">
                  <c:v>168428.44289642858</c:v>
                </c:pt>
                <c:pt idx="19">
                  <c:v>168428.44289642858</c:v>
                </c:pt>
                <c:pt idx="20">
                  <c:v>168428.44289642858</c:v>
                </c:pt>
                <c:pt idx="21">
                  <c:v>168428.44289642858</c:v>
                </c:pt>
                <c:pt idx="22">
                  <c:v>168428.44289642858</c:v>
                </c:pt>
                <c:pt idx="23">
                  <c:v>168428.44289642858</c:v>
                </c:pt>
                <c:pt idx="24">
                  <c:v>168428.44289642858</c:v>
                </c:pt>
                <c:pt idx="25">
                  <c:v>168428.44289642858</c:v>
                </c:pt>
                <c:pt idx="26">
                  <c:v>168428.44289642858</c:v>
                </c:pt>
                <c:pt idx="27">
                  <c:v>168428.44289642858</c:v>
                </c:pt>
                <c:pt idx="28">
                  <c:v>168428.44289642858</c:v>
                </c:pt>
                <c:pt idx="29">
                  <c:v>168428.44289642858</c:v>
                </c:pt>
                <c:pt idx="30">
                  <c:v>168428.44289642858</c:v>
                </c:pt>
              </c:numCache>
            </c:numRef>
          </c:val>
          <c:extLst>
            <c:ext xmlns:c16="http://schemas.microsoft.com/office/drawing/2014/chart" uri="{C3380CC4-5D6E-409C-BE32-E72D297353CC}">
              <c16:uniqueId val="{00000001-0363-454B-BFE6-194FE3E8E7DA}"/>
            </c:ext>
          </c:extLst>
        </c:ser>
        <c:dLbls>
          <c:showLegendKey val="0"/>
          <c:showVal val="0"/>
          <c:showCatName val="0"/>
          <c:showSerName val="0"/>
          <c:showPercent val="0"/>
          <c:showBubbleSize val="0"/>
        </c:dLbls>
        <c:gapWidth val="100"/>
        <c:axId val="225131904"/>
        <c:axId val="225141888"/>
      </c:barChart>
      <c:lineChart>
        <c:grouping val="standard"/>
        <c:varyColors val="0"/>
        <c:ser>
          <c:idx val="2"/>
          <c:order val="2"/>
          <c:tx>
            <c:strRef>
              <c:f>WP_ro!$AT$100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WP_ro!$A$101:$A$131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WP_ro!$AT$101:$AT$131</c:f>
              <c:numCache>
                <c:formatCode>0.00%</c:formatCode>
                <c:ptCount val="31"/>
                <c:pt idx="0">
                  <c:v>-1.7253294888864075</c:v>
                </c:pt>
                <c:pt idx="1">
                  <c:v>-2.6389451092874374</c:v>
                </c:pt>
                <c:pt idx="2">
                  <c:v>-1.6068314597524189</c:v>
                </c:pt>
                <c:pt idx="3">
                  <c:v>-1.3224618096920711</c:v>
                </c:pt>
                <c:pt idx="4">
                  <c:v>-1.2912696730810913</c:v>
                </c:pt>
                <c:pt idx="5">
                  <c:v>-0.63021755700946425</c:v>
                </c:pt>
                <c:pt idx="6">
                  <c:v>-0.47467472879704875</c:v>
                </c:pt>
                <c:pt idx="7">
                  <c:v>-0.26834064392093804</c:v>
                </c:pt>
                <c:pt idx="8">
                  <c:v>-0.33022662678290154</c:v>
                </c:pt>
                <c:pt idx="9">
                  <c:v>-0.23132143417360257</c:v>
                </c:pt>
                <c:pt idx="10">
                  <c:v>0.10232498484715979</c:v>
                </c:pt>
                <c:pt idx="11">
                  <c:v>-0.17457478301042981</c:v>
                </c:pt>
                <c:pt idx="12">
                  <c:v>-0.17457478301042981</c:v>
                </c:pt>
                <c:pt idx="13">
                  <c:v>-0.17457478301042981</c:v>
                </c:pt>
                <c:pt idx="14">
                  <c:v>-0.17457478301042981</c:v>
                </c:pt>
                <c:pt idx="15">
                  <c:v>-0.17457478301042981</c:v>
                </c:pt>
                <c:pt idx="16">
                  <c:v>-0.17457478301042981</c:v>
                </c:pt>
                <c:pt idx="17">
                  <c:v>-0.17457478301042981</c:v>
                </c:pt>
                <c:pt idx="18">
                  <c:v>-0.17457478301042981</c:v>
                </c:pt>
                <c:pt idx="19">
                  <c:v>-0.17457478301042981</c:v>
                </c:pt>
                <c:pt idx="20">
                  <c:v>-0.17457478301042981</c:v>
                </c:pt>
                <c:pt idx="21">
                  <c:v>-0.17457478301042981</c:v>
                </c:pt>
                <c:pt idx="22">
                  <c:v>-0.17457478301042981</c:v>
                </c:pt>
                <c:pt idx="23">
                  <c:v>-0.17457478301042981</c:v>
                </c:pt>
                <c:pt idx="24">
                  <c:v>-0.17457478301042981</c:v>
                </c:pt>
                <c:pt idx="25">
                  <c:v>-0.17457478301042981</c:v>
                </c:pt>
                <c:pt idx="26">
                  <c:v>-0.17457478301042981</c:v>
                </c:pt>
                <c:pt idx="27">
                  <c:v>-0.17457478301042981</c:v>
                </c:pt>
                <c:pt idx="28">
                  <c:v>-0.17457478301042981</c:v>
                </c:pt>
                <c:pt idx="29">
                  <c:v>-0.17457478301042981</c:v>
                </c:pt>
                <c:pt idx="30">
                  <c:v>-0.17457478301042981</c:v>
                </c:pt>
              </c:numCache>
            </c:numRef>
          </c:val>
          <c:smooth val="0"/>
          <c:extLst>
            <c:ext xmlns:c16="http://schemas.microsoft.com/office/drawing/2014/chart" uri="{C3380CC4-5D6E-409C-BE32-E72D297353CC}">
              <c16:uniqueId val="{00000002-0363-454B-BFE6-194FE3E8E7DA}"/>
            </c:ext>
          </c:extLst>
        </c:ser>
        <c:dLbls>
          <c:showLegendKey val="0"/>
          <c:showVal val="0"/>
          <c:showCatName val="0"/>
          <c:showSerName val="0"/>
          <c:showPercent val="0"/>
          <c:showBubbleSize val="0"/>
        </c:dLbls>
        <c:marker val="1"/>
        <c:smooth val="0"/>
        <c:axId val="468310832"/>
        <c:axId val="468312272"/>
      </c:lineChart>
      <c:dateAx>
        <c:axId val="225131904"/>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5141888"/>
        <c:crosses val="autoZero"/>
        <c:auto val="1"/>
        <c:lblOffset val="100"/>
        <c:baseTimeUnit val="days"/>
      </c:dateAx>
      <c:valAx>
        <c:axId val="22514188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5131904"/>
        <c:crosses val="autoZero"/>
        <c:crossBetween val="between"/>
      </c:valAx>
      <c:dateAx>
        <c:axId val="468310832"/>
        <c:scaling>
          <c:orientation val="minMax"/>
        </c:scaling>
        <c:delete val="1"/>
        <c:axPos val="b"/>
        <c:numFmt formatCode="m/d;@" sourceLinked="1"/>
        <c:majorTickMark val="out"/>
        <c:minorTickMark val="none"/>
        <c:tickLblPos val="nextTo"/>
        <c:crossAx val="468312272"/>
        <c:crosses val="autoZero"/>
        <c:auto val="1"/>
        <c:lblOffset val="100"/>
        <c:baseTimeUnit val="days"/>
      </c:dateAx>
      <c:valAx>
        <c:axId val="46831227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46831083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f016ce3e-fc75-476e-a2b8-bedd76f557de}"/>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baseline="0">
                <a:solidFill>
                  <a:schemeClr val="tx2"/>
                </a:solidFill>
                <a:latin typeface="+mn-lt"/>
                <a:ea typeface="+mn-ea"/>
                <a:cs typeface="+mn-cs"/>
              </a:defRPr>
            </a:pPr>
            <a:r>
              <a:rPr lang="zh-CN" altLang="en-US"/>
              <a:t>总登录人数</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600" b="1" i="0" u="none" strike="noStrike" kern="1200" baseline="0">
              <a:solidFill>
                <a:schemeClr val="tx2"/>
              </a:solidFill>
              <a:latin typeface="+mn-lt"/>
              <a:ea typeface="+mn-ea"/>
              <a:cs typeface="+mn-cs"/>
            </a:defRPr>
          </a:pPr>
          <a:endParaRPr lang="zh-TW"/>
        </a:p>
      </c:txPr>
    </c:title>
    <c:autoTitleDeleted val="0"/>
    <c:plotArea>
      <c:layout/>
      <c:barChart>
        <c:barDir val="col"/>
        <c:grouping val="clustered"/>
        <c:varyColors val="0"/>
        <c:ser>
          <c:idx val="0"/>
          <c:order val="0"/>
          <c:tx>
            <c:strRef>
              <c:f>GJP_ro!$B$2:$B$4</c:f>
              <c:strCache>
                <c:ptCount val="3"/>
                <c:pt idx="0">
                  <c:v>总登录人数</c:v>
                </c:pt>
                <c:pt idx="1">
                  <c:v>Login 
Head Count</c:v>
                </c:pt>
                <c:pt idx="2">
                  <c:v>本月日数据</c:v>
                </c:pt>
              </c:strCache>
            </c:strRef>
          </c:tx>
          <c:spPr>
            <a:gradFill>
              <a:gsLst>
                <a:gs pos="0">
                  <a:schemeClr val="accent1">
                    <a:hueOff val="-2520000"/>
                  </a:schemeClr>
                </a:gs>
                <a:gs pos="100000">
                  <a:schemeClr val="accent1"/>
                </a:gs>
              </a:gsLst>
              <a:lin ang="2700000" scaled="0"/>
            </a:gradFill>
            <a:ln>
              <a:noFill/>
            </a:ln>
            <a:effectLst/>
          </c:spPr>
          <c:invertIfNegative val="0"/>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GJP_ro!$B$5:$B$35</c:f>
              <c:numCache>
                <c:formatCode>_ * #,##0_ ;_ * \-#,##0_ ;_ * "-"_ ;_ @_ </c:formatCode>
                <c:ptCount val="31"/>
                <c:pt idx="0">
                  <c:v>19170</c:v>
                </c:pt>
                <c:pt idx="1">
                  <c:v>16191</c:v>
                </c:pt>
                <c:pt idx="2">
                  <c:v>16353</c:v>
                </c:pt>
                <c:pt idx="3">
                  <c:v>17627</c:v>
                </c:pt>
                <c:pt idx="4">
                  <c:v>16507</c:v>
                </c:pt>
                <c:pt idx="5">
                  <c:v>18920</c:v>
                </c:pt>
                <c:pt idx="6">
                  <c:v>17714</c:v>
                </c:pt>
                <c:pt idx="7">
                  <c:v>20396</c:v>
                </c:pt>
                <c:pt idx="8">
                  <c:v>17599</c:v>
                </c:pt>
                <c:pt idx="9">
                  <c:v>17963</c:v>
                </c:pt>
                <c:pt idx="10">
                  <c:v>18579</c:v>
                </c:pt>
                <c:pt idx="11">
                  <c:v>17701</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2482-4CEF-BA11-677832251ECC}"/>
            </c:ext>
          </c:extLst>
        </c:ser>
        <c:ser>
          <c:idx val="1"/>
          <c:order val="1"/>
          <c:tx>
            <c:strRef>
              <c:f>GJP_ro!$C$2:$C$4</c:f>
              <c:strCache>
                <c:ptCount val="3"/>
                <c:pt idx="0">
                  <c:v>总登录人数</c:v>
                </c:pt>
                <c:pt idx="1">
                  <c:v>Login 
Head Count</c:v>
                </c:pt>
                <c:pt idx="2">
                  <c:v>上月日数据</c:v>
                </c:pt>
              </c:strCache>
            </c:strRef>
          </c:tx>
          <c:spPr>
            <a:gradFill>
              <a:gsLst>
                <a:gs pos="0">
                  <a:schemeClr val="accent2">
                    <a:hueOff val="-2520000"/>
                  </a:schemeClr>
                </a:gs>
                <a:gs pos="100000">
                  <a:schemeClr val="accent2"/>
                </a:gs>
              </a:gsLst>
              <a:lin ang="2700000" scaled="0"/>
            </a:gradFill>
            <a:ln>
              <a:noFill/>
            </a:ln>
            <a:effectLst/>
          </c:spPr>
          <c:invertIfNegative val="0"/>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GJP_ro!$C$5:$C$35</c:f>
              <c:numCache>
                <c:formatCode>_ * #,##0_ ;_ * \-#,##0_ ;_ * "-"_ ;_ @_ </c:formatCode>
                <c:ptCount val="31"/>
                <c:pt idx="0">
                  <c:v>18208</c:v>
                </c:pt>
                <c:pt idx="1">
                  <c:v>16841</c:v>
                </c:pt>
                <c:pt idx="2">
                  <c:v>18689</c:v>
                </c:pt>
                <c:pt idx="3">
                  <c:v>17222</c:v>
                </c:pt>
                <c:pt idx="4">
                  <c:v>15998</c:v>
                </c:pt>
                <c:pt idx="5">
                  <c:v>14293</c:v>
                </c:pt>
                <c:pt idx="6">
                  <c:v>15527</c:v>
                </c:pt>
                <c:pt idx="7">
                  <c:v>15023</c:v>
                </c:pt>
                <c:pt idx="8">
                  <c:v>18545</c:v>
                </c:pt>
                <c:pt idx="9">
                  <c:v>16058</c:v>
                </c:pt>
                <c:pt idx="10">
                  <c:v>19056</c:v>
                </c:pt>
                <c:pt idx="11">
                  <c:v>15334</c:v>
                </c:pt>
                <c:pt idx="12">
                  <c:v>14965</c:v>
                </c:pt>
                <c:pt idx="13">
                  <c:v>18901</c:v>
                </c:pt>
                <c:pt idx="14">
                  <c:v>18329</c:v>
                </c:pt>
                <c:pt idx="15">
                  <c:v>15578</c:v>
                </c:pt>
                <c:pt idx="16">
                  <c:v>18896</c:v>
                </c:pt>
                <c:pt idx="17">
                  <c:v>16398</c:v>
                </c:pt>
                <c:pt idx="18">
                  <c:v>16856</c:v>
                </c:pt>
                <c:pt idx="19">
                  <c:v>17370</c:v>
                </c:pt>
                <c:pt idx="20">
                  <c:v>16662</c:v>
                </c:pt>
                <c:pt idx="21">
                  <c:v>16579</c:v>
                </c:pt>
                <c:pt idx="22">
                  <c:v>15025</c:v>
                </c:pt>
                <c:pt idx="23">
                  <c:v>14754</c:v>
                </c:pt>
                <c:pt idx="24">
                  <c:v>14577</c:v>
                </c:pt>
                <c:pt idx="25">
                  <c:v>16940</c:v>
                </c:pt>
                <c:pt idx="26">
                  <c:v>16000</c:v>
                </c:pt>
                <c:pt idx="27">
                  <c:v>22366</c:v>
                </c:pt>
                <c:pt idx="28">
                  <c:v>0</c:v>
                </c:pt>
                <c:pt idx="29">
                  <c:v>0</c:v>
                </c:pt>
                <c:pt idx="30">
                  <c:v>0</c:v>
                </c:pt>
              </c:numCache>
            </c:numRef>
          </c:val>
          <c:extLst>
            <c:ext xmlns:c16="http://schemas.microsoft.com/office/drawing/2014/chart" uri="{C3380CC4-5D6E-409C-BE32-E72D297353CC}">
              <c16:uniqueId val="{00000001-2482-4CEF-BA11-677832251ECC}"/>
            </c:ext>
          </c:extLst>
        </c:ser>
        <c:dLbls>
          <c:showLegendKey val="0"/>
          <c:showVal val="0"/>
          <c:showCatName val="0"/>
          <c:showSerName val="0"/>
          <c:showPercent val="0"/>
          <c:showBubbleSize val="0"/>
        </c:dLbls>
        <c:gapWidth val="219"/>
        <c:overlap val="-27"/>
        <c:axId val="220892160"/>
        <c:axId val="220906240"/>
      </c:barChart>
      <c:lineChart>
        <c:grouping val="standard"/>
        <c:varyColors val="0"/>
        <c:ser>
          <c:idx val="2"/>
          <c:order val="2"/>
          <c:tx>
            <c:strRef>
              <c:f>GJP_ro!$D$2:$D$4</c:f>
              <c:strCache>
                <c:ptCount val="3"/>
                <c:pt idx="0">
                  <c:v>总登录人数</c:v>
                </c:pt>
                <c:pt idx="1">
                  <c:v>Login 
Head Count</c:v>
                </c:pt>
                <c:pt idx="2">
                  <c:v>同比增长率</c:v>
                </c:pt>
              </c:strCache>
            </c:strRef>
          </c:tx>
          <c:spPr>
            <a:ln w="31750" cap="rnd">
              <a:solidFill>
                <a:schemeClr val="accent3"/>
              </a:solidFill>
              <a:round/>
            </a:ln>
            <a:effectLst/>
          </c:spPr>
          <c:marker>
            <c:symbol val="none"/>
          </c:marker>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GJP_ro!$D$5:$D$35</c:f>
              <c:numCache>
                <c:formatCode>0.00%</c:formatCode>
                <c:ptCount val="31"/>
                <c:pt idx="0">
                  <c:v>5.2833919156414763E-2</c:v>
                </c:pt>
                <c:pt idx="1">
                  <c:v>-3.8596282881064072E-2</c:v>
                </c:pt>
                <c:pt idx="2">
                  <c:v>-0.12499331157365295</c:v>
                </c:pt>
                <c:pt idx="3">
                  <c:v>2.3516432470096389E-2</c:v>
                </c:pt>
                <c:pt idx="4">
                  <c:v>3.1816477059632454E-2</c:v>
                </c:pt>
                <c:pt idx="5">
                  <c:v>0.32372490030084655</c:v>
                </c:pt>
                <c:pt idx="6">
                  <c:v>0.14085142010691054</c:v>
                </c:pt>
                <c:pt idx="7">
                  <c:v>0.35765160087865272</c:v>
                </c:pt>
                <c:pt idx="8">
                  <c:v>-5.1011054192504721E-2</c:v>
                </c:pt>
                <c:pt idx="9">
                  <c:v>0.11863245734213476</c:v>
                </c:pt>
                <c:pt idx="10">
                  <c:v>-2.5031486146095717E-2</c:v>
                </c:pt>
                <c:pt idx="11">
                  <c:v>0.15436285378896569</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2482-4CEF-BA11-677832251ECC}"/>
            </c:ext>
          </c:extLst>
        </c:ser>
        <c:dLbls>
          <c:showLegendKey val="0"/>
          <c:showVal val="0"/>
          <c:showCatName val="0"/>
          <c:showSerName val="0"/>
          <c:showPercent val="0"/>
          <c:showBubbleSize val="0"/>
        </c:dLbls>
        <c:marker val="1"/>
        <c:smooth val="0"/>
        <c:axId val="1498467872"/>
        <c:axId val="1498427552"/>
      </c:lineChart>
      <c:dateAx>
        <c:axId val="220892160"/>
        <c:scaling>
          <c:orientation val="minMax"/>
        </c:scaling>
        <c:delete val="0"/>
        <c:axPos val="b"/>
        <c:numFmt formatCode="m/d;@"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220906240"/>
        <c:crosses val="autoZero"/>
        <c:auto val="1"/>
        <c:lblOffset val="100"/>
        <c:baseTimeUnit val="days"/>
      </c:dateAx>
      <c:valAx>
        <c:axId val="220906240"/>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220892160"/>
        <c:crosses val="autoZero"/>
        <c:crossBetween val="between"/>
      </c:valAx>
      <c:dateAx>
        <c:axId val="1498467872"/>
        <c:scaling>
          <c:orientation val="minMax"/>
        </c:scaling>
        <c:delete val="1"/>
        <c:axPos val="b"/>
        <c:numFmt formatCode="m/d;@" sourceLinked="1"/>
        <c:majorTickMark val="out"/>
        <c:minorTickMark val="none"/>
        <c:tickLblPos val="nextTo"/>
        <c:crossAx val="1498427552"/>
        <c:crosses val="autoZero"/>
        <c:auto val="1"/>
        <c:lblOffset val="100"/>
        <c:baseTimeUnit val="days"/>
        <c:majorUnit val="1"/>
        <c:majorTimeUnit val="days"/>
        <c:minorUnit val="1"/>
        <c:minorTimeUnit val="days"/>
      </c:dateAx>
      <c:valAx>
        <c:axId val="1498427552"/>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1498467872"/>
        <c:crosses val="max"/>
        <c:crossBetween val="between"/>
      </c:valAx>
      <c:spPr>
        <a:noFill/>
        <a:ln>
          <a:noFill/>
        </a:ln>
        <a:effectLst/>
      </c:spPr>
    </c:plotArea>
    <c:legend>
      <c:legendPos val="b"/>
      <c:layout>
        <c:manualLayout>
          <c:xMode val="edge"/>
          <c:yMode val="edge"/>
          <c:x val="1.07163053928693E-2"/>
          <c:y val="0.77419096527846598"/>
          <c:w val="0.98087801068573699"/>
          <c:h val="0.185665487296306"/>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legend>
    <c:plotVisOnly val="1"/>
    <c:dispBlanksAs val="gap"/>
    <c:showDLblsOverMax val="0"/>
    <c:extLst>
      <c:ext uri="{0b15fc19-7d7d-44ad-8c2d-2c3a37ce22c3}">
        <chartProps xmlns="https://web.wps.cn/et/2018/main" chartId="{2b8048da-834b-40f9-a0eb-99689da6029a}"/>
      </c:ext>
    </c:extLst>
  </c:chart>
  <c:spPr>
    <a:solidFill>
      <a:schemeClr val="bg1"/>
    </a:solidFill>
    <a:ln w="9525" cap="flat" cmpd="sng" algn="ctr">
      <a:solidFill>
        <a:schemeClr val="tx2">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baseline="0">
                <a:solidFill>
                  <a:schemeClr val="tx2"/>
                </a:solidFill>
                <a:latin typeface="+mn-lt"/>
                <a:ea typeface="+mn-ea"/>
                <a:cs typeface="+mn-cs"/>
              </a:defRPr>
            </a:pPr>
            <a:r>
              <a:rPr lang="zh-CN" altLang="en-US"/>
              <a:t>总登录人数</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600" b="1" i="0" u="none" strike="noStrike" kern="1200" baseline="0">
              <a:solidFill>
                <a:schemeClr val="tx2"/>
              </a:solidFill>
              <a:latin typeface="+mn-lt"/>
              <a:ea typeface="+mn-ea"/>
              <a:cs typeface="+mn-cs"/>
            </a:defRPr>
          </a:pPr>
          <a:endParaRPr lang="zh-TW"/>
        </a:p>
      </c:txPr>
    </c:title>
    <c:autoTitleDeleted val="0"/>
    <c:plotArea>
      <c:layout/>
      <c:barChart>
        <c:barDir val="col"/>
        <c:grouping val="clustered"/>
        <c:varyColors val="0"/>
        <c:ser>
          <c:idx val="0"/>
          <c:order val="0"/>
          <c:tx>
            <c:strRef>
              <c:f>GJP_ro!$B$36</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c:spPr>
          <c:invertIfNegative val="0"/>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GJP_ro!$B$37:$B$67</c:f>
              <c:numCache>
                <c:formatCode>_ * #,##0_ ;_ * \-#,##0_ ;_ * "-"_ ;_ @_ </c:formatCode>
                <c:ptCount val="31"/>
                <c:pt idx="0">
                  <c:v>19170</c:v>
                </c:pt>
                <c:pt idx="1">
                  <c:v>17680.5</c:v>
                </c:pt>
                <c:pt idx="2">
                  <c:v>17238</c:v>
                </c:pt>
                <c:pt idx="3">
                  <c:v>17335.25</c:v>
                </c:pt>
                <c:pt idx="4">
                  <c:v>17169.599999999999</c:v>
                </c:pt>
                <c:pt idx="5">
                  <c:v>17461.333333333332</c:v>
                </c:pt>
                <c:pt idx="6">
                  <c:v>17497.428571428572</c:v>
                </c:pt>
                <c:pt idx="7">
                  <c:v>17859.75</c:v>
                </c:pt>
                <c:pt idx="8">
                  <c:v>17830.777777777777</c:v>
                </c:pt>
                <c:pt idx="9">
                  <c:v>17844</c:v>
                </c:pt>
                <c:pt idx="10">
                  <c:v>17910.81818181818</c:v>
                </c:pt>
                <c:pt idx="11">
                  <c:v>17893.333333333332</c:v>
                </c:pt>
                <c:pt idx="12">
                  <c:v>16516.923076923078</c:v>
                </c:pt>
                <c:pt idx="13">
                  <c:v>15337.142857142857</c:v>
                </c:pt>
                <c:pt idx="14">
                  <c:v>14314.666666666666</c:v>
                </c:pt>
                <c:pt idx="15">
                  <c:v>13420</c:v>
                </c:pt>
                <c:pt idx="16">
                  <c:v>12630.588235294117</c:v>
                </c:pt>
                <c:pt idx="17">
                  <c:v>11928.888888888889</c:v>
                </c:pt>
                <c:pt idx="18">
                  <c:v>11301.052631578947</c:v>
                </c:pt>
                <c:pt idx="19">
                  <c:v>10736</c:v>
                </c:pt>
                <c:pt idx="20">
                  <c:v>10224.761904761905</c:v>
                </c:pt>
                <c:pt idx="21">
                  <c:v>9760</c:v>
                </c:pt>
                <c:pt idx="22">
                  <c:v>9335.652173913044</c:v>
                </c:pt>
                <c:pt idx="23">
                  <c:v>8946.6666666666661</c:v>
                </c:pt>
                <c:pt idx="24">
                  <c:v>8588.7999999999993</c:v>
                </c:pt>
                <c:pt idx="25">
                  <c:v>8258.461538461539</c:v>
                </c:pt>
                <c:pt idx="26">
                  <c:v>7952.5925925925922</c:v>
                </c:pt>
                <c:pt idx="27">
                  <c:v>7668.5714285714284</c:v>
                </c:pt>
                <c:pt idx="28">
                  <c:v>7404.1379310344828</c:v>
                </c:pt>
                <c:pt idx="29">
                  <c:v>7157.333333333333</c:v>
                </c:pt>
                <c:pt idx="30">
                  <c:v>6926.4516129032254</c:v>
                </c:pt>
              </c:numCache>
            </c:numRef>
          </c:val>
          <c:extLst>
            <c:ext xmlns:c16="http://schemas.microsoft.com/office/drawing/2014/chart" uri="{C3380CC4-5D6E-409C-BE32-E72D297353CC}">
              <c16:uniqueId val="{00000000-5C2F-4AF4-8175-7C838414E0E0}"/>
            </c:ext>
          </c:extLst>
        </c:ser>
        <c:ser>
          <c:idx val="1"/>
          <c:order val="1"/>
          <c:tx>
            <c:strRef>
              <c:f>GJP_ro!$C$36</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c:spPr>
          <c:invertIfNegative val="0"/>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GJP_ro!$C$37:$C$67</c:f>
              <c:numCache>
                <c:formatCode>_ * #,##0_ ;_ * \-#,##0_ ;_ * "-"_ ;_ @_ </c:formatCode>
                <c:ptCount val="31"/>
                <c:pt idx="0">
                  <c:v>18208</c:v>
                </c:pt>
                <c:pt idx="1">
                  <c:v>17524.5</c:v>
                </c:pt>
                <c:pt idx="2">
                  <c:v>17912.666666666668</c:v>
                </c:pt>
                <c:pt idx="3">
                  <c:v>17740</c:v>
                </c:pt>
                <c:pt idx="4">
                  <c:v>17391.599999999999</c:v>
                </c:pt>
                <c:pt idx="5">
                  <c:v>16875.166666666668</c:v>
                </c:pt>
                <c:pt idx="6">
                  <c:v>16682.571428571428</c:v>
                </c:pt>
                <c:pt idx="7">
                  <c:v>16475.125</c:v>
                </c:pt>
                <c:pt idx="8">
                  <c:v>16705.111111111109</c:v>
                </c:pt>
                <c:pt idx="9">
                  <c:v>16640.400000000001</c:v>
                </c:pt>
                <c:pt idx="10">
                  <c:v>16860</c:v>
                </c:pt>
                <c:pt idx="11">
                  <c:v>16732.833333333332</c:v>
                </c:pt>
                <c:pt idx="12">
                  <c:v>16596.846153846152</c:v>
                </c:pt>
                <c:pt idx="13">
                  <c:v>16761.428571428572</c:v>
                </c:pt>
                <c:pt idx="14">
                  <c:v>16865.933333333334</c:v>
                </c:pt>
                <c:pt idx="15">
                  <c:v>16785.4375</c:v>
                </c:pt>
                <c:pt idx="16">
                  <c:v>16909.588235294119</c:v>
                </c:pt>
                <c:pt idx="17">
                  <c:v>16881.166666666668</c:v>
                </c:pt>
                <c:pt idx="18">
                  <c:v>16879.842105263157</c:v>
                </c:pt>
                <c:pt idx="19">
                  <c:v>16904.349999999999</c:v>
                </c:pt>
                <c:pt idx="20">
                  <c:v>16892.809523809523</c:v>
                </c:pt>
                <c:pt idx="21">
                  <c:v>16878.545454545456</c:v>
                </c:pt>
                <c:pt idx="22">
                  <c:v>16797.956521739132</c:v>
                </c:pt>
                <c:pt idx="23">
                  <c:v>16712.791666666668</c:v>
                </c:pt>
                <c:pt idx="24">
                  <c:v>16627.36</c:v>
                </c:pt>
                <c:pt idx="25">
                  <c:v>16639.384615384617</c:v>
                </c:pt>
                <c:pt idx="26">
                  <c:v>16615.703703703704</c:v>
                </c:pt>
                <c:pt idx="27">
                  <c:v>16821.071428571428</c:v>
                </c:pt>
                <c:pt idx="28">
                  <c:v>16241.034482758621</c:v>
                </c:pt>
                <c:pt idx="29">
                  <c:v>15699.666666666666</c:v>
                </c:pt>
                <c:pt idx="30">
                  <c:v>15193.225806451614</c:v>
                </c:pt>
              </c:numCache>
            </c:numRef>
          </c:val>
          <c:extLst>
            <c:ext xmlns:c16="http://schemas.microsoft.com/office/drawing/2014/chart" uri="{C3380CC4-5D6E-409C-BE32-E72D297353CC}">
              <c16:uniqueId val="{00000001-5C2F-4AF4-8175-7C838414E0E0}"/>
            </c:ext>
          </c:extLst>
        </c:ser>
        <c:dLbls>
          <c:showLegendKey val="0"/>
          <c:showVal val="0"/>
          <c:showCatName val="0"/>
          <c:showSerName val="0"/>
          <c:showPercent val="0"/>
          <c:showBubbleSize val="0"/>
        </c:dLbls>
        <c:gapWidth val="219"/>
        <c:axId val="220823552"/>
        <c:axId val="220825088"/>
      </c:barChart>
      <c:lineChart>
        <c:grouping val="standard"/>
        <c:varyColors val="0"/>
        <c:ser>
          <c:idx val="2"/>
          <c:order val="2"/>
          <c:tx>
            <c:strRef>
              <c:f>GJP_ro!$D$36</c:f>
              <c:strCache>
                <c:ptCount val="1"/>
                <c:pt idx="0">
                  <c:v>日均值同比增长率</c:v>
                </c:pt>
              </c:strCache>
            </c:strRef>
          </c:tx>
          <c:spPr>
            <a:ln w="31750" cap="rnd">
              <a:solidFill>
                <a:schemeClr val="accent3"/>
              </a:solidFill>
              <a:round/>
            </a:ln>
            <a:effectLst/>
          </c:spPr>
          <c:marker>
            <c:symbol val="none"/>
          </c:marker>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GJP_ro!$D$37:$D$67</c:f>
              <c:numCache>
                <c:formatCode>0.00%</c:formatCode>
                <c:ptCount val="31"/>
                <c:pt idx="0">
                  <c:v>5.2833919156414763E-2</c:v>
                </c:pt>
                <c:pt idx="1">
                  <c:v>8.9018231618591109E-3</c:v>
                </c:pt>
                <c:pt idx="2">
                  <c:v>-3.7664222710186525E-2</c:v>
                </c:pt>
                <c:pt idx="3">
                  <c:v>-2.2815670800450959E-2</c:v>
                </c:pt>
                <c:pt idx="4">
                  <c:v>-1.2764782998689023E-2</c:v>
                </c:pt>
                <c:pt idx="5">
                  <c:v>3.4735459402869949E-2</c:v>
                </c:pt>
                <c:pt idx="6">
                  <c:v>4.8844816660672516E-2</c:v>
                </c:pt>
                <c:pt idx="7">
                  <c:v>8.4043368411468811E-2</c:v>
                </c:pt>
                <c:pt idx="8">
                  <c:v>6.7384566267143869E-2</c:v>
                </c:pt>
                <c:pt idx="9">
                  <c:v>7.232999206749828E-2</c:v>
                </c:pt>
                <c:pt idx="10">
                  <c:v>6.2326108055645327E-2</c:v>
                </c:pt>
                <c:pt idx="11">
                  <c:v>6.9354661991892191E-2</c:v>
                </c:pt>
                <c:pt idx="12">
                  <c:v>-4.8155580995461016E-3</c:v>
                </c:pt>
                <c:pt idx="13">
                  <c:v>-8.4974004943322329E-2</c:v>
                </c:pt>
                <c:pt idx="14">
                  <c:v>-0.1512674464107136</c:v>
                </c:pt>
                <c:pt idx="15">
                  <c:v>-0.20049745501122626</c:v>
                </c:pt>
                <c:pt idx="16">
                  <c:v>-0.25305169708797315</c:v>
                </c:pt>
                <c:pt idx="17">
                  <c:v>-0.29336110919137376</c:v>
                </c:pt>
                <c:pt idx="18">
                  <c:v>-0.33050009821743154</c:v>
                </c:pt>
                <c:pt idx="19">
                  <c:v>-0.36489720101630641</c:v>
                </c:pt>
                <c:pt idx="20">
                  <c:v>-0.3947269759745623</c:v>
                </c:pt>
                <c:pt idx="21">
                  <c:v>-0.42175112030334372</c:v>
                </c:pt>
                <c:pt idx="22">
                  <c:v>-0.44423881786863312</c:v>
                </c:pt>
                <c:pt idx="23">
                  <c:v>-0.46468149396545066</c:v>
                </c:pt>
                <c:pt idx="24">
                  <c:v>-0.4834537773885933</c:v>
                </c:pt>
                <c:pt idx="25">
                  <c:v>-0.50367986981767077</c:v>
                </c:pt>
                <c:pt idx="26">
                  <c:v>-0.52138093369949012</c:v>
                </c:pt>
                <c:pt idx="27">
                  <c:v>-0.54410921675619439</c:v>
                </c:pt>
                <c:pt idx="28">
                  <c:v>-0.54410921675619439</c:v>
                </c:pt>
                <c:pt idx="29">
                  <c:v>-0.54410921675619439</c:v>
                </c:pt>
                <c:pt idx="30">
                  <c:v>-0.5441092167561945</c:v>
                </c:pt>
              </c:numCache>
            </c:numRef>
          </c:val>
          <c:smooth val="0"/>
          <c:extLst>
            <c:ext xmlns:c16="http://schemas.microsoft.com/office/drawing/2014/chart" uri="{C3380CC4-5D6E-409C-BE32-E72D297353CC}">
              <c16:uniqueId val="{00000002-5C2F-4AF4-8175-7C838414E0E0}"/>
            </c:ext>
          </c:extLst>
        </c:ser>
        <c:dLbls>
          <c:showLegendKey val="0"/>
          <c:showVal val="0"/>
          <c:showCatName val="0"/>
          <c:showSerName val="0"/>
          <c:showPercent val="0"/>
          <c:showBubbleSize val="0"/>
        </c:dLbls>
        <c:marker val="1"/>
        <c:smooth val="0"/>
        <c:axId val="261557456"/>
        <c:axId val="261532496"/>
      </c:lineChart>
      <c:dateAx>
        <c:axId val="220823552"/>
        <c:scaling>
          <c:orientation val="minMax"/>
        </c:scaling>
        <c:delete val="0"/>
        <c:axPos val="b"/>
        <c:numFmt formatCode="m/d;@"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220825088"/>
        <c:crosses val="autoZero"/>
        <c:auto val="1"/>
        <c:lblOffset val="100"/>
        <c:baseTimeUnit val="days"/>
      </c:dateAx>
      <c:valAx>
        <c:axId val="22082508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220823552"/>
        <c:crosses val="autoZero"/>
        <c:crossBetween val="between"/>
      </c:valAx>
      <c:dateAx>
        <c:axId val="261557456"/>
        <c:scaling>
          <c:orientation val="minMax"/>
        </c:scaling>
        <c:delete val="1"/>
        <c:axPos val="b"/>
        <c:numFmt formatCode="m/d;@" sourceLinked="1"/>
        <c:majorTickMark val="out"/>
        <c:minorTickMark val="none"/>
        <c:tickLblPos val="nextTo"/>
        <c:crossAx val="261532496"/>
        <c:crosses val="autoZero"/>
        <c:auto val="1"/>
        <c:lblOffset val="100"/>
        <c:baseTimeUnit val="days"/>
        <c:majorUnit val="1"/>
        <c:majorTimeUnit val="days"/>
        <c:minorUnit val="1"/>
        <c:minorTimeUnit val="days"/>
      </c:dateAx>
      <c:valAx>
        <c:axId val="26153249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26155745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legend>
    <c:plotVisOnly val="1"/>
    <c:dispBlanksAs val="gap"/>
    <c:showDLblsOverMax val="0"/>
    <c:extLst>
      <c:ext uri="{0b15fc19-7d7d-44ad-8c2d-2c3a37ce22c3}">
        <chartProps xmlns="https://web.wps.cn/et/2018/main" chartId="{60830a2e-6521-4dec-ae5c-f2c06e18d0b1}"/>
      </c:ext>
    </c:extLst>
  </c:chart>
  <c:spPr>
    <a:solidFill>
      <a:schemeClr val="bg1"/>
    </a:solidFill>
    <a:ln w="9525" cap="flat" cmpd="sng" algn="ctr">
      <a:solidFill>
        <a:schemeClr val="tx2">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总登录人数</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GJP_ro!$B$68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GJP_ro!$A$69:$A$99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GJP_ro!$B$69:$B$99</c:f>
              <c:numCache>
                <c:formatCode>_ * #,##0_ ;_ * \-#,##0_ ;_ * "-"_ ;_ @_ </c:formatCode>
                <c:ptCount val="31"/>
                <c:pt idx="0">
                  <c:v>19170</c:v>
                </c:pt>
                <c:pt idx="1">
                  <c:v>-2979</c:v>
                </c:pt>
                <c:pt idx="2">
                  <c:v>162</c:v>
                </c:pt>
                <c:pt idx="3">
                  <c:v>1274</c:v>
                </c:pt>
                <c:pt idx="4">
                  <c:v>-1120</c:v>
                </c:pt>
                <c:pt idx="5">
                  <c:v>2413</c:v>
                </c:pt>
                <c:pt idx="6">
                  <c:v>-1206</c:v>
                </c:pt>
                <c:pt idx="7">
                  <c:v>2682</c:v>
                </c:pt>
                <c:pt idx="8">
                  <c:v>-2797</c:v>
                </c:pt>
                <c:pt idx="9">
                  <c:v>364</c:v>
                </c:pt>
                <c:pt idx="10">
                  <c:v>616</c:v>
                </c:pt>
                <c:pt idx="11">
                  <c:v>-878</c:v>
                </c:pt>
                <c:pt idx="12">
                  <c:v>-17701</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13C1-466B-96C3-A3D94C4A619D}"/>
            </c:ext>
          </c:extLst>
        </c:ser>
        <c:dLbls>
          <c:showLegendKey val="0"/>
          <c:showVal val="0"/>
          <c:showCatName val="0"/>
          <c:showSerName val="0"/>
          <c:showPercent val="0"/>
          <c:showBubbleSize val="0"/>
        </c:dLbls>
        <c:gapWidth val="315"/>
        <c:overlap val="-40"/>
        <c:axId val="221193344"/>
        <c:axId val="221194880"/>
      </c:barChart>
      <c:dateAx>
        <c:axId val="221193344"/>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1194880"/>
        <c:crosses val="autoZero"/>
        <c:auto val="1"/>
        <c:lblOffset val="100"/>
        <c:baseTimeUnit val="days"/>
      </c:dateAx>
      <c:valAx>
        <c:axId val="221194880"/>
        <c:scaling>
          <c:orientation val="minMax"/>
        </c:scaling>
        <c:delete val="1"/>
        <c:axPos val="l"/>
        <c:numFmt formatCode="_ * #,##0_ ;_ * \-#,##0_ ;_ * &quot;-&quot;_ ;_ @_ " sourceLinked="1"/>
        <c:majorTickMark val="none"/>
        <c:minorTickMark val="none"/>
        <c:tickLblPos val="nextTo"/>
        <c:crossAx val="2211933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de4d18de-1060-4056-8cdf-7d4ac278b135}"/>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总登录人数</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GJP_ro!$B$100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GJP_ro!$B$101:$B$131</c:f>
              <c:numCache>
                <c:formatCode>_ * #,##0_ ;_ * \-#,##0_ ;_ * "-"_ ;_ @_ </c:formatCode>
                <c:ptCount val="31"/>
                <c:pt idx="0">
                  <c:v>19170</c:v>
                </c:pt>
                <c:pt idx="1">
                  <c:v>17680.5</c:v>
                </c:pt>
                <c:pt idx="2">
                  <c:v>17238</c:v>
                </c:pt>
                <c:pt idx="3">
                  <c:v>17335.25</c:v>
                </c:pt>
                <c:pt idx="4">
                  <c:v>17169.599999999999</c:v>
                </c:pt>
                <c:pt idx="5">
                  <c:v>17461.333333333332</c:v>
                </c:pt>
                <c:pt idx="6">
                  <c:v>17497.428571428572</c:v>
                </c:pt>
                <c:pt idx="7">
                  <c:v>17859.75</c:v>
                </c:pt>
                <c:pt idx="8">
                  <c:v>17830.777777777777</c:v>
                </c:pt>
                <c:pt idx="9">
                  <c:v>17844</c:v>
                </c:pt>
                <c:pt idx="10">
                  <c:v>17910.81818181818</c:v>
                </c:pt>
                <c:pt idx="11">
                  <c:v>17893.333333333332</c:v>
                </c:pt>
                <c:pt idx="12">
                  <c:v>16516.923076923078</c:v>
                </c:pt>
                <c:pt idx="13">
                  <c:v>15337.142857142857</c:v>
                </c:pt>
                <c:pt idx="14">
                  <c:v>14314.666666666666</c:v>
                </c:pt>
                <c:pt idx="15">
                  <c:v>13420</c:v>
                </c:pt>
                <c:pt idx="16">
                  <c:v>12630.588235294117</c:v>
                </c:pt>
                <c:pt idx="17">
                  <c:v>11928.888888888889</c:v>
                </c:pt>
                <c:pt idx="18">
                  <c:v>11301.052631578947</c:v>
                </c:pt>
                <c:pt idx="19">
                  <c:v>10736</c:v>
                </c:pt>
                <c:pt idx="20">
                  <c:v>10224.761904761905</c:v>
                </c:pt>
                <c:pt idx="21">
                  <c:v>9760</c:v>
                </c:pt>
                <c:pt idx="22">
                  <c:v>9335.652173913044</c:v>
                </c:pt>
                <c:pt idx="23">
                  <c:v>8946.6666666666661</c:v>
                </c:pt>
                <c:pt idx="24">
                  <c:v>8588.7999999999993</c:v>
                </c:pt>
                <c:pt idx="25">
                  <c:v>8258.461538461539</c:v>
                </c:pt>
                <c:pt idx="26">
                  <c:v>7952.5925925925922</c:v>
                </c:pt>
                <c:pt idx="27">
                  <c:v>7668.5714285714284</c:v>
                </c:pt>
                <c:pt idx="28">
                  <c:v>7404.1379310344828</c:v>
                </c:pt>
                <c:pt idx="29">
                  <c:v>7157.333333333333</c:v>
                </c:pt>
                <c:pt idx="30">
                  <c:v>6926.4516129032254</c:v>
                </c:pt>
              </c:numCache>
            </c:numRef>
          </c:val>
          <c:extLst>
            <c:ext xmlns:c16="http://schemas.microsoft.com/office/drawing/2014/chart" uri="{C3380CC4-5D6E-409C-BE32-E72D297353CC}">
              <c16:uniqueId val="{00000000-610B-413D-83EA-C8246520744B}"/>
            </c:ext>
          </c:extLst>
        </c:ser>
        <c:ser>
          <c:idx val="1"/>
          <c:order val="1"/>
          <c:tx>
            <c:strRef>
              <c:f>GJP_ro!$C$100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1-610B-413D-83EA-C8246520744B}"/>
                </c:ext>
              </c:extLst>
            </c:dLbl>
            <c:dLbl>
              <c:idx val="1"/>
              <c:delete val="1"/>
              <c:extLst>
                <c:ext xmlns:c15="http://schemas.microsoft.com/office/drawing/2012/chart" uri="{CE6537A1-D6FC-4f65-9D91-7224C49458BB}"/>
                <c:ext xmlns:c16="http://schemas.microsoft.com/office/drawing/2014/chart" uri="{C3380CC4-5D6E-409C-BE32-E72D297353CC}">
                  <c16:uniqueId val="{00000002-610B-413D-83EA-C8246520744B}"/>
                </c:ext>
              </c:extLst>
            </c:dLbl>
            <c:dLbl>
              <c:idx val="2"/>
              <c:delete val="1"/>
              <c:extLst>
                <c:ext xmlns:c15="http://schemas.microsoft.com/office/drawing/2012/chart" uri="{CE6537A1-D6FC-4f65-9D91-7224C49458BB}"/>
                <c:ext xmlns:c16="http://schemas.microsoft.com/office/drawing/2014/chart" uri="{C3380CC4-5D6E-409C-BE32-E72D297353CC}">
                  <c16:uniqueId val="{00000003-610B-413D-83EA-C8246520744B}"/>
                </c:ext>
              </c:extLst>
            </c:dLbl>
            <c:dLbl>
              <c:idx val="3"/>
              <c:delete val="1"/>
              <c:extLst>
                <c:ext xmlns:c15="http://schemas.microsoft.com/office/drawing/2012/chart" uri="{CE6537A1-D6FC-4f65-9D91-7224C49458BB}"/>
                <c:ext xmlns:c16="http://schemas.microsoft.com/office/drawing/2014/chart" uri="{C3380CC4-5D6E-409C-BE32-E72D297353CC}">
                  <c16:uniqueId val="{00000004-610B-413D-83EA-C8246520744B}"/>
                </c:ext>
              </c:extLst>
            </c:dLbl>
            <c:dLbl>
              <c:idx val="4"/>
              <c:delete val="1"/>
              <c:extLst>
                <c:ext xmlns:c15="http://schemas.microsoft.com/office/drawing/2012/chart" uri="{CE6537A1-D6FC-4f65-9D91-7224C49458BB}"/>
                <c:ext xmlns:c16="http://schemas.microsoft.com/office/drawing/2014/chart" uri="{C3380CC4-5D6E-409C-BE32-E72D297353CC}">
                  <c16:uniqueId val="{00000005-610B-413D-83EA-C8246520744B}"/>
                </c:ext>
              </c:extLst>
            </c:dLbl>
            <c:dLbl>
              <c:idx val="5"/>
              <c:delete val="1"/>
              <c:extLst>
                <c:ext xmlns:c15="http://schemas.microsoft.com/office/drawing/2012/chart" uri="{CE6537A1-D6FC-4f65-9D91-7224C49458BB}"/>
                <c:ext xmlns:c16="http://schemas.microsoft.com/office/drawing/2014/chart" uri="{C3380CC4-5D6E-409C-BE32-E72D297353CC}">
                  <c16:uniqueId val="{00000006-610B-413D-83EA-C8246520744B}"/>
                </c:ext>
              </c:extLst>
            </c:dLbl>
            <c:dLbl>
              <c:idx val="6"/>
              <c:delete val="1"/>
              <c:extLst>
                <c:ext xmlns:c15="http://schemas.microsoft.com/office/drawing/2012/chart" uri="{CE6537A1-D6FC-4f65-9D91-7224C49458BB}"/>
                <c:ext xmlns:c16="http://schemas.microsoft.com/office/drawing/2014/chart" uri="{C3380CC4-5D6E-409C-BE32-E72D297353CC}">
                  <c16:uniqueId val="{00000007-610B-413D-83EA-C8246520744B}"/>
                </c:ext>
              </c:extLst>
            </c:dLbl>
            <c:dLbl>
              <c:idx val="7"/>
              <c:delete val="1"/>
              <c:extLst>
                <c:ext xmlns:c15="http://schemas.microsoft.com/office/drawing/2012/chart" uri="{CE6537A1-D6FC-4f65-9D91-7224C49458BB}"/>
                <c:ext xmlns:c16="http://schemas.microsoft.com/office/drawing/2014/chart" uri="{C3380CC4-5D6E-409C-BE32-E72D297353CC}">
                  <c16:uniqueId val="{00000008-610B-413D-83EA-C8246520744B}"/>
                </c:ext>
              </c:extLst>
            </c:dLbl>
            <c:dLbl>
              <c:idx val="8"/>
              <c:delete val="1"/>
              <c:extLst>
                <c:ext xmlns:c15="http://schemas.microsoft.com/office/drawing/2012/chart" uri="{CE6537A1-D6FC-4f65-9D91-7224C49458BB}"/>
                <c:ext xmlns:c16="http://schemas.microsoft.com/office/drawing/2014/chart" uri="{C3380CC4-5D6E-409C-BE32-E72D297353CC}">
                  <c16:uniqueId val="{00000009-610B-413D-83EA-C8246520744B}"/>
                </c:ext>
              </c:extLst>
            </c:dLbl>
            <c:dLbl>
              <c:idx val="9"/>
              <c:delete val="1"/>
              <c:extLst>
                <c:ext xmlns:c15="http://schemas.microsoft.com/office/drawing/2012/chart" uri="{CE6537A1-D6FC-4f65-9D91-7224C49458BB}"/>
                <c:ext xmlns:c16="http://schemas.microsoft.com/office/drawing/2014/chart" uri="{C3380CC4-5D6E-409C-BE32-E72D297353CC}">
                  <c16:uniqueId val="{0000000A-610B-413D-83EA-C8246520744B}"/>
                </c:ext>
              </c:extLst>
            </c:dLbl>
            <c:dLbl>
              <c:idx val="10"/>
              <c:delete val="1"/>
              <c:extLst>
                <c:ext xmlns:c15="http://schemas.microsoft.com/office/drawing/2012/chart" uri="{CE6537A1-D6FC-4f65-9D91-7224C49458BB}"/>
                <c:ext xmlns:c16="http://schemas.microsoft.com/office/drawing/2014/chart" uri="{C3380CC4-5D6E-409C-BE32-E72D297353CC}">
                  <c16:uniqueId val="{0000000B-610B-413D-83EA-C8246520744B}"/>
                </c:ext>
              </c:extLst>
            </c:dLbl>
            <c:dLbl>
              <c:idx val="11"/>
              <c:delete val="1"/>
              <c:extLst>
                <c:ext xmlns:c15="http://schemas.microsoft.com/office/drawing/2012/chart" uri="{CE6537A1-D6FC-4f65-9D91-7224C49458BB}"/>
                <c:ext xmlns:c16="http://schemas.microsoft.com/office/drawing/2014/chart" uri="{C3380CC4-5D6E-409C-BE32-E72D297353CC}">
                  <c16:uniqueId val="{0000000C-610B-413D-83EA-C8246520744B}"/>
                </c:ext>
              </c:extLst>
            </c:dLbl>
            <c:dLbl>
              <c:idx val="12"/>
              <c:delete val="1"/>
              <c:extLst>
                <c:ext xmlns:c15="http://schemas.microsoft.com/office/drawing/2012/chart" uri="{CE6537A1-D6FC-4f65-9D91-7224C49458BB}"/>
                <c:ext xmlns:c16="http://schemas.microsoft.com/office/drawing/2014/chart" uri="{C3380CC4-5D6E-409C-BE32-E72D297353CC}">
                  <c16:uniqueId val="{0000000D-610B-413D-83EA-C8246520744B}"/>
                </c:ext>
              </c:extLst>
            </c:dLbl>
            <c:dLbl>
              <c:idx val="13"/>
              <c:delete val="1"/>
              <c:extLst>
                <c:ext xmlns:c15="http://schemas.microsoft.com/office/drawing/2012/chart" uri="{CE6537A1-D6FC-4f65-9D91-7224C49458BB}"/>
                <c:ext xmlns:c16="http://schemas.microsoft.com/office/drawing/2014/chart" uri="{C3380CC4-5D6E-409C-BE32-E72D297353CC}">
                  <c16:uniqueId val="{0000000E-610B-413D-83EA-C8246520744B}"/>
                </c:ext>
              </c:extLst>
            </c:dLbl>
            <c:dLbl>
              <c:idx val="14"/>
              <c:delete val="1"/>
              <c:extLst>
                <c:ext xmlns:c15="http://schemas.microsoft.com/office/drawing/2012/chart" uri="{CE6537A1-D6FC-4f65-9D91-7224C49458BB}"/>
                <c:ext xmlns:c16="http://schemas.microsoft.com/office/drawing/2014/chart" uri="{C3380CC4-5D6E-409C-BE32-E72D297353CC}">
                  <c16:uniqueId val="{0000000F-610B-413D-83EA-C8246520744B}"/>
                </c:ext>
              </c:extLst>
            </c:dLbl>
            <c:dLbl>
              <c:idx val="15"/>
              <c:delete val="1"/>
              <c:extLst>
                <c:ext xmlns:c15="http://schemas.microsoft.com/office/drawing/2012/chart" uri="{CE6537A1-D6FC-4f65-9D91-7224C49458BB}"/>
                <c:ext xmlns:c16="http://schemas.microsoft.com/office/drawing/2014/chart" uri="{C3380CC4-5D6E-409C-BE32-E72D297353CC}">
                  <c16:uniqueId val="{00000010-610B-413D-83EA-C8246520744B}"/>
                </c:ext>
              </c:extLst>
            </c:dLbl>
            <c:dLbl>
              <c:idx val="16"/>
              <c:delete val="1"/>
              <c:extLst>
                <c:ext xmlns:c15="http://schemas.microsoft.com/office/drawing/2012/chart" uri="{CE6537A1-D6FC-4f65-9D91-7224C49458BB}"/>
                <c:ext xmlns:c16="http://schemas.microsoft.com/office/drawing/2014/chart" uri="{C3380CC4-5D6E-409C-BE32-E72D297353CC}">
                  <c16:uniqueId val="{00000011-610B-413D-83EA-C8246520744B}"/>
                </c:ext>
              </c:extLst>
            </c:dLbl>
            <c:dLbl>
              <c:idx val="17"/>
              <c:delete val="1"/>
              <c:extLst>
                <c:ext xmlns:c15="http://schemas.microsoft.com/office/drawing/2012/chart" uri="{CE6537A1-D6FC-4f65-9D91-7224C49458BB}"/>
                <c:ext xmlns:c16="http://schemas.microsoft.com/office/drawing/2014/chart" uri="{C3380CC4-5D6E-409C-BE32-E72D297353CC}">
                  <c16:uniqueId val="{00000012-610B-413D-83EA-C8246520744B}"/>
                </c:ext>
              </c:extLst>
            </c:dLbl>
            <c:dLbl>
              <c:idx val="18"/>
              <c:delete val="1"/>
              <c:extLst>
                <c:ext xmlns:c15="http://schemas.microsoft.com/office/drawing/2012/chart" uri="{CE6537A1-D6FC-4f65-9D91-7224C49458BB}"/>
                <c:ext xmlns:c16="http://schemas.microsoft.com/office/drawing/2014/chart" uri="{C3380CC4-5D6E-409C-BE32-E72D297353CC}">
                  <c16:uniqueId val="{00000013-610B-413D-83EA-C8246520744B}"/>
                </c:ext>
              </c:extLst>
            </c:dLbl>
            <c:dLbl>
              <c:idx val="19"/>
              <c:delete val="1"/>
              <c:extLst>
                <c:ext xmlns:c15="http://schemas.microsoft.com/office/drawing/2012/chart" uri="{CE6537A1-D6FC-4f65-9D91-7224C49458BB}"/>
                <c:ext xmlns:c16="http://schemas.microsoft.com/office/drawing/2014/chart" uri="{C3380CC4-5D6E-409C-BE32-E72D297353CC}">
                  <c16:uniqueId val="{00000014-610B-413D-83EA-C8246520744B}"/>
                </c:ext>
              </c:extLst>
            </c:dLbl>
            <c:dLbl>
              <c:idx val="20"/>
              <c:delete val="1"/>
              <c:extLst>
                <c:ext xmlns:c15="http://schemas.microsoft.com/office/drawing/2012/chart" uri="{CE6537A1-D6FC-4f65-9D91-7224C49458BB}"/>
                <c:ext xmlns:c16="http://schemas.microsoft.com/office/drawing/2014/chart" uri="{C3380CC4-5D6E-409C-BE32-E72D297353CC}">
                  <c16:uniqueId val="{00000015-610B-413D-83EA-C8246520744B}"/>
                </c:ext>
              </c:extLst>
            </c:dLbl>
            <c:dLbl>
              <c:idx val="21"/>
              <c:delete val="1"/>
              <c:extLst>
                <c:ext xmlns:c15="http://schemas.microsoft.com/office/drawing/2012/chart" uri="{CE6537A1-D6FC-4f65-9D91-7224C49458BB}"/>
                <c:ext xmlns:c16="http://schemas.microsoft.com/office/drawing/2014/chart" uri="{C3380CC4-5D6E-409C-BE32-E72D297353CC}">
                  <c16:uniqueId val="{00000016-610B-413D-83EA-C8246520744B}"/>
                </c:ext>
              </c:extLst>
            </c:dLbl>
            <c:dLbl>
              <c:idx val="22"/>
              <c:delete val="1"/>
              <c:extLst>
                <c:ext xmlns:c15="http://schemas.microsoft.com/office/drawing/2012/chart" uri="{CE6537A1-D6FC-4f65-9D91-7224C49458BB}"/>
                <c:ext xmlns:c16="http://schemas.microsoft.com/office/drawing/2014/chart" uri="{C3380CC4-5D6E-409C-BE32-E72D297353CC}">
                  <c16:uniqueId val="{00000017-610B-413D-83EA-C8246520744B}"/>
                </c:ext>
              </c:extLst>
            </c:dLbl>
            <c:dLbl>
              <c:idx val="23"/>
              <c:delete val="1"/>
              <c:extLst>
                <c:ext xmlns:c15="http://schemas.microsoft.com/office/drawing/2012/chart" uri="{CE6537A1-D6FC-4f65-9D91-7224C49458BB}"/>
                <c:ext xmlns:c16="http://schemas.microsoft.com/office/drawing/2014/chart" uri="{C3380CC4-5D6E-409C-BE32-E72D297353CC}">
                  <c16:uniqueId val="{00000018-610B-413D-83EA-C8246520744B}"/>
                </c:ext>
              </c:extLst>
            </c:dLbl>
            <c:dLbl>
              <c:idx val="24"/>
              <c:delete val="1"/>
              <c:extLst>
                <c:ext xmlns:c15="http://schemas.microsoft.com/office/drawing/2012/chart" uri="{CE6537A1-D6FC-4f65-9D91-7224C49458BB}"/>
                <c:ext xmlns:c16="http://schemas.microsoft.com/office/drawing/2014/chart" uri="{C3380CC4-5D6E-409C-BE32-E72D297353CC}">
                  <c16:uniqueId val="{00000019-610B-413D-83EA-C8246520744B}"/>
                </c:ext>
              </c:extLst>
            </c:dLbl>
            <c:dLbl>
              <c:idx val="25"/>
              <c:delete val="1"/>
              <c:extLst>
                <c:ext xmlns:c15="http://schemas.microsoft.com/office/drawing/2012/chart" uri="{CE6537A1-D6FC-4f65-9D91-7224C49458BB}"/>
                <c:ext xmlns:c16="http://schemas.microsoft.com/office/drawing/2014/chart" uri="{C3380CC4-5D6E-409C-BE32-E72D297353CC}">
                  <c16:uniqueId val="{0000001A-610B-413D-83EA-C8246520744B}"/>
                </c:ext>
              </c:extLst>
            </c:dLbl>
            <c:dLbl>
              <c:idx val="26"/>
              <c:delete val="1"/>
              <c:extLst>
                <c:ext xmlns:c15="http://schemas.microsoft.com/office/drawing/2012/chart" uri="{CE6537A1-D6FC-4f65-9D91-7224C49458BB}"/>
                <c:ext xmlns:c16="http://schemas.microsoft.com/office/drawing/2014/chart" uri="{C3380CC4-5D6E-409C-BE32-E72D297353CC}">
                  <c16:uniqueId val="{0000001B-610B-413D-83EA-C8246520744B}"/>
                </c:ext>
              </c:extLst>
            </c:dLbl>
            <c:dLbl>
              <c:idx val="27"/>
              <c:delete val="1"/>
              <c:extLst>
                <c:ext xmlns:c15="http://schemas.microsoft.com/office/drawing/2012/chart" uri="{CE6537A1-D6FC-4f65-9D91-7224C49458BB}"/>
                <c:ext xmlns:c16="http://schemas.microsoft.com/office/drawing/2014/chart" uri="{C3380CC4-5D6E-409C-BE32-E72D297353CC}">
                  <c16:uniqueId val="{0000001C-610B-413D-83EA-C8246520744B}"/>
                </c:ext>
              </c:extLst>
            </c:dLbl>
            <c:dLbl>
              <c:idx val="28"/>
              <c:delete val="1"/>
              <c:extLst>
                <c:ext xmlns:c15="http://schemas.microsoft.com/office/drawing/2012/chart" uri="{CE6537A1-D6FC-4f65-9D91-7224C49458BB}"/>
                <c:ext xmlns:c16="http://schemas.microsoft.com/office/drawing/2014/chart" uri="{C3380CC4-5D6E-409C-BE32-E72D297353CC}">
                  <c16:uniqueId val="{0000001D-610B-413D-83EA-C8246520744B}"/>
                </c:ext>
              </c:extLst>
            </c:dLbl>
            <c:dLbl>
              <c:idx val="29"/>
              <c:delete val="1"/>
              <c:extLst>
                <c:ext xmlns:c15="http://schemas.microsoft.com/office/drawing/2012/chart" uri="{CE6537A1-D6FC-4f65-9D91-7224C49458BB}"/>
                <c:ext xmlns:c16="http://schemas.microsoft.com/office/drawing/2014/chart" uri="{C3380CC4-5D6E-409C-BE32-E72D297353CC}">
                  <c16:uniqueId val="{0000001E-610B-413D-83EA-C8246520744B}"/>
                </c:ext>
              </c:extLst>
            </c:dLbl>
            <c:dLbl>
              <c:idx val="3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610B-413D-83EA-C8246520744B}"/>
                </c:ext>
              </c:extLst>
            </c:dLbl>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lt1">
                        <a:lumMod val="85000"/>
                      </a:schemeClr>
                    </a:solidFill>
                    <a:latin typeface="+mn-lt"/>
                    <a:ea typeface="+mn-ea"/>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GJP_ro!$C$101:$C$131</c:f>
              <c:numCache>
                <c:formatCode>_ * #,##0_ ;_ * \-#,##0_ ;_ * "-"_ ;_ @_ </c:formatCode>
                <c:ptCount val="31"/>
                <c:pt idx="0">
                  <c:v>15193.225806451614</c:v>
                </c:pt>
                <c:pt idx="1">
                  <c:v>15193.225806451614</c:v>
                </c:pt>
                <c:pt idx="2">
                  <c:v>15193.225806451614</c:v>
                </c:pt>
                <c:pt idx="3">
                  <c:v>15193.225806451614</c:v>
                </c:pt>
                <c:pt idx="4">
                  <c:v>15193.225806451614</c:v>
                </c:pt>
                <c:pt idx="5">
                  <c:v>15193.225806451614</c:v>
                </c:pt>
                <c:pt idx="6">
                  <c:v>15193.225806451614</c:v>
                </c:pt>
                <c:pt idx="7">
                  <c:v>15193.225806451614</c:v>
                </c:pt>
                <c:pt idx="8">
                  <c:v>15193.225806451614</c:v>
                </c:pt>
                <c:pt idx="9">
                  <c:v>15193.225806451614</c:v>
                </c:pt>
                <c:pt idx="10">
                  <c:v>15193.225806451614</c:v>
                </c:pt>
                <c:pt idx="11">
                  <c:v>15193.225806451614</c:v>
                </c:pt>
                <c:pt idx="12">
                  <c:v>15193.225806451614</c:v>
                </c:pt>
                <c:pt idx="13">
                  <c:v>15193.225806451614</c:v>
                </c:pt>
                <c:pt idx="14">
                  <c:v>15193.225806451614</c:v>
                </c:pt>
                <c:pt idx="15">
                  <c:v>15193.225806451614</c:v>
                </c:pt>
                <c:pt idx="16">
                  <c:v>15193.225806451614</c:v>
                </c:pt>
                <c:pt idx="17">
                  <c:v>15193.225806451614</c:v>
                </c:pt>
                <c:pt idx="18">
                  <c:v>15193.225806451614</c:v>
                </c:pt>
                <c:pt idx="19">
                  <c:v>15193.225806451614</c:v>
                </c:pt>
                <c:pt idx="20">
                  <c:v>15193.225806451614</c:v>
                </c:pt>
                <c:pt idx="21">
                  <c:v>15193.225806451614</c:v>
                </c:pt>
                <c:pt idx="22">
                  <c:v>15193.225806451614</c:v>
                </c:pt>
                <c:pt idx="23">
                  <c:v>15193.225806451614</c:v>
                </c:pt>
                <c:pt idx="24">
                  <c:v>15193.225806451614</c:v>
                </c:pt>
                <c:pt idx="25">
                  <c:v>15193.225806451614</c:v>
                </c:pt>
                <c:pt idx="26">
                  <c:v>15193.225806451614</c:v>
                </c:pt>
                <c:pt idx="27">
                  <c:v>15193.225806451614</c:v>
                </c:pt>
                <c:pt idx="28">
                  <c:v>15193.225806451614</c:v>
                </c:pt>
                <c:pt idx="29">
                  <c:v>15193.225806451614</c:v>
                </c:pt>
                <c:pt idx="30">
                  <c:v>15193.225806451614</c:v>
                </c:pt>
              </c:numCache>
            </c:numRef>
          </c:val>
          <c:extLst>
            <c:ext xmlns:c16="http://schemas.microsoft.com/office/drawing/2014/chart" uri="{C3380CC4-5D6E-409C-BE32-E72D297353CC}">
              <c16:uniqueId val="{00000020-610B-413D-83EA-C8246520744B}"/>
            </c:ext>
          </c:extLst>
        </c:ser>
        <c:dLbls>
          <c:showLegendKey val="0"/>
          <c:showVal val="0"/>
          <c:showCatName val="0"/>
          <c:showSerName val="0"/>
          <c:showPercent val="0"/>
          <c:showBubbleSize val="0"/>
        </c:dLbls>
        <c:gapWidth val="269"/>
        <c:axId val="221245440"/>
        <c:axId val="221246976"/>
      </c:barChart>
      <c:lineChart>
        <c:grouping val="standard"/>
        <c:varyColors val="0"/>
        <c:ser>
          <c:idx val="2"/>
          <c:order val="2"/>
          <c:tx>
            <c:strRef>
              <c:f>GJP_ro!$D$100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GJP_ro!$D$101:$D$131</c:f>
              <c:numCache>
                <c:formatCode>0.00%</c:formatCode>
                <c:ptCount val="31"/>
                <c:pt idx="0">
                  <c:v>0.26174653389668567</c:v>
                </c:pt>
                <c:pt idx="1">
                  <c:v>0.16370942058217791</c:v>
                </c:pt>
                <c:pt idx="2">
                  <c:v>0.13458459839911671</c:v>
                </c:pt>
                <c:pt idx="3">
                  <c:v>0.14098547739867084</c:v>
                </c:pt>
                <c:pt idx="4">
                  <c:v>0.13008259198709088</c:v>
                </c:pt>
                <c:pt idx="5">
                  <c:v>0.1492841320056334</c:v>
                </c:pt>
                <c:pt idx="6">
                  <c:v>0.15165987752242238</c:v>
                </c:pt>
                <c:pt idx="7">
                  <c:v>0.17550744177158745</c:v>
                </c:pt>
                <c:pt idx="8">
                  <c:v>0.17360052466317985</c:v>
                </c:pt>
                <c:pt idx="9">
                  <c:v>0.17447079555829206</c:v>
                </c:pt>
                <c:pt idx="10">
                  <c:v>0.17886868858439364</c:v>
                </c:pt>
                <c:pt idx="11">
                  <c:v>0.17771785671316434</c:v>
                </c:pt>
                <c:pt idx="12">
                  <c:v>8.7124175427536463E-2</c:v>
                </c:pt>
                <c:pt idx="13">
                  <c:v>9.4724486112837663E-3</c:v>
                </c:pt>
                <c:pt idx="14">
                  <c:v>-5.7825714629468505E-2</c:v>
                </c:pt>
                <c:pt idx="15">
                  <c:v>-0.11671160746512668</c:v>
                </c:pt>
                <c:pt idx="16">
                  <c:v>-0.16866974820247221</c:v>
                </c:pt>
                <c:pt idx="17">
                  <c:v>-0.21485476219122374</c:v>
                </c:pt>
                <c:pt idx="18">
                  <c:v>-0.25617819576010675</c:v>
                </c:pt>
                <c:pt idx="19">
                  <c:v>-0.29336928597210132</c:v>
                </c:pt>
                <c:pt idx="20">
                  <c:v>-0.32701836759247749</c:v>
                </c:pt>
                <c:pt idx="21">
                  <c:v>-0.35760844179281942</c:v>
                </c:pt>
                <c:pt idx="22">
                  <c:v>-0.38553850954095764</c:v>
                </c:pt>
                <c:pt idx="23">
                  <c:v>-0.41114107164341784</c:v>
                </c:pt>
                <c:pt idx="24">
                  <c:v>-0.43469542877768114</c:v>
                </c:pt>
                <c:pt idx="25">
                  <c:v>-0.45643791228623176</c:v>
                </c:pt>
                <c:pt idx="26">
                  <c:v>-0.47656984146081582</c:v>
                </c:pt>
                <c:pt idx="27">
                  <c:v>-0.49526377569435814</c:v>
                </c:pt>
                <c:pt idx="28">
                  <c:v>-0.51266847308420782</c:v>
                </c:pt>
                <c:pt idx="29">
                  <c:v>-0.52891285731473425</c:v>
                </c:pt>
                <c:pt idx="30">
                  <c:v>-0.5441092167561945</c:v>
                </c:pt>
              </c:numCache>
            </c:numRef>
          </c:val>
          <c:smooth val="0"/>
          <c:extLst>
            <c:ext xmlns:c16="http://schemas.microsoft.com/office/drawing/2014/chart" uri="{C3380CC4-5D6E-409C-BE32-E72D297353CC}">
              <c16:uniqueId val="{00000021-610B-413D-83EA-C8246520744B}"/>
            </c:ext>
          </c:extLst>
        </c:ser>
        <c:dLbls>
          <c:showLegendKey val="0"/>
          <c:showVal val="0"/>
          <c:showCatName val="0"/>
          <c:showSerName val="0"/>
          <c:showPercent val="0"/>
          <c:showBubbleSize val="0"/>
        </c:dLbls>
        <c:marker val="1"/>
        <c:smooth val="0"/>
        <c:axId val="221057792"/>
        <c:axId val="221248512"/>
      </c:lineChart>
      <c:dateAx>
        <c:axId val="221245440"/>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246976"/>
        <c:crosses val="autoZero"/>
        <c:auto val="1"/>
        <c:lblOffset val="100"/>
        <c:baseTimeUnit val="days"/>
      </c:dateAx>
      <c:valAx>
        <c:axId val="221246976"/>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245440"/>
        <c:crosses val="autoZero"/>
        <c:crossBetween val="between"/>
      </c:valAx>
      <c:dateAx>
        <c:axId val="221057792"/>
        <c:scaling>
          <c:orientation val="minMax"/>
        </c:scaling>
        <c:delete val="1"/>
        <c:axPos val="b"/>
        <c:numFmt formatCode="m/d;@" sourceLinked="1"/>
        <c:majorTickMark val="out"/>
        <c:minorTickMark val="none"/>
        <c:tickLblPos val="nextTo"/>
        <c:crossAx val="221248512"/>
        <c:crosses val="autoZero"/>
        <c:auto val="1"/>
        <c:lblOffset val="100"/>
        <c:baseTimeUnit val="days"/>
      </c:dateAx>
      <c:valAx>
        <c:axId val="221248512"/>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05779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a9a4c382-37c3-4acf-87cc-1decfca6652a}"/>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总新注册人数</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GJP_ro!$E$2:$E$4</c:f>
              <c:strCache>
                <c:ptCount val="3"/>
                <c:pt idx="0">
                  <c:v>总新注册人数</c:v>
                </c:pt>
                <c:pt idx="1">
                  <c:v>Total New Users</c:v>
                </c:pt>
                <c:pt idx="2">
                  <c:v>本月数据</c:v>
                </c:pt>
              </c:strCache>
            </c:strRef>
          </c:tx>
          <c:spPr>
            <a:solidFill>
              <a:schemeClr val="accent1"/>
            </a:solidFill>
            <a:ln>
              <a:noFill/>
            </a:ln>
            <a:effectLst/>
          </c:spPr>
          <c:invertIfNegative val="0"/>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GJP_ro!$E$5:$E$35</c:f>
              <c:numCache>
                <c:formatCode>_ * #,##0_ ;_ * \-#,##0_ ;_ * "-"_ ;_ @_ </c:formatCode>
                <c:ptCount val="31"/>
                <c:pt idx="0">
                  <c:v>734</c:v>
                </c:pt>
                <c:pt idx="1">
                  <c:v>682</c:v>
                </c:pt>
                <c:pt idx="2">
                  <c:v>774</c:v>
                </c:pt>
                <c:pt idx="3">
                  <c:v>678</c:v>
                </c:pt>
                <c:pt idx="4">
                  <c:v>697</c:v>
                </c:pt>
                <c:pt idx="5">
                  <c:v>627</c:v>
                </c:pt>
                <c:pt idx="6">
                  <c:v>728</c:v>
                </c:pt>
                <c:pt idx="7">
                  <c:v>866</c:v>
                </c:pt>
                <c:pt idx="8">
                  <c:v>740</c:v>
                </c:pt>
                <c:pt idx="9">
                  <c:v>740</c:v>
                </c:pt>
                <c:pt idx="10">
                  <c:v>598</c:v>
                </c:pt>
                <c:pt idx="11">
                  <c:v>598</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3FEE-4C82-8D04-9205D1B4DD5A}"/>
            </c:ext>
          </c:extLst>
        </c:ser>
        <c:ser>
          <c:idx val="1"/>
          <c:order val="1"/>
          <c:tx>
            <c:strRef>
              <c:f>GJP_ro!$F$2:$F$4</c:f>
              <c:strCache>
                <c:ptCount val="3"/>
                <c:pt idx="0">
                  <c:v>总新注册人数</c:v>
                </c:pt>
                <c:pt idx="1">
                  <c:v>Total New Users</c:v>
                </c:pt>
                <c:pt idx="2">
                  <c:v>上月数据</c:v>
                </c:pt>
              </c:strCache>
            </c:strRef>
          </c:tx>
          <c:spPr>
            <a:solidFill>
              <a:schemeClr val="accent2"/>
            </a:solidFill>
            <a:ln>
              <a:noFill/>
            </a:ln>
            <a:effectLst/>
          </c:spPr>
          <c:invertIfNegative val="0"/>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GJP_ro!$F$5:$F$35</c:f>
              <c:numCache>
                <c:formatCode>_ * #,##0_ ;_ * \-#,##0_ ;_ * "-"_ ;_ @_ </c:formatCode>
                <c:ptCount val="31"/>
                <c:pt idx="0">
                  <c:v>931</c:v>
                </c:pt>
                <c:pt idx="1">
                  <c:v>435</c:v>
                </c:pt>
                <c:pt idx="2">
                  <c:v>559</c:v>
                </c:pt>
                <c:pt idx="3">
                  <c:v>578</c:v>
                </c:pt>
                <c:pt idx="4">
                  <c:v>492</c:v>
                </c:pt>
                <c:pt idx="5">
                  <c:v>424</c:v>
                </c:pt>
                <c:pt idx="6">
                  <c:v>609</c:v>
                </c:pt>
                <c:pt idx="7">
                  <c:v>499</c:v>
                </c:pt>
                <c:pt idx="8">
                  <c:v>386</c:v>
                </c:pt>
                <c:pt idx="9">
                  <c:v>435</c:v>
                </c:pt>
                <c:pt idx="10">
                  <c:v>348</c:v>
                </c:pt>
                <c:pt idx="11">
                  <c:v>368</c:v>
                </c:pt>
                <c:pt idx="12">
                  <c:v>327</c:v>
                </c:pt>
                <c:pt idx="13">
                  <c:v>405</c:v>
                </c:pt>
                <c:pt idx="14">
                  <c:v>557</c:v>
                </c:pt>
                <c:pt idx="15">
                  <c:v>500</c:v>
                </c:pt>
                <c:pt idx="16">
                  <c:v>480</c:v>
                </c:pt>
                <c:pt idx="17">
                  <c:v>381</c:v>
                </c:pt>
                <c:pt idx="18">
                  <c:v>438</c:v>
                </c:pt>
                <c:pt idx="19">
                  <c:v>377</c:v>
                </c:pt>
                <c:pt idx="20">
                  <c:v>387</c:v>
                </c:pt>
                <c:pt idx="21">
                  <c:v>498</c:v>
                </c:pt>
                <c:pt idx="22">
                  <c:v>447</c:v>
                </c:pt>
                <c:pt idx="23">
                  <c:v>340</c:v>
                </c:pt>
                <c:pt idx="24">
                  <c:v>450</c:v>
                </c:pt>
                <c:pt idx="25">
                  <c:v>756</c:v>
                </c:pt>
                <c:pt idx="26">
                  <c:v>573</c:v>
                </c:pt>
                <c:pt idx="27">
                  <c:v>580</c:v>
                </c:pt>
                <c:pt idx="28">
                  <c:v>0</c:v>
                </c:pt>
                <c:pt idx="29">
                  <c:v>0</c:v>
                </c:pt>
                <c:pt idx="30">
                  <c:v>0</c:v>
                </c:pt>
              </c:numCache>
            </c:numRef>
          </c:val>
          <c:extLst>
            <c:ext xmlns:c16="http://schemas.microsoft.com/office/drawing/2014/chart" uri="{C3380CC4-5D6E-409C-BE32-E72D297353CC}">
              <c16:uniqueId val="{00000001-3FEE-4C82-8D04-9205D1B4DD5A}"/>
            </c:ext>
          </c:extLst>
        </c:ser>
        <c:dLbls>
          <c:showLegendKey val="0"/>
          <c:showVal val="0"/>
          <c:showCatName val="0"/>
          <c:showSerName val="0"/>
          <c:showPercent val="0"/>
          <c:showBubbleSize val="0"/>
        </c:dLbls>
        <c:gapWidth val="100"/>
        <c:axId val="221120384"/>
        <c:axId val="221121920"/>
      </c:barChart>
      <c:lineChart>
        <c:grouping val="standard"/>
        <c:varyColors val="0"/>
        <c:ser>
          <c:idx val="2"/>
          <c:order val="2"/>
          <c:tx>
            <c:strRef>
              <c:f>GJP_ro!$G$2:$G$4</c:f>
              <c:strCache>
                <c:ptCount val="3"/>
                <c:pt idx="0">
                  <c:v>总新注册人数</c:v>
                </c:pt>
                <c:pt idx="1">
                  <c:v>Total New Users</c:v>
                </c:pt>
                <c:pt idx="2">
                  <c:v>增长率</c:v>
                </c:pt>
              </c:strCache>
            </c:strRef>
          </c:tx>
          <c:spPr>
            <a:ln w="28575" cap="rnd">
              <a:solidFill>
                <a:schemeClr val="accent3"/>
              </a:solidFill>
              <a:round/>
            </a:ln>
            <a:effectLst/>
          </c:spPr>
          <c:marker>
            <c:symbol val="none"/>
          </c:marker>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GJP_ro!$G$5:$G$35</c:f>
              <c:numCache>
                <c:formatCode>0.00%</c:formatCode>
                <c:ptCount val="31"/>
                <c:pt idx="0">
                  <c:v>-0.21160042964554243</c:v>
                </c:pt>
                <c:pt idx="1">
                  <c:v>0.56781609195402294</c:v>
                </c:pt>
                <c:pt idx="2">
                  <c:v>0.38461538461538464</c:v>
                </c:pt>
                <c:pt idx="3">
                  <c:v>0.17301038062283736</c:v>
                </c:pt>
                <c:pt idx="4">
                  <c:v>0.41666666666666669</c:v>
                </c:pt>
                <c:pt idx="5">
                  <c:v>0.47877358490566035</c:v>
                </c:pt>
                <c:pt idx="6">
                  <c:v>0.19540229885057472</c:v>
                </c:pt>
                <c:pt idx="7">
                  <c:v>0.73547094188376749</c:v>
                </c:pt>
                <c:pt idx="8">
                  <c:v>0.91709844559585496</c:v>
                </c:pt>
                <c:pt idx="9">
                  <c:v>0.70114942528735635</c:v>
                </c:pt>
                <c:pt idx="10">
                  <c:v>0.7183908045977011</c:v>
                </c:pt>
                <c:pt idx="11">
                  <c:v>0.625</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3FEE-4C82-8D04-9205D1B4DD5A}"/>
            </c:ext>
          </c:extLst>
        </c:ser>
        <c:dLbls>
          <c:showLegendKey val="0"/>
          <c:showVal val="0"/>
          <c:showCatName val="0"/>
          <c:showSerName val="0"/>
          <c:showPercent val="0"/>
          <c:showBubbleSize val="0"/>
        </c:dLbls>
        <c:marker val="1"/>
        <c:smooth val="0"/>
        <c:axId val="261553616"/>
        <c:axId val="261541136"/>
      </c:lineChart>
      <c:dateAx>
        <c:axId val="221120384"/>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121920"/>
        <c:crosses val="autoZero"/>
        <c:auto val="1"/>
        <c:lblOffset val="100"/>
        <c:baseTimeUnit val="days"/>
      </c:dateAx>
      <c:valAx>
        <c:axId val="221121920"/>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120384"/>
        <c:crosses val="autoZero"/>
        <c:crossBetween val="between"/>
      </c:valAx>
      <c:dateAx>
        <c:axId val="261553616"/>
        <c:scaling>
          <c:orientation val="minMax"/>
        </c:scaling>
        <c:delete val="1"/>
        <c:axPos val="b"/>
        <c:numFmt formatCode="m/d;@" sourceLinked="1"/>
        <c:majorTickMark val="out"/>
        <c:minorTickMark val="none"/>
        <c:tickLblPos val="nextTo"/>
        <c:crossAx val="261541136"/>
        <c:crosses val="autoZero"/>
        <c:auto val="1"/>
        <c:lblOffset val="100"/>
        <c:baseTimeUnit val="days"/>
        <c:majorUnit val="1"/>
        <c:majorTimeUnit val="days"/>
        <c:minorUnit val="1"/>
        <c:minorTimeUnit val="days"/>
      </c:dateAx>
      <c:valAx>
        <c:axId val="26154113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6155361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5cb64c29-f95f-4c3a-9d4e-d7afe94031fa}"/>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总新注册人数</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GJP_ro!$E$36</c:f>
              <c:strCache>
                <c:ptCount val="1"/>
                <c:pt idx="0">
                  <c:v>本月日均值数据</c:v>
                </c:pt>
              </c:strCache>
            </c:strRef>
          </c:tx>
          <c:spPr>
            <a:solidFill>
              <a:schemeClr val="accent1"/>
            </a:solidFill>
            <a:ln>
              <a:noFill/>
            </a:ln>
            <a:effectLst/>
          </c:spPr>
          <c:invertIfNegative val="0"/>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GJP_ro!$E$37:$E$67</c:f>
              <c:numCache>
                <c:formatCode>_ * #,##0_ ;_ * \-#,##0_ ;_ * "-"_ ;_ @_ </c:formatCode>
                <c:ptCount val="31"/>
                <c:pt idx="0">
                  <c:v>734</c:v>
                </c:pt>
                <c:pt idx="1">
                  <c:v>708</c:v>
                </c:pt>
                <c:pt idx="2">
                  <c:v>730</c:v>
                </c:pt>
                <c:pt idx="3">
                  <c:v>717</c:v>
                </c:pt>
                <c:pt idx="4">
                  <c:v>713</c:v>
                </c:pt>
                <c:pt idx="5">
                  <c:v>698.66666666666663</c:v>
                </c:pt>
                <c:pt idx="6">
                  <c:v>702.85714285714289</c:v>
                </c:pt>
                <c:pt idx="7">
                  <c:v>723.25</c:v>
                </c:pt>
                <c:pt idx="8">
                  <c:v>725.11111111111109</c:v>
                </c:pt>
                <c:pt idx="9">
                  <c:v>726.6</c:v>
                </c:pt>
                <c:pt idx="10">
                  <c:v>714.90909090909088</c:v>
                </c:pt>
                <c:pt idx="11">
                  <c:v>705.16666666666663</c:v>
                </c:pt>
                <c:pt idx="12">
                  <c:v>650.92307692307691</c:v>
                </c:pt>
                <c:pt idx="13">
                  <c:v>604.42857142857144</c:v>
                </c:pt>
                <c:pt idx="14">
                  <c:v>564.13333333333333</c:v>
                </c:pt>
                <c:pt idx="15">
                  <c:v>528.875</c:v>
                </c:pt>
                <c:pt idx="16">
                  <c:v>497.76470588235293</c:v>
                </c:pt>
                <c:pt idx="17">
                  <c:v>470.11111111111109</c:v>
                </c:pt>
                <c:pt idx="18">
                  <c:v>445.36842105263156</c:v>
                </c:pt>
                <c:pt idx="19">
                  <c:v>423.1</c:v>
                </c:pt>
                <c:pt idx="20">
                  <c:v>402.95238095238096</c:v>
                </c:pt>
                <c:pt idx="21">
                  <c:v>384.63636363636363</c:v>
                </c:pt>
                <c:pt idx="22">
                  <c:v>367.91304347826087</c:v>
                </c:pt>
                <c:pt idx="23">
                  <c:v>352.58333333333331</c:v>
                </c:pt>
                <c:pt idx="24">
                  <c:v>338.48</c:v>
                </c:pt>
                <c:pt idx="25">
                  <c:v>325.46153846153845</c:v>
                </c:pt>
                <c:pt idx="26">
                  <c:v>313.40740740740739</c:v>
                </c:pt>
                <c:pt idx="27">
                  <c:v>302.21428571428572</c:v>
                </c:pt>
                <c:pt idx="28">
                  <c:v>291.79310344827587</c:v>
                </c:pt>
                <c:pt idx="29">
                  <c:v>282.06666666666666</c:v>
                </c:pt>
                <c:pt idx="30">
                  <c:v>272.96774193548384</c:v>
                </c:pt>
              </c:numCache>
            </c:numRef>
          </c:val>
          <c:extLst>
            <c:ext xmlns:c16="http://schemas.microsoft.com/office/drawing/2014/chart" uri="{C3380CC4-5D6E-409C-BE32-E72D297353CC}">
              <c16:uniqueId val="{00000000-34FC-48DA-A28A-9A2C059B0EED}"/>
            </c:ext>
          </c:extLst>
        </c:ser>
        <c:ser>
          <c:idx val="1"/>
          <c:order val="1"/>
          <c:tx>
            <c:strRef>
              <c:f>GJP_ro!$F$36</c:f>
              <c:strCache>
                <c:ptCount val="1"/>
                <c:pt idx="0">
                  <c:v>上月日均值数据</c:v>
                </c:pt>
              </c:strCache>
            </c:strRef>
          </c:tx>
          <c:spPr>
            <a:solidFill>
              <a:schemeClr val="accent2"/>
            </a:solidFill>
            <a:ln>
              <a:noFill/>
            </a:ln>
            <a:effectLst/>
          </c:spPr>
          <c:invertIfNegative val="0"/>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GJP_ro!$F$37:$F$67</c:f>
              <c:numCache>
                <c:formatCode>_ * #,##0_ ;_ * \-#,##0_ ;_ * "-"_ ;_ @_ </c:formatCode>
                <c:ptCount val="31"/>
                <c:pt idx="0">
                  <c:v>931</c:v>
                </c:pt>
                <c:pt idx="1">
                  <c:v>683</c:v>
                </c:pt>
                <c:pt idx="2">
                  <c:v>641.66666666666663</c:v>
                </c:pt>
                <c:pt idx="3">
                  <c:v>625.75</c:v>
                </c:pt>
                <c:pt idx="4">
                  <c:v>599</c:v>
                </c:pt>
                <c:pt idx="5">
                  <c:v>569.83333333333337</c:v>
                </c:pt>
                <c:pt idx="6">
                  <c:v>575.42857142857144</c:v>
                </c:pt>
                <c:pt idx="7">
                  <c:v>565.875</c:v>
                </c:pt>
                <c:pt idx="8">
                  <c:v>545.88888888888891</c:v>
                </c:pt>
                <c:pt idx="9">
                  <c:v>534.79999999999995</c:v>
                </c:pt>
                <c:pt idx="10">
                  <c:v>517.81818181818187</c:v>
                </c:pt>
                <c:pt idx="11">
                  <c:v>505.33333333333331</c:v>
                </c:pt>
                <c:pt idx="12">
                  <c:v>491.61538461538464</c:v>
                </c:pt>
                <c:pt idx="13">
                  <c:v>485.42857142857144</c:v>
                </c:pt>
                <c:pt idx="14">
                  <c:v>490.2</c:v>
                </c:pt>
                <c:pt idx="15">
                  <c:v>490.8125</c:v>
                </c:pt>
                <c:pt idx="16">
                  <c:v>490.1764705882353</c:v>
                </c:pt>
                <c:pt idx="17">
                  <c:v>484.11111111111109</c:v>
                </c:pt>
                <c:pt idx="18">
                  <c:v>481.68421052631578</c:v>
                </c:pt>
                <c:pt idx="19">
                  <c:v>476.45</c:v>
                </c:pt>
                <c:pt idx="20">
                  <c:v>472.1904761904762</c:v>
                </c:pt>
                <c:pt idx="21">
                  <c:v>473.36363636363637</c:v>
                </c:pt>
                <c:pt idx="22">
                  <c:v>472.21739130434781</c:v>
                </c:pt>
                <c:pt idx="23">
                  <c:v>466.70833333333331</c:v>
                </c:pt>
                <c:pt idx="24">
                  <c:v>466.04</c:v>
                </c:pt>
                <c:pt idx="25">
                  <c:v>477.19230769230768</c:v>
                </c:pt>
                <c:pt idx="26">
                  <c:v>480.74074074074076</c:v>
                </c:pt>
                <c:pt idx="27">
                  <c:v>484.28571428571428</c:v>
                </c:pt>
                <c:pt idx="28">
                  <c:v>467.58620689655174</c:v>
                </c:pt>
                <c:pt idx="29">
                  <c:v>452</c:v>
                </c:pt>
                <c:pt idx="30">
                  <c:v>437.41935483870969</c:v>
                </c:pt>
              </c:numCache>
            </c:numRef>
          </c:val>
          <c:extLst>
            <c:ext xmlns:c16="http://schemas.microsoft.com/office/drawing/2014/chart" uri="{C3380CC4-5D6E-409C-BE32-E72D297353CC}">
              <c16:uniqueId val="{00000001-34FC-48DA-A28A-9A2C059B0EED}"/>
            </c:ext>
          </c:extLst>
        </c:ser>
        <c:dLbls>
          <c:showLegendKey val="0"/>
          <c:showVal val="0"/>
          <c:showCatName val="0"/>
          <c:showSerName val="0"/>
          <c:showPercent val="0"/>
          <c:showBubbleSize val="0"/>
        </c:dLbls>
        <c:gapWidth val="100"/>
        <c:axId val="221170304"/>
        <c:axId val="221176192"/>
      </c:barChart>
      <c:lineChart>
        <c:grouping val="standard"/>
        <c:varyColors val="0"/>
        <c:ser>
          <c:idx val="2"/>
          <c:order val="2"/>
          <c:tx>
            <c:strRef>
              <c:f>GJP_ro!$G$36</c:f>
              <c:strCache>
                <c:ptCount val="1"/>
                <c:pt idx="0">
                  <c:v>日均值同比增长率</c:v>
                </c:pt>
              </c:strCache>
            </c:strRef>
          </c:tx>
          <c:spPr>
            <a:ln w="28575" cap="rnd">
              <a:solidFill>
                <a:schemeClr val="accent3"/>
              </a:solidFill>
              <a:round/>
            </a:ln>
            <a:effectLst/>
          </c:spPr>
          <c:marker>
            <c:symbol val="none"/>
          </c:marker>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GJP_ro!$G$37:$G$67</c:f>
              <c:numCache>
                <c:formatCode>0.00%</c:formatCode>
                <c:ptCount val="31"/>
                <c:pt idx="0">
                  <c:v>-0.21160042964554243</c:v>
                </c:pt>
                <c:pt idx="1">
                  <c:v>3.6603221083455345E-2</c:v>
                </c:pt>
                <c:pt idx="2">
                  <c:v>0.13766233766233774</c:v>
                </c:pt>
                <c:pt idx="3">
                  <c:v>0.14582500998801437</c:v>
                </c:pt>
                <c:pt idx="4">
                  <c:v>0.19031719532554256</c:v>
                </c:pt>
                <c:pt idx="5">
                  <c:v>0.22608949985375826</c:v>
                </c:pt>
                <c:pt idx="6">
                  <c:v>0.22144985104270112</c:v>
                </c:pt>
                <c:pt idx="7">
                  <c:v>0.27810912303954055</c:v>
                </c:pt>
                <c:pt idx="8">
                  <c:v>0.32831263993486659</c:v>
                </c:pt>
                <c:pt idx="9">
                  <c:v>0.35863874345549757</c:v>
                </c:pt>
                <c:pt idx="10">
                  <c:v>0.38061797752808968</c:v>
                </c:pt>
                <c:pt idx="11">
                  <c:v>0.39544854881266489</c:v>
                </c:pt>
                <c:pt idx="12">
                  <c:v>0.32404944453137213</c:v>
                </c:pt>
                <c:pt idx="13">
                  <c:v>0.24514420247204238</c:v>
                </c:pt>
                <c:pt idx="14">
                  <c:v>0.15082279341765267</c:v>
                </c:pt>
                <c:pt idx="15">
                  <c:v>7.7549980899019488E-2</c:v>
                </c:pt>
                <c:pt idx="16">
                  <c:v>1.5480619224768942E-2</c:v>
                </c:pt>
                <c:pt idx="17">
                  <c:v>-2.891898095019509E-2</c:v>
                </c:pt>
                <c:pt idx="18">
                  <c:v>-7.5393356643356668E-2</c:v>
                </c:pt>
                <c:pt idx="19">
                  <c:v>-0.11197397418406961</c:v>
                </c:pt>
                <c:pt idx="20">
                  <c:v>-0.14663170633319889</c:v>
                </c:pt>
                <c:pt idx="21">
                  <c:v>-0.18743998463606687</c:v>
                </c:pt>
                <c:pt idx="22">
                  <c:v>-0.22088205505938677</c:v>
                </c:pt>
                <c:pt idx="23">
                  <c:v>-0.24453173823765736</c:v>
                </c:pt>
                <c:pt idx="24">
                  <c:v>-0.27371041112350869</c:v>
                </c:pt>
                <c:pt idx="25">
                  <c:v>-0.31796566454420894</c:v>
                </c:pt>
                <c:pt idx="26">
                  <c:v>-0.34807395993836676</c:v>
                </c:pt>
                <c:pt idx="27">
                  <c:v>-0.37595870206489673</c:v>
                </c:pt>
                <c:pt idx="28">
                  <c:v>-0.37595870206489679</c:v>
                </c:pt>
                <c:pt idx="29">
                  <c:v>-0.37595870206489679</c:v>
                </c:pt>
                <c:pt idx="30">
                  <c:v>-0.37595870206489684</c:v>
                </c:pt>
              </c:numCache>
            </c:numRef>
          </c:val>
          <c:smooth val="0"/>
          <c:extLst>
            <c:ext xmlns:c16="http://schemas.microsoft.com/office/drawing/2014/chart" uri="{C3380CC4-5D6E-409C-BE32-E72D297353CC}">
              <c16:uniqueId val="{00000002-34FC-48DA-A28A-9A2C059B0EED}"/>
            </c:ext>
          </c:extLst>
        </c:ser>
        <c:dLbls>
          <c:showLegendKey val="0"/>
          <c:showVal val="0"/>
          <c:showCatName val="0"/>
          <c:showSerName val="0"/>
          <c:showPercent val="0"/>
          <c:showBubbleSize val="0"/>
        </c:dLbls>
        <c:marker val="1"/>
        <c:smooth val="0"/>
        <c:axId val="1332078256"/>
        <c:axId val="1332073456"/>
      </c:lineChart>
      <c:dateAx>
        <c:axId val="221170304"/>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176192"/>
        <c:crosses val="autoZero"/>
        <c:auto val="1"/>
        <c:lblOffset val="100"/>
        <c:baseTimeUnit val="days"/>
      </c:dateAx>
      <c:valAx>
        <c:axId val="22117619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170304"/>
        <c:crosses val="autoZero"/>
        <c:crossBetween val="between"/>
      </c:valAx>
      <c:dateAx>
        <c:axId val="1332078256"/>
        <c:scaling>
          <c:orientation val="minMax"/>
        </c:scaling>
        <c:delete val="1"/>
        <c:axPos val="b"/>
        <c:numFmt formatCode="m/d;@" sourceLinked="1"/>
        <c:majorTickMark val="out"/>
        <c:minorTickMark val="none"/>
        <c:tickLblPos val="nextTo"/>
        <c:crossAx val="1332073456"/>
        <c:crosses val="autoZero"/>
        <c:auto val="1"/>
        <c:lblOffset val="100"/>
        <c:baseTimeUnit val="days"/>
      </c:dateAx>
      <c:valAx>
        <c:axId val="133207345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133207825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8fa50212-8bdb-4d84-862a-f4f4c222e593}"/>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总新注册人数</a:t>
            </a:r>
            <a:r>
              <a:rPr lang="en-US"/>
              <a:t>-</a:t>
            </a:r>
            <a:r>
              <a:rPr lang="zh-CN"/>
              <a:t>当期营业日环比</a:t>
            </a:r>
          </a:p>
        </c:rich>
      </c:tx>
      <c:layout>
        <c:manualLayout>
          <c:xMode val="edge"/>
          <c:yMode val="edge"/>
          <c:x val="0.293977729380204"/>
          <c:y val="6.1202164725385401E-2"/>
        </c:manualLayout>
      </c:layout>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GJP_ro!$E$68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GJP_ro!$A$69:$A$99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GJP_ro!$E$69:$E$99</c:f>
              <c:numCache>
                <c:formatCode>_ * #,##0_ ;_ * \-#,##0_ ;_ * "-"_ ;_ @_ </c:formatCode>
                <c:ptCount val="31"/>
                <c:pt idx="0">
                  <c:v>154</c:v>
                </c:pt>
                <c:pt idx="1">
                  <c:v>-52</c:v>
                </c:pt>
                <c:pt idx="2">
                  <c:v>92</c:v>
                </c:pt>
                <c:pt idx="3">
                  <c:v>-96</c:v>
                </c:pt>
                <c:pt idx="4">
                  <c:v>19</c:v>
                </c:pt>
                <c:pt idx="5">
                  <c:v>-70</c:v>
                </c:pt>
                <c:pt idx="6">
                  <c:v>101</c:v>
                </c:pt>
                <c:pt idx="7">
                  <c:v>138</c:v>
                </c:pt>
                <c:pt idx="8">
                  <c:v>-126</c:v>
                </c:pt>
                <c:pt idx="9">
                  <c:v>0</c:v>
                </c:pt>
                <c:pt idx="10">
                  <c:v>-142</c:v>
                </c:pt>
                <c:pt idx="11">
                  <c:v>0</c:v>
                </c:pt>
                <c:pt idx="12">
                  <c:v>-598</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7F3B-4B23-B927-E509478B366A}"/>
            </c:ext>
          </c:extLst>
        </c:ser>
        <c:dLbls>
          <c:showLegendKey val="0"/>
          <c:showVal val="0"/>
          <c:showCatName val="0"/>
          <c:showSerName val="0"/>
          <c:showPercent val="0"/>
          <c:showBubbleSize val="0"/>
        </c:dLbls>
        <c:gapWidth val="315"/>
        <c:overlap val="-40"/>
        <c:axId val="221544832"/>
        <c:axId val="221546368"/>
      </c:barChart>
      <c:dateAx>
        <c:axId val="221544832"/>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1546368"/>
        <c:crosses val="autoZero"/>
        <c:auto val="1"/>
        <c:lblOffset val="100"/>
        <c:baseTimeUnit val="days"/>
      </c:dateAx>
      <c:valAx>
        <c:axId val="221546368"/>
        <c:scaling>
          <c:orientation val="minMax"/>
        </c:scaling>
        <c:delete val="1"/>
        <c:axPos val="l"/>
        <c:numFmt formatCode="_ * #,##0_ ;_ * \-#,##0_ ;_ * &quot;-&quot;_ ;_ @_ " sourceLinked="1"/>
        <c:majorTickMark val="none"/>
        <c:minorTickMark val="none"/>
        <c:tickLblPos val="nextTo"/>
        <c:crossAx val="2215448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a1d86e31-ce04-4487-b921-c24aaf0cdfa9}"/>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总新注册人数</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GJP_ro!$E$100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GJP_ro!$E$101:$E$131</c:f>
              <c:numCache>
                <c:formatCode>_ * #,##0_ ;_ * \-#,##0_ ;_ * "-"_ ;_ @_ </c:formatCode>
                <c:ptCount val="31"/>
                <c:pt idx="0">
                  <c:v>734</c:v>
                </c:pt>
                <c:pt idx="1">
                  <c:v>708</c:v>
                </c:pt>
                <c:pt idx="2">
                  <c:v>730</c:v>
                </c:pt>
                <c:pt idx="3">
                  <c:v>717</c:v>
                </c:pt>
                <c:pt idx="4">
                  <c:v>713</c:v>
                </c:pt>
                <c:pt idx="5">
                  <c:v>698.66666666666663</c:v>
                </c:pt>
                <c:pt idx="6">
                  <c:v>702.85714285714289</c:v>
                </c:pt>
                <c:pt idx="7">
                  <c:v>723.25</c:v>
                </c:pt>
                <c:pt idx="8">
                  <c:v>725.11111111111109</c:v>
                </c:pt>
                <c:pt idx="9">
                  <c:v>726.6</c:v>
                </c:pt>
                <c:pt idx="10">
                  <c:v>714.90909090909088</c:v>
                </c:pt>
                <c:pt idx="11">
                  <c:v>705.16666666666663</c:v>
                </c:pt>
                <c:pt idx="12">
                  <c:v>650.92307692307691</c:v>
                </c:pt>
                <c:pt idx="13">
                  <c:v>604.42857142857144</c:v>
                </c:pt>
                <c:pt idx="14">
                  <c:v>564.13333333333333</c:v>
                </c:pt>
                <c:pt idx="15">
                  <c:v>528.875</c:v>
                </c:pt>
                <c:pt idx="16">
                  <c:v>497.76470588235293</c:v>
                </c:pt>
                <c:pt idx="17">
                  <c:v>470.11111111111109</c:v>
                </c:pt>
                <c:pt idx="18">
                  <c:v>445.36842105263156</c:v>
                </c:pt>
                <c:pt idx="19">
                  <c:v>423.1</c:v>
                </c:pt>
                <c:pt idx="20">
                  <c:v>402.95238095238096</c:v>
                </c:pt>
                <c:pt idx="21">
                  <c:v>384.63636363636363</c:v>
                </c:pt>
                <c:pt idx="22">
                  <c:v>367.91304347826087</c:v>
                </c:pt>
                <c:pt idx="23">
                  <c:v>352.58333333333331</c:v>
                </c:pt>
                <c:pt idx="24">
                  <c:v>338.48</c:v>
                </c:pt>
                <c:pt idx="25">
                  <c:v>325.46153846153845</c:v>
                </c:pt>
                <c:pt idx="26">
                  <c:v>313.40740740740739</c:v>
                </c:pt>
                <c:pt idx="27">
                  <c:v>302.21428571428572</c:v>
                </c:pt>
                <c:pt idx="28">
                  <c:v>291.79310344827587</c:v>
                </c:pt>
                <c:pt idx="29">
                  <c:v>282.06666666666666</c:v>
                </c:pt>
                <c:pt idx="30">
                  <c:v>272.96774193548384</c:v>
                </c:pt>
              </c:numCache>
            </c:numRef>
          </c:val>
          <c:extLst>
            <c:ext xmlns:c16="http://schemas.microsoft.com/office/drawing/2014/chart" uri="{C3380CC4-5D6E-409C-BE32-E72D297353CC}">
              <c16:uniqueId val="{00000000-252E-4026-AFBC-28F58B310CB6}"/>
            </c:ext>
          </c:extLst>
        </c:ser>
        <c:ser>
          <c:idx val="1"/>
          <c:order val="1"/>
          <c:tx>
            <c:strRef>
              <c:f>GJP_ro!$F$100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GJP_ro!$F$101:$F$131</c:f>
              <c:numCache>
                <c:formatCode>_ * #,##0_ ;_ * \-#,##0_ ;_ * "-"_ ;_ @_ </c:formatCode>
                <c:ptCount val="31"/>
                <c:pt idx="0">
                  <c:v>437.41935483870969</c:v>
                </c:pt>
                <c:pt idx="1">
                  <c:v>437.41935483870969</c:v>
                </c:pt>
                <c:pt idx="2">
                  <c:v>437.41935483870969</c:v>
                </c:pt>
                <c:pt idx="3">
                  <c:v>437.41935483870969</c:v>
                </c:pt>
                <c:pt idx="4">
                  <c:v>437.41935483870969</c:v>
                </c:pt>
                <c:pt idx="5">
                  <c:v>437.41935483870969</c:v>
                </c:pt>
                <c:pt idx="6">
                  <c:v>437.41935483870969</c:v>
                </c:pt>
                <c:pt idx="7">
                  <c:v>437.41935483870969</c:v>
                </c:pt>
                <c:pt idx="8">
                  <c:v>437.41935483870969</c:v>
                </c:pt>
                <c:pt idx="9">
                  <c:v>437.41935483870969</c:v>
                </c:pt>
                <c:pt idx="10">
                  <c:v>437.41935483870969</c:v>
                </c:pt>
                <c:pt idx="11">
                  <c:v>437.41935483870969</c:v>
                </c:pt>
                <c:pt idx="12">
                  <c:v>437.41935483870969</c:v>
                </c:pt>
                <c:pt idx="13">
                  <c:v>437.41935483870969</c:v>
                </c:pt>
                <c:pt idx="14">
                  <c:v>437.41935483870969</c:v>
                </c:pt>
                <c:pt idx="15">
                  <c:v>437.41935483870969</c:v>
                </c:pt>
                <c:pt idx="16">
                  <c:v>437.41935483870969</c:v>
                </c:pt>
                <c:pt idx="17">
                  <c:v>437.41935483870969</c:v>
                </c:pt>
                <c:pt idx="18">
                  <c:v>437.41935483870969</c:v>
                </c:pt>
                <c:pt idx="19">
                  <c:v>437.41935483870969</c:v>
                </c:pt>
                <c:pt idx="20">
                  <c:v>437.41935483870969</c:v>
                </c:pt>
                <c:pt idx="21">
                  <c:v>437.41935483870969</c:v>
                </c:pt>
                <c:pt idx="22">
                  <c:v>437.41935483870969</c:v>
                </c:pt>
                <c:pt idx="23">
                  <c:v>437.41935483870969</c:v>
                </c:pt>
                <c:pt idx="24">
                  <c:v>437.41935483870969</c:v>
                </c:pt>
                <c:pt idx="25">
                  <c:v>437.41935483870969</c:v>
                </c:pt>
                <c:pt idx="26">
                  <c:v>437.41935483870969</c:v>
                </c:pt>
                <c:pt idx="27">
                  <c:v>437.41935483870969</c:v>
                </c:pt>
                <c:pt idx="28">
                  <c:v>437.41935483870969</c:v>
                </c:pt>
                <c:pt idx="29">
                  <c:v>437.41935483870969</c:v>
                </c:pt>
                <c:pt idx="30">
                  <c:v>437.41935483870969</c:v>
                </c:pt>
              </c:numCache>
            </c:numRef>
          </c:val>
          <c:extLst>
            <c:ext xmlns:c16="http://schemas.microsoft.com/office/drawing/2014/chart" uri="{C3380CC4-5D6E-409C-BE32-E72D297353CC}">
              <c16:uniqueId val="{00000001-252E-4026-AFBC-28F58B310CB6}"/>
            </c:ext>
          </c:extLst>
        </c:ser>
        <c:dLbls>
          <c:showLegendKey val="0"/>
          <c:showVal val="0"/>
          <c:showCatName val="0"/>
          <c:showSerName val="0"/>
          <c:showPercent val="0"/>
          <c:showBubbleSize val="0"/>
        </c:dLbls>
        <c:gapWidth val="100"/>
        <c:axId val="221731840"/>
        <c:axId val="221758208"/>
      </c:barChart>
      <c:lineChart>
        <c:grouping val="standard"/>
        <c:varyColors val="0"/>
        <c:ser>
          <c:idx val="2"/>
          <c:order val="2"/>
          <c:tx>
            <c:strRef>
              <c:f>GJP_ro!$G$100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GJP_ro!$G$101:$G$131</c:f>
              <c:numCache>
                <c:formatCode>0.00%</c:formatCode>
                <c:ptCount val="31"/>
                <c:pt idx="0">
                  <c:v>0.67802359882005891</c:v>
                </c:pt>
                <c:pt idx="1">
                  <c:v>0.61858407079646016</c:v>
                </c:pt>
                <c:pt idx="2">
                  <c:v>0.66887905604719755</c:v>
                </c:pt>
                <c:pt idx="3">
                  <c:v>0.63915929203539812</c:v>
                </c:pt>
                <c:pt idx="4">
                  <c:v>0.63001474926253687</c:v>
                </c:pt>
                <c:pt idx="5">
                  <c:v>0.59724680432645016</c:v>
                </c:pt>
                <c:pt idx="6">
                  <c:v>0.60682680151706703</c:v>
                </c:pt>
                <c:pt idx="7">
                  <c:v>0.65344764011799406</c:v>
                </c:pt>
                <c:pt idx="8">
                  <c:v>0.65770239265814479</c:v>
                </c:pt>
                <c:pt idx="9">
                  <c:v>0.66110619469026544</c:v>
                </c:pt>
                <c:pt idx="10">
                  <c:v>0.63437919013140243</c:v>
                </c:pt>
                <c:pt idx="11">
                  <c:v>0.61210668633234988</c:v>
                </c:pt>
                <c:pt idx="12">
                  <c:v>0.48809847969139997</c:v>
                </c:pt>
                <c:pt idx="13">
                  <c:v>0.38180573114201433</c:v>
                </c:pt>
                <c:pt idx="14">
                  <c:v>0.28968534906587995</c:v>
                </c:pt>
                <c:pt idx="15">
                  <c:v>0.20908001474926249</c:v>
                </c:pt>
                <c:pt idx="16">
                  <c:v>0.13795766094048231</c:v>
                </c:pt>
                <c:pt idx="17">
                  <c:v>7.4737790888233263E-2</c:v>
                </c:pt>
                <c:pt idx="18">
                  <c:v>1.8172643999378898E-2</c:v>
                </c:pt>
                <c:pt idx="19">
                  <c:v>-3.2735988200589955E-2</c:v>
                </c:pt>
                <c:pt idx="20">
                  <c:v>-7.879617923865713E-2</c:v>
                </c:pt>
                <c:pt idx="21">
                  <c:v>-0.12066908018235457</c:v>
                </c:pt>
                <c:pt idx="22">
                  <c:v>-0.15890085930486086</c:v>
                </c:pt>
                <c:pt idx="23">
                  <c:v>-0.19394665683382506</c:v>
                </c:pt>
                <c:pt idx="24">
                  <c:v>-0.22618879056047198</c:v>
                </c:pt>
                <c:pt idx="25">
                  <c:v>-0.25595076015430002</c:v>
                </c:pt>
                <c:pt idx="26">
                  <c:v>-0.28350813940784447</c:v>
                </c:pt>
                <c:pt idx="27">
                  <c:v>-0.30909713442899284</c:v>
                </c:pt>
                <c:pt idx="28">
                  <c:v>-0.33292137117282067</c:v>
                </c:pt>
                <c:pt idx="29">
                  <c:v>-0.35515732546706003</c:v>
                </c:pt>
                <c:pt idx="30">
                  <c:v>-0.37595870206489684</c:v>
                </c:pt>
              </c:numCache>
            </c:numRef>
          </c:val>
          <c:smooth val="0"/>
          <c:extLst>
            <c:ext xmlns:c16="http://schemas.microsoft.com/office/drawing/2014/chart" uri="{C3380CC4-5D6E-409C-BE32-E72D297353CC}">
              <c16:uniqueId val="{00000002-252E-4026-AFBC-28F58B310CB6}"/>
            </c:ext>
          </c:extLst>
        </c:ser>
        <c:dLbls>
          <c:showLegendKey val="0"/>
          <c:showVal val="0"/>
          <c:showCatName val="0"/>
          <c:showSerName val="0"/>
          <c:showPercent val="0"/>
          <c:showBubbleSize val="0"/>
        </c:dLbls>
        <c:marker val="1"/>
        <c:smooth val="0"/>
        <c:axId val="669451471"/>
        <c:axId val="669445231"/>
      </c:lineChart>
      <c:dateAx>
        <c:axId val="221731840"/>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758208"/>
        <c:crosses val="autoZero"/>
        <c:auto val="1"/>
        <c:lblOffset val="100"/>
        <c:baseTimeUnit val="days"/>
      </c:dateAx>
      <c:valAx>
        <c:axId val="22175820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731840"/>
        <c:crosses val="autoZero"/>
        <c:crossBetween val="between"/>
      </c:valAx>
      <c:dateAx>
        <c:axId val="669451471"/>
        <c:scaling>
          <c:orientation val="minMax"/>
        </c:scaling>
        <c:delete val="1"/>
        <c:axPos val="b"/>
        <c:numFmt formatCode="m/d;@" sourceLinked="1"/>
        <c:majorTickMark val="out"/>
        <c:minorTickMark val="none"/>
        <c:tickLblPos val="nextTo"/>
        <c:crossAx val="669445231"/>
        <c:crosses val="autoZero"/>
        <c:auto val="1"/>
        <c:lblOffset val="100"/>
        <c:baseTimeUnit val="days"/>
      </c:dateAx>
      <c:valAx>
        <c:axId val="66944523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669451471"/>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e718ca39-cc64-4765-8276-b44eb80ca15e}"/>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总首充人数</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GJP_ro!$H$2:$H$4</c:f>
              <c:strCache>
                <c:ptCount val="3"/>
                <c:pt idx="0">
                  <c:v>总首充人数</c:v>
                </c:pt>
                <c:pt idx="1">
                  <c:v>no of first time depositors</c:v>
                </c:pt>
                <c:pt idx="2">
                  <c:v>本月数据</c:v>
                </c:pt>
              </c:strCache>
            </c:strRef>
          </c:tx>
          <c:spPr>
            <a:solidFill>
              <a:schemeClr val="accent1"/>
            </a:solidFill>
            <a:ln>
              <a:noFill/>
            </a:ln>
            <a:effectLst/>
          </c:spPr>
          <c:invertIfNegative val="0"/>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GJP_ro!$H$5:$H$35</c:f>
              <c:numCache>
                <c:formatCode>_ * #,##0_ ;_ * \-#,##0_ ;_ * "-"_ ;_ @_ </c:formatCode>
                <c:ptCount val="31"/>
                <c:pt idx="0">
                  <c:v>200</c:v>
                </c:pt>
                <c:pt idx="1">
                  <c:v>194</c:v>
                </c:pt>
                <c:pt idx="2">
                  <c:v>243</c:v>
                </c:pt>
                <c:pt idx="3">
                  <c:v>269</c:v>
                </c:pt>
                <c:pt idx="4">
                  <c:v>185</c:v>
                </c:pt>
                <c:pt idx="5">
                  <c:v>224</c:v>
                </c:pt>
                <c:pt idx="6">
                  <c:v>216</c:v>
                </c:pt>
                <c:pt idx="7">
                  <c:v>238</c:v>
                </c:pt>
                <c:pt idx="8">
                  <c:v>213</c:v>
                </c:pt>
                <c:pt idx="9">
                  <c:v>198</c:v>
                </c:pt>
                <c:pt idx="10">
                  <c:v>173</c:v>
                </c:pt>
                <c:pt idx="11">
                  <c:v>186</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5D5E-48A1-B2DF-CAFB343447D4}"/>
            </c:ext>
          </c:extLst>
        </c:ser>
        <c:ser>
          <c:idx val="1"/>
          <c:order val="1"/>
          <c:tx>
            <c:strRef>
              <c:f>GJP_ro!$I$2:$I$4</c:f>
              <c:strCache>
                <c:ptCount val="3"/>
                <c:pt idx="0">
                  <c:v>总首充人数</c:v>
                </c:pt>
                <c:pt idx="1">
                  <c:v>no of first time depositors</c:v>
                </c:pt>
                <c:pt idx="2">
                  <c:v>上月数据</c:v>
                </c:pt>
              </c:strCache>
            </c:strRef>
          </c:tx>
          <c:spPr>
            <a:solidFill>
              <a:schemeClr val="accent2"/>
            </a:solidFill>
            <a:ln>
              <a:noFill/>
            </a:ln>
            <a:effectLst/>
          </c:spPr>
          <c:invertIfNegative val="0"/>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GJP_ro!$I$5:$I$35</c:f>
              <c:numCache>
                <c:formatCode>_ * #,##0_ ;_ * \-#,##0_ ;_ * "-"_ ;_ @_ </c:formatCode>
                <c:ptCount val="31"/>
                <c:pt idx="0">
                  <c:v>204</c:v>
                </c:pt>
                <c:pt idx="1">
                  <c:v>142</c:v>
                </c:pt>
                <c:pt idx="2">
                  <c:v>152</c:v>
                </c:pt>
                <c:pt idx="3">
                  <c:v>158</c:v>
                </c:pt>
                <c:pt idx="4">
                  <c:v>141</c:v>
                </c:pt>
                <c:pt idx="5">
                  <c:v>122</c:v>
                </c:pt>
                <c:pt idx="6">
                  <c:v>191</c:v>
                </c:pt>
                <c:pt idx="7">
                  <c:v>138</c:v>
                </c:pt>
                <c:pt idx="8">
                  <c:v>105</c:v>
                </c:pt>
                <c:pt idx="9">
                  <c:v>127</c:v>
                </c:pt>
                <c:pt idx="10">
                  <c:v>127</c:v>
                </c:pt>
                <c:pt idx="11">
                  <c:v>116</c:v>
                </c:pt>
                <c:pt idx="12">
                  <c:v>106</c:v>
                </c:pt>
                <c:pt idx="13">
                  <c:v>108</c:v>
                </c:pt>
                <c:pt idx="14">
                  <c:v>152</c:v>
                </c:pt>
                <c:pt idx="15">
                  <c:v>128</c:v>
                </c:pt>
                <c:pt idx="16">
                  <c:v>146</c:v>
                </c:pt>
                <c:pt idx="17">
                  <c:v>109</c:v>
                </c:pt>
                <c:pt idx="18">
                  <c:v>130</c:v>
                </c:pt>
                <c:pt idx="19">
                  <c:v>147</c:v>
                </c:pt>
                <c:pt idx="20">
                  <c:v>145</c:v>
                </c:pt>
                <c:pt idx="21">
                  <c:v>130</c:v>
                </c:pt>
                <c:pt idx="22">
                  <c:v>104</c:v>
                </c:pt>
                <c:pt idx="23">
                  <c:v>115</c:v>
                </c:pt>
                <c:pt idx="24">
                  <c:v>81</c:v>
                </c:pt>
                <c:pt idx="25">
                  <c:v>134</c:v>
                </c:pt>
                <c:pt idx="26">
                  <c:v>149</c:v>
                </c:pt>
                <c:pt idx="27">
                  <c:v>180</c:v>
                </c:pt>
                <c:pt idx="28">
                  <c:v>0</c:v>
                </c:pt>
                <c:pt idx="29">
                  <c:v>0</c:v>
                </c:pt>
                <c:pt idx="30">
                  <c:v>0</c:v>
                </c:pt>
              </c:numCache>
            </c:numRef>
          </c:val>
          <c:extLst>
            <c:ext xmlns:c16="http://schemas.microsoft.com/office/drawing/2014/chart" uri="{C3380CC4-5D6E-409C-BE32-E72D297353CC}">
              <c16:uniqueId val="{00000001-5D5E-48A1-B2DF-CAFB343447D4}"/>
            </c:ext>
          </c:extLst>
        </c:ser>
        <c:dLbls>
          <c:showLegendKey val="0"/>
          <c:showVal val="0"/>
          <c:showCatName val="0"/>
          <c:showSerName val="0"/>
          <c:showPercent val="0"/>
          <c:showBubbleSize val="0"/>
        </c:dLbls>
        <c:gapWidth val="100"/>
        <c:axId val="221670784"/>
        <c:axId val="221672576"/>
      </c:barChart>
      <c:lineChart>
        <c:grouping val="standard"/>
        <c:varyColors val="0"/>
        <c:ser>
          <c:idx val="2"/>
          <c:order val="2"/>
          <c:tx>
            <c:strRef>
              <c:f>GJP_ro!$J$2:$J$4</c:f>
              <c:strCache>
                <c:ptCount val="3"/>
                <c:pt idx="0">
                  <c:v>总首充人数</c:v>
                </c:pt>
                <c:pt idx="1">
                  <c:v>no of first time depositors</c:v>
                </c:pt>
                <c:pt idx="2">
                  <c:v>增长率</c:v>
                </c:pt>
              </c:strCache>
            </c:strRef>
          </c:tx>
          <c:spPr>
            <a:ln w="28575" cap="rnd">
              <a:solidFill>
                <a:schemeClr val="accent3"/>
              </a:solidFill>
              <a:round/>
            </a:ln>
            <a:effectLst/>
          </c:spPr>
          <c:marker>
            <c:symbol val="none"/>
          </c:marker>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GJP_ro!$J$5:$J$35</c:f>
              <c:numCache>
                <c:formatCode>0.00%</c:formatCode>
                <c:ptCount val="31"/>
                <c:pt idx="0">
                  <c:v>-1.9607843137254902E-2</c:v>
                </c:pt>
                <c:pt idx="1">
                  <c:v>0.36619718309859156</c:v>
                </c:pt>
                <c:pt idx="2">
                  <c:v>0.59868421052631582</c:v>
                </c:pt>
                <c:pt idx="3">
                  <c:v>0.70253164556962022</c:v>
                </c:pt>
                <c:pt idx="4">
                  <c:v>0.31205673758865249</c:v>
                </c:pt>
                <c:pt idx="5">
                  <c:v>0.83606557377049184</c:v>
                </c:pt>
                <c:pt idx="6">
                  <c:v>0.13089005235602094</c:v>
                </c:pt>
                <c:pt idx="7">
                  <c:v>0.72463768115942029</c:v>
                </c:pt>
                <c:pt idx="8">
                  <c:v>1.0285714285714285</c:v>
                </c:pt>
                <c:pt idx="9">
                  <c:v>0.55905511811023623</c:v>
                </c:pt>
                <c:pt idx="10">
                  <c:v>0.36220472440944884</c:v>
                </c:pt>
                <c:pt idx="11">
                  <c:v>0.60344827586206895</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5D5E-48A1-B2DF-CAFB343447D4}"/>
            </c:ext>
          </c:extLst>
        </c:ser>
        <c:dLbls>
          <c:showLegendKey val="0"/>
          <c:showVal val="0"/>
          <c:showCatName val="0"/>
          <c:showSerName val="0"/>
          <c:showPercent val="0"/>
          <c:showBubbleSize val="0"/>
        </c:dLbls>
        <c:marker val="1"/>
        <c:smooth val="0"/>
        <c:axId val="261552656"/>
        <c:axId val="261528176"/>
      </c:lineChart>
      <c:dateAx>
        <c:axId val="221670784"/>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672576"/>
        <c:crosses val="autoZero"/>
        <c:auto val="1"/>
        <c:lblOffset val="100"/>
        <c:baseTimeUnit val="days"/>
      </c:dateAx>
      <c:valAx>
        <c:axId val="221672576"/>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670784"/>
        <c:crosses val="autoZero"/>
        <c:crossBetween val="between"/>
      </c:valAx>
      <c:dateAx>
        <c:axId val="261552656"/>
        <c:scaling>
          <c:orientation val="minMax"/>
        </c:scaling>
        <c:delete val="1"/>
        <c:axPos val="b"/>
        <c:numFmt formatCode="m/d;@" sourceLinked="1"/>
        <c:majorTickMark val="out"/>
        <c:minorTickMark val="none"/>
        <c:tickLblPos val="nextTo"/>
        <c:crossAx val="261528176"/>
        <c:crosses val="autoZero"/>
        <c:auto val="1"/>
        <c:lblOffset val="100"/>
        <c:baseTimeUnit val="days"/>
      </c:dateAx>
      <c:valAx>
        <c:axId val="26152817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61552656"/>
        <c:crosses val="max"/>
        <c:crossBetween val="between"/>
      </c:valAx>
      <c:spPr>
        <a:noFill/>
        <a:ln>
          <a:noFill/>
        </a:ln>
        <a:effectLst/>
      </c:spPr>
    </c:plotArea>
    <c:legend>
      <c:legendPos val="b"/>
      <c:layout>
        <c:manualLayout>
          <c:xMode val="edge"/>
          <c:yMode val="edge"/>
          <c:x val="1.82833671222088E-2"/>
          <c:y val="0.62445022715093301"/>
          <c:w val="0.97269482082172598"/>
          <c:h val="0.334673869837607"/>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ed108dae-e457-4235-b054-d256de6e43ac}"/>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baseline="0">
                <a:solidFill>
                  <a:schemeClr val="tx2"/>
                </a:solidFill>
                <a:latin typeface="+mn-lt"/>
                <a:ea typeface="+mn-ea"/>
                <a:cs typeface="+mn-cs"/>
              </a:defRPr>
            </a:pPr>
            <a:r>
              <a:rPr lang="zh-CN" altLang="en-US"/>
              <a:t>总首充人数</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600" b="1" i="0" u="none" strike="noStrike" kern="1200" baseline="0">
              <a:solidFill>
                <a:schemeClr val="tx2"/>
              </a:solidFill>
              <a:latin typeface="+mn-lt"/>
              <a:ea typeface="+mn-ea"/>
              <a:cs typeface="+mn-cs"/>
            </a:defRPr>
          </a:pPr>
          <a:endParaRPr lang="zh-TW"/>
        </a:p>
      </c:txPr>
    </c:title>
    <c:autoTitleDeleted val="0"/>
    <c:plotArea>
      <c:layout/>
      <c:barChart>
        <c:barDir val="col"/>
        <c:grouping val="clustered"/>
        <c:varyColors val="0"/>
        <c:ser>
          <c:idx val="0"/>
          <c:order val="0"/>
          <c:tx>
            <c:strRef>
              <c:f>GJP_ro!$H$36</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c:spPr>
          <c:invertIfNegative val="0"/>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GJP_ro!$H$37:$H$67</c:f>
              <c:numCache>
                <c:formatCode>_ * #,##0_ ;_ * \-#,##0_ ;_ * "-"_ ;_ @_ </c:formatCode>
                <c:ptCount val="31"/>
                <c:pt idx="0">
                  <c:v>200</c:v>
                </c:pt>
                <c:pt idx="1">
                  <c:v>197</c:v>
                </c:pt>
                <c:pt idx="2">
                  <c:v>212.33333333333334</c:v>
                </c:pt>
                <c:pt idx="3">
                  <c:v>226.5</c:v>
                </c:pt>
                <c:pt idx="4">
                  <c:v>218.2</c:v>
                </c:pt>
                <c:pt idx="5">
                  <c:v>219.16666666666666</c:v>
                </c:pt>
                <c:pt idx="6">
                  <c:v>218.71428571428572</c:v>
                </c:pt>
                <c:pt idx="7">
                  <c:v>221.125</c:v>
                </c:pt>
                <c:pt idx="8">
                  <c:v>220.22222222222223</c:v>
                </c:pt>
                <c:pt idx="9">
                  <c:v>218</c:v>
                </c:pt>
                <c:pt idx="10">
                  <c:v>213.90909090909091</c:v>
                </c:pt>
                <c:pt idx="11">
                  <c:v>211.58333333333334</c:v>
                </c:pt>
                <c:pt idx="12">
                  <c:v>195.30769230769232</c:v>
                </c:pt>
                <c:pt idx="13">
                  <c:v>181.35714285714286</c:v>
                </c:pt>
                <c:pt idx="14">
                  <c:v>169.26666666666668</c:v>
                </c:pt>
                <c:pt idx="15">
                  <c:v>158.6875</c:v>
                </c:pt>
                <c:pt idx="16">
                  <c:v>149.35294117647058</c:v>
                </c:pt>
                <c:pt idx="17">
                  <c:v>141.05555555555554</c:v>
                </c:pt>
                <c:pt idx="18">
                  <c:v>133.63157894736841</c:v>
                </c:pt>
                <c:pt idx="19">
                  <c:v>126.95</c:v>
                </c:pt>
                <c:pt idx="20">
                  <c:v>120.9047619047619</c:v>
                </c:pt>
                <c:pt idx="21">
                  <c:v>115.40909090909091</c:v>
                </c:pt>
                <c:pt idx="22">
                  <c:v>110.39130434782609</c:v>
                </c:pt>
                <c:pt idx="23">
                  <c:v>105.79166666666667</c:v>
                </c:pt>
                <c:pt idx="24">
                  <c:v>101.56</c:v>
                </c:pt>
                <c:pt idx="25">
                  <c:v>97.65384615384616</c:v>
                </c:pt>
                <c:pt idx="26">
                  <c:v>94.037037037037038</c:v>
                </c:pt>
                <c:pt idx="27">
                  <c:v>90.678571428571431</c:v>
                </c:pt>
                <c:pt idx="28">
                  <c:v>87.551724137931032</c:v>
                </c:pt>
                <c:pt idx="29">
                  <c:v>84.63333333333334</c:v>
                </c:pt>
                <c:pt idx="30">
                  <c:v>81.903225806451616</c:v>
                </c:pt>
              </c:numCache>
            </c:numRef>
          </c:val>
          <c:extLst>
            <c:ext xmlns:c16="http://schemas.microsoft.com/office/drawing/2014/chart" uri="{C3380CC4-5D6E-409C-BE32-E72D297353CC}">
              <c16:uniqueId val="{00000000-64D2-4E38-B0E7-587FF9BCBCFF}"/>
            </c:ext>
          </c:extLst>
        </c:ser>
        <c:ser>
          <c:idx val="1"/>
          <c:order val="1"/>
          <c:tx>
            <c:strRef>
              <c:f>GJP_ro!$I$36</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c:spPr>
          <c:invertIfNegative val="0"/>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GJP_ro!$I$37:$I$67</c:f>
              <c:numCache>
                <c:formatCode>_ * #,##0_ ;_ * \-#,##0_ ;_ * "-"_ ;_ @_ </c:formatCode>
                <c:ptCount val="31"/>
                <c:pt idx="0">
                  <c:v>204</c:v>
                </c:pt>
                <c:pt idx="1">
                  <c:v>173</c:v>
                </c:pt>
                <c:pt idx="2">
                  <c:v>166</c:v>
                </c:pt>
                <c:pt idx="3">
                  <c:v>164</c:v>
                </c:pt>
                <c:pt idx="4">
                  <c:v>159.4</c:v>
                </c:pt>
                <c:pt idx="5">
                  <c:v>153.16666666666666</c:v>
                </c:pt>
                <c:pt idx="6">
                  <c:v>158.57142857142858</c:v>
                </c:pt>
                <c:pt idx="7">
                  <c:v>156</c:v>
                </c:pt>
                <c:pt idx="8">
                  <c:v>150.33333333333334</c:v>
                </c:pt>
                <c:pt idx="9">
                  <c:v>148</c:v>
                </c:pt>
                <c:pt idx="10">
                  <c:v>146.09090909090909</c:v>
                </c:pt>
                <c:pt idx="11">
                  <c:v>143.58333333333334</c:v>
                </c:pt>
                <c:pt idx="12">
                  <c:v>140.69230769230768</c:v>
                </c:pt>
                <c:pt idx="13">
                  <c:v>138.35714285714286</c:v>
                </c:pt>
                <c:pt idx="14">
                  <c:v>139.26666666666668</c:v>
                </c:pt>
                <c:pt idx="15">
                  <c:v>138.5625</c:v>
                </c:pt>
                <c:pt idx="16">
                  <c:v>139</c:v>
                </c:pt>
                <c:pt idx="17">
                  <c:v>137.33333333333334</c:v>
                </c:pt>
                <c:pt idx="18">
                  <c:v>136.94736842105263</c:v>
                </c:pt>
                <c:pt idx="19">
                  <c:v>137.44999999999999</c:v>
                </c:pt>
                <c:pt idx="20">
                  <c:v>137.8095238095238</c:v>
                </c:pt>
                <c:pt idx="21">
                  <c:v>137.45454545454547</c:v>
                </c:pt>
                <c:pt idx="22">
                  <c:v>136</c:v>
                </c:pt>
                <c:pt idx="23">
                  <c:v>135.125</c:v>
                </c:pt>
                <c:pt idx="24">
                  <c:v>132.96</c:v>
                </c:pt>
                <c:pt idx="25">
                  <c:v>133</c:v>
                </c:pt>
                <c:pt idx="26">
                  <c:v>133.59259259259258</c:v>
                </c:pt>
                <c:pt idx="27">
                  <c:v>135.25</c:v>
                </c:pt>
                <c:pt idx="28">
                  <c:v>130.58620689655172</c:v>
                </c:pt>
                <c:pt idx="29">
                  <c:v>126.23333333333333</c:v>
                </c:pt>
                <c:pt idx="30">
                  <c:v>122.16129032258064</c:v>
                </c:pt>
              </c:numCache>
            </c:numRef>
          </c:val>
          <c:extLst>
            <c:ext xmlns:c16="http://schemas.microsoft.com/office/drawing/2014/chart" uri="{C3380CC4-5D6E-409C-BE32-E72D297353CC}">
              <c16:uniqueId val="{00000001-64D2-4E38-B0E7-587FF9BCBCFF}"/>
            </c:ext>
          </c:extLst>
        </c:ser>
        <c:dLbls>
          <c:showLegendKey val="0"/>
          <c:showVal val="0"/>
          <c:showCatName val="0"/>
          <c:showSerName val="0"/>
          <c:showPercent val="0"/>
          <c:showBubbleSize val="0"/>
        </c:dLbls>
        <c:gapWidth val="219"/>
        <c:axId val="221790592"/>
        <c:axId val="221792128"/>
      </c:barChart>
      <c:lineChart>
        <c:grouping val="standard"/>
        <c:varyColors val="0"/>
        <c:ser>
          <c:idx val="2"/>
          <c:order val="2"/>
          <c:tx>
            <c:strRef>
              <c:f>GJP_ro!$J$36</c:f>
              <c:strCache>
                <c:ptCount val="1"/>
                <c:pt idx="0">
                  <c:v>日均值同比增长率</c:v>
                </c:pt>
              </c:strCache>
            </c:strRef>
          </c:tx>
          <c:spPr>
            <a:ln w="31750" cap="rnd">
              <a:solidFill>
                <a:schemeClr val="accent3"/>
              </a:solidFill>
              <a:round/>
            </a:ln>
            <a:effectLst/>
          </c:spPr>
          <c:marker>
            <c:symbol val="none"/>
          </c:marker>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GJP_ro!$J$37:$J$67</c:f>
              <c:numCache>
                <c:formatCode>0.00%</c:formatCode>
                <c:ptCount val="31"/>
                <c:pt idx="0">
                  <c:v>-1.9607843137254902E-2</c:v>
                </c:pt>
                <c:pt idx="1">
                  <c:v>0.13872832369942195</c:v>
                </c:pt>
                <c:pt idx="2">
                  <c:v>0.2791164658634539</c:v>
                </c:pt>
                <c:pt idx="3">
                  <c:v>0.38109756097560976</c:v>
                </c:pt>
                <c:pt idx="4">
                  <c:v>0.36888331242158079</c:v>
                </c:pt>
                <c:pt idx="5">
                  <c:v>0.43090315560391734</c:v>
                </c:pt>
                <c:pt idx="6">
                  <c:v>0.37927927927927924</c:v>
                </c:pt>
                <c:pt idx="7">
                  <c:v>0.41746794871794873</c:v>
                </c:pt>
                <c:pt idx="8">
                  <c:v>0.46489283074648924</c:v>
                </c:pt>
                <c:pt idx="9">
                  <c:v>0.47297297297297297</c:v>
                </c:pt>
                <c:pt idx="10">
                  <c:v>0.46421904169259487</c:v>
                </c:pt>
                <c:pt idx="11">
                  <c:v>0.47359257109692393</c:v>
                </c:pt>
                <c:pt idx="12">
                  <c:v>0.38819026790595978</c:v>
                </c:pt>
                <c:pt idx="13">
                  <c:v>0.31078988125967993</c:v>
                </c:pt>
                <c:pt idx="14">
                  <c:v>0.21541407371948298</c:v>
                </c:pt>
                <c:pt idx="15">
                  <c:v>0.14524131709517366</c:v>
                </c:pt>
                <c:pt idx="16">
                  <c:v>7.4481591197630065E-2</c:v>
                </c:pt>
                <c:pt idx="17">
                  <c:v>2.7103559870549999E-2</c:v>
                </c:pt>
                <c:pt idx="18">
                  <c:v>-2.4212144504227585E-2</c:v>
                </c:pt>
                <c:pt idx="19">
                  <c:v>-7.6391415060021728E-2</c:v>
                </c:pt>
                <c:pt idx="20">
                  <c:v>-0.1226675881133379</c:v>
                </c:pt>
                <c:pt idx="21">
                  <c:v>-0.16038359788359799</c:v>
                </c:pt>
                <c:pt idx="22">
                  <c:v>-0.18829923273657284</c:v>
                </c:pt>
                <c:pt idx="23">
                  <c:v>-0.21708294788775823</c:v>
                </c:pt>
                <c:pt idx="24">
                  <c:v>-0.23616125150421183</c:v>
                </c:pt>
                <c:pt idx="25">
                  <c:v>-0.26576055523423942</c:v>
                </c:pt>
                <c:pt idx="26">
                  <c:v>-0.29609093429442745</c:v>
                </c:pt>
                <c:pt idx="27">
                  <c:v>-0.32954845524161602</c:v>
                </c:pt>
                <c:pt idx="28">
                  <c:v>-0.32954845524161602</c:v>
                </c:pt>
                <c:pt idx="29">
                  <c:v>-0.32954845524161602</c:v>
                </c:pt>
                <c:pt idx="30">
                  <c:v>-0.32954845524161602</c:v>
                </c:pt>
              </c:numCache>
            </c:numRef>
          </c:val>
          <c:smooth val="0"/>
          <c:extLst>
            <c:ext xmlns:c16="http://schemas.microsoft.com/office/drawing/2014/chart" uri="{C3380CC4-5D6E-409C-BE32-E72D297353CC}">
              <c16:uniqueId val="{00000002-64D2-4E38-B0E7-587FF9BCBCFF}"/>
            </c:ext>
          </c:extLst>
        </c:ser>
        <c:dLbls>
          <c:showLegendKey val="0"/>
          <c:showVal val="0"/>
          <c:showCatName val="0"/>
          <c:showSerName val="0"/>
          <c:showPercent val="0"/>
          <c:showBubbleSize val="0"/>
        </c:dLbls>
        <c:marker val="1"/>
        <c:smooth val="0"/>
        <c:axId val="1332085456"/>
        <c:axId val="1332075376"/>
      </c:lineChart>
      <c:dateAx>
        <c:axId val="221790592"/>
        <c:scaling>
          <c:orientation val="minMax"/>
        </c:scaling>
        <c:delete val="0"/>
        <c:axPos val="b"/>
        <c:numFmt formatCode="m/d;@"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221792128"/>
        <c:crosses val="autoZero"/>
        <c:auto val="1"/>
        <c:lblOffset val="100"/>
        <c:baseTimeUnit val="days"/>
      </c:dateAx>
      <c:valAx>
        <c:axId val="22179212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221790592"/>
        <c:crosses val="autoZero"/>
        <c:crossBetween val="between"/>
      </c:valAx>
      <c:dateAx>
        <c:axId val="1332085456"/>
        <c:scaling>
          <c:orientation val="minMax"/>
        </c:scaling>
        <c:delete val="1"/>
        <c:axPos val="b"/>
        <c:numFmt formatCode="m/d;@" sourceLinked="1"/>
        <c:majorTickMark val="out"/>
        <c:minorTickMark val="none"/>
        <c:tickLblPos val="nextTo"/>
        <c:crossAx val="1332075376"/>
        <c:crosses val="autoZero"/>
        <c:auto val="1"/>
        <c:lblOffset val="100"/>
        <c:baseTimeUnit val="days"/>
      </c:dateAx>
      <c:valAx>
        <c:axId val="133207537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133208545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legend>
    <c:plotVisOnly val="1"/>
    <c:dispBlanksAs val="gap"/>
    <c:showDLblsOverMax val="0"/>
    <c:extLst>
      <c:ext uri="{0b15fc19-7d7d-44ad-8c2d-2c3a37ce22c3}">
        <chartProps xmlns="https://web.wps.cn/et/2018/main" chartId="{efc4ac3b-0ad3-4b64-acca-7ac47b2a7c70}"/>
      </c:ext>
    </c:extLst>
  </c:chart>
  <c:spPr>
    <a:solidFill>
      <a:schemeClr val="bg1"/>
    </a:solidFill>
    <a:ln w="9525" cap="flat" cmpd="sng" algn="ctr">
      <a:solidFill>
        <a:schemeClr val="tx2">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总首充人数</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GJP_ro!$H$68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GJP_ro!$A$69:$A$99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GJP_ro!$H$69:$H$99</c:f>
              <c:numCache>
                <c:formatCode>_ * #,##0_ ;_ * \-#,##0_ ;_ * "-"_ ;_ @_ </c:formatCode>
                <c:ptCount val="31"/>
                <c:pt idx="0">
                  <c:v>20</c:v>
                </c:pt>
                <c:pt idx="1">
                  <c:v>-6</c:v>
                </c:pt>
                <c:pt idx="2">
                  <c:v>49</c:v>
                </c:pt>
                <c:pt idx="3">
                  <c:v>26</c:v>
                </c:pt>
                <c:pt idx="4">
                  <c:v>-84</c:v>
                </c:pt>
                <c:pt idx="5">
                  <c:v>39</c:v>
                </c:pt>
                <c:pt idx="6">
                  <c:v>-8</c:v>
                </c:pt>
                <c:pt idx="7">
                  <c:v>22</c:v>
                </c:pt>
                <c:pt idx="8">
                  <c:v>-25</c:v>
                </c:pt>
                <c:pt idx="9">
                  <c:v>-15</c:v>
                </c:pt>
                <c:pt idx="10">
                  <c:v>-25</c:v>
                </c:pt>
                <c:pt idx="11">
                  <c:v>13</c:v>
                </c:pt>
                <c:pt idx="12">
                  <c:v>-186</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E639-49DD-AB36-A41C441B87F5}"/>
            </c:ext>
          </c:extLst>
        </c:ser>
        <c:dLbls>
          <c:showLegendKey val="0"/>
          <c:showVal val="0"/>
          <c:showCatName val="0"/>
          <c:showSerName val="0"/>
          <c:showPercent val="0"/>
          <c:showBubbleSize val="0"/>
        </c:dLbls>
        <c:gapWidth val="315"/>
        <c:overlap val="-40"/>
        <c:axId val="221316608"/>
        <c:axId val="221318144"/>
      </c:barChart>
      <c:dateAx>
        <c:axId val="221316608"/>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1318144"/>
        <c:crosses val="autoZero"/>
        <c:auto val="1"/>
        <c:lblOffset val="100"/>
        <c:baseTimeUnit val="days"/>
      </c:dateAx>
      <c:valAx>
        <c:axId val="221318144"/>
        <c:scaling>
          <c:orientation val="minMax"/>
        </c:scaling>
        <c:delete val="1"/>
        <c:axPos val="l"/>
        <c:numFmt formatCode="_ * #,##0_ ;_ * \-#,##0_ ;_ * &quot;-&quot;_ ;_ @_ " sourceLinked="1"/>
        <c:majorTickMark val="none"/>
        <c:minorTickMark val="none"/>
        <c:tickLblPos val="nextTo"/>
        <c:crossAx val="2213166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cc4dc0a4-5ada-4563-8f16-19a7a187b94b}"/>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总首充人数</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GJP_ro!$H$100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GJP_ro!$H$101:$H$131</c:f>
              <c:numCache>
                <c:formatCode>_ * #,##0_ ;_ * \-#,##0_ ;_ * "-"_ ;_ @_ </c:formatCode>
                <c:ptCount val="31"/>
                <c:pt idx="0">
                  <c:v>200</c:v>
                </c:pt>
                <c:pt idx="1">
                  <c:v>197</c:v>
                </c:pt>
                <c:pt idx="2">
                  <c:v>212.33333333333334</c:v>
                </c:pt>
                <c:pt idx="3">
                  <c:v>226.5</c:v>
                </c:pt>
                <c:pt idx="4">
                  <c:v>218.2</c:v>
                </c:pt>
                <c:pt idx="5">
                  <c:v>219.16666666666666</c:v>
                </c:pt>
                <c:pt idx="6">
                  <c:v>218.71428571428572</c:v>
                </c:pt>
                <c:pt idx="7">
                  <c:v>221.125</c:v>
                </c:pt>
                <c:pt idx="8">
                  <c:v>220.22222222222223</c:v>
                </c:pt>
                <c:pt idx="9">
                  <c:v>218</c:v>
                </c:pt>
                <c:pt idx="10">
                  <c:v>213.90909090909091</c:v>
                </c:pt>
                <c:pt idx="11">
                  <c:v>211.58333333333334</c:v>
                </c:pt>
                <c:pt idx="12">
                  <c:v>195.30769230769232</c:v>
                </c:pt>
                <c:pt idx="13">
                  <c:v>181.35714285714286</c:v>
                </c:pt>
                <c:pt idx="14">
                  <c:v>169.26666666666668</c:v>
                </c:pt>
                <c:pt idx="15">
                  <c:v>158.6875</c:v>
                </c:pt>
                <c:pt idx="16">
                  <c:v>149.35294117647058</c:v>
                </c:pt>
                <c:pt idx="17">
                  <c:v>141.05555555555554</c:v>
                </c:pt>
                <c:pt idx="18">
                  <c:v>133.63157894736841</c:v>
                </c:pt>
                <c:pt idx="19">
                  <c:v>126.95</c:v>
                </c:pt>
                <c:pt idx="20">
                  <c:v>120.9047619047619</c:v>
                </c:pt>
                <c:pt idx="21">
                  <c:v>115.40909090909091</c:v>
                </c:pt>
                <c:pt idx="22">
                  <c:v>110.39130434782609</c:v>
                </c:pt>
                <c:pt idx="23">
                  <c:v>105.79166666666667</c:v>
                </c:pt>
                <c:pt idx="24">
                  <c:v>101.56</c:v>
                </c:pt>
                <c:pt idx="25">
                  <c:v>97.65384615384616</c:v>
                </c:pt>
                <c:pt idx="26">
                  <c:v>94.037037037037038</c:v>
                </c:pt>
                <c:pt idx="27">
                  <c:v>90.678571428571431</c:v>
                </c:pt>
                <c:pt idx="28">
                  <c:v>87.551724137931032</c:v>
                </c:pt>
                <c:pt idx="29">
                  <c:v>84.63333333333334</c:v>
                </c:pt>
                <c:pt idx="30">
                  <c:v>81.903225806451616</c:v>
                </c:pt>
              </c:numCache>
            </c:numRef>
          </c:val>
          <c:extLst>
            <c:ext xmlns:c16="http://schemas.microsoft.com/office/drawing/2014/chart" uri="{C3380CC4-5D6E-409C-BE32-E72D297353CC}">
              <c16:uniqueId val="{00000000-8C2B-429D-AF0D-E0C4B08A7682}"/>
            </c:ext>
          </c:extLst>
        </c:ser>
        <c:ser>
          <c:idx val="1"/>
          <c:order val="1"/>
          <c:tx>
            <c:strRef>
              <c:f>GJP_ro!$I$100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GJP_ro!$I$101:$I$131</c:f>
              <c:numCache>
                <c:formatCode>_ * #,##0_ ;_ * \-#,##0_ ;_ * "-"_ ;_ @_ </c:formatCode>
                <c:ptCount val="31"/>
                <c:pt idx="0">
                  <c:v>122.16129032258064</c:v>
                </c:pt>
                <c:pt idx="1">
                  <c:v>122.16129032258064</c:v>
                </c:pt>
                <c:pt idx="2">
                  <c:v>122.16129032258064</c:v>
                </c:pt>
                <c:pt idx="3">
                  <c:v>122.16129032258064</c:v>
                </c:pt>
                <c:pt idx="4">
                  <c:v>122.16129032258064</c:v>
                </c:pt>
                <c:pt idx="5">
                  <c:v>122.16129032258064</c:v>
                </c:pt>
                <c:pt idx="6">
                  <c:v>122.16129032258064</c:v>
                </c:pt>
                <c:pt idx="7">
                  <c:v>122.16129032258064</c:v>
                </c:pt>
                <c:pt idx="8">
                  <c:v>122.16129032258064</c:v>
                </c:pt>
                <c:pt idx="9">
                  <c:v>122.16129032258064</c:v>
                </c:pt>
                <c:pt idx="10">
                  <c:v>122.16129032258064</c:v>
                </c:pt>
                <c:pt idx="11">
                  <c:v>122.16129032258064</c:v>
                </c:pt>
                <c:pt idx="12">
                  <c:v>122.16129032258064</c:v>
                </c:pt>
                <c:pt idx="13">
                  <c:v>122.16129032258064</c:v>
                </c:pt>
                <c:pt idx="14">
                  <c:v>122.16129032258064</c:v>
                </c:pt>
                <c:pt idx="15">
                  <c:v>122.16129032258064</c:v>
                </c:pt>
                <c:pt idx="16">
                  <c:v>122.16129032258064</c:v>
                </c:pt>
                <c:pt idx="17">
                  <c:v>122.16129032258064</c:v>
                </c:pt>
                <c:pt idx="18">
                  <c:v>122.16129032258064</c:v>
                </c:pt>
                <c:pt idx="19">
                  <c:v>122.16129032258064</c:v>
                </c:pt>
                <c:pt idx="20">
                  <c:v>122.16129032258064</c:v>
                </c:pt>
                <c:pt idx="21">
                  <c:v>122.16129032258064</c:v>
                </c:pt>
                <c:pt idx="22">
                  <c:v>122.16129032258064</c:v>
                </c:pt>
                <c:pt idx="23">
                  <c:v>122.16129032258064</c:v>
                </c:pt>
                <c:pt idx="24">
                  <c:v>122.16129032258064</c:v>
                </c:pt>
                <c:pt idx="25">
                  <c:v>122.16129032258064</c:v>
                </c:pt>
                <c:pt idx="26">
                  <c:v>122.16129032258064</c:v>
                </c:pt>
                <c:pt idx="27">
                  <c:v>122.16129032258064</c:v>
                </c:pt>
                <c:pt idx="28">
                  <c:v>122.16129032258064</c:v>
                </c:pt>
                <c:pt idx="29">
                  <c:v>122.16129032258064</c:v>
                </c:pt>
                <c:pt idx="30">
                  <c:v>122.16129032258064</c:v>
                </c:pt>
              </c:numCache>
            </c:numRef>
          </c:val>
          <c:extLst>
            <c:ext xmlns:c16="http://schemas.microsoft.com/office/drawing/2014/chart" uri="{C3380CC4-5D6E-409C-BE32-E72D297353CC}">
              <c16:uniqueId val="{00000001-8C2B-429D-AF0D-E0C4B08A7682}"/>
            </c:ext>
          </c:extLst>
        </c:ser>
        <c:dLbls>
          <c:showLegendKey val="0"/>
          <c:showVal val="0"/>
          <c:showCatName val="0"/>
          <c:showSerName val="0"/>
          <c:showPercent val="0"/>
          <c:showBubbleSize val="0"/>
        </c:dLbls>
        <c:gapWidth val="100"/>
        <c:axId val="221380992"/>
        <c:axId val="221382528"/>
      </c:barChart>
      <c:lineChart>
        <c:grouping val="standard"/>
        <c:varyColors val="0"/>
        <c:ser>
          <c:idx val="2"/>
          <c:order val="2"/>
          <c:tx>
            <c:strRef>
              <c:f>GJP_ro!$J$100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GJP_ro!$J$101:$J$131</c:f>
              <c:numCache>
                <c:formatCode>0.00%</c:formatCode>
                <c:ptCount val="31"/>
                <c:pt idx="0">
                  <c:v>0.63717982571956699</c:v>
                </c:pt>
                <c:pt idx="1">
                  <c:v>0.6126221283337735</c:v>
                </c:pt>
                <c:pt idx="2">
                  <c:v>0.73813924830560707</c:v>
                </c:pt>
                <c:pt idx="3">
                  <c:v>0.85410615262740963</c:v>
                </c:pt>
                <c:pt idx="4">
                  <c:v>0.78616318986004752</c:v>
                </c:pt>
                <c:pt idx="5">
                  <c:v>0.79407622568435876</c:v>
                </c:pt>
                <c:pt idx="6">
                  <c:v>0.79037308084046942</c:v>
                </c:pt>
                <c:pt idx="7">
                  <c:v>0.81010694481119627</c:v>
                </c:pt>
                <c:pt idx="8">
                  <c:v>0.80271689698676774</c:v>
                </c:pt>
                <c:pt idx="9">
                  <c:v>0.78452601003432798</c:v>
                </c:pt>
                <c:pt idx="10">
                  <c:v>0.75103824087188231</c:v>
                </c:pt>
                <c:pt idx="11">
                  <c:v>0.73199982395915864</c:v>
                </c:pt>
                <c:pt idx="12">
                  <c:v>0.59876906826999265</c:v>
                </c:pt>
                <c:pt idx="13">
                  <c:v>0.48457127767927882</c:v>
                </c:pt>
                <c:pt idx="14">
                  <c:v>0.38559985916732697</c:v>
                </c:pt>
                <c:pt idx="15">
                  <c:v>0.29899986796936895</c:v>
                </c:pt>
                <c:pt idx="16">
                  <c:v>0.22258811102999423</c:v>
                </c:pt>
                <c:pt idx="17">
                  <c:v>0.15466654930610563</c:v>
                </c:pt>
                <c:pt idx="18">
                  <c:v>9.3894625658415859E-2</c:v>
                </c:pt>
                <c:pt idx="19">
                  <c:v>3.9199894375495176E-2</c:v>
                </c:pt>
                <c:pt idx="20">
                  <c:v>-1.0285814880480861E-2</c:v>
                </c:pt>
                <c:pt idx="21">
                  <c:v>-5.5272823295004429E-2</c:v>
                </c:pt>
                <c:pt idx="22">
                  <c:v>-9.634791793435199E-2</c:v>
                </c:pt>
                <c:pt idx="23">
                  <c:v>-0.13400008802042065</c:v>
                </c:pt>
                <c:pt idx="24">
                  <c:v>-0.16864008449960385</c:v>
                </c:pt>
                <c:pt idx="25">
                  <c:v>-0.20061546586500367</c:v>
                </c:pt>
                <c:pt idx="26">
                  <c:v>-0.23022230046259617</c:v>
                </c:pt>
                <c:pt idx="27">
                  <c:v>-0.25771436116036056</c:v>
                </c:pt>
                <c:pt idx="28">
                  <c:v>-0.28331041767207232</c:v>
                </c:pt>
                <c:pt idx="29">
                  <c:v>-0.30720007041633651</c:v>
                </c:pt>
                <c:pt idx="30">
                  <c:v>-0.32954845524161602</c:v>
                </c:pt>
              </c:numCache>
            </c:numRef>
          </c:val>
          <c:smooth val="0"/>
          <c:extLst>
            <c:ext xmlns:c16="http://schemas.microsoft.com/office/drawing/2014/chart" uri="{C3380CC4-5D6E-409C-BE32-E72D297353CC}">
              <c16:uniqueId val="{00000002-8C2B-429D-AF0D-E0C4B08A7682}"/>
            </c:ext>
          </c:extLst>
        </c:ser>
        <c:dLbls>
          <c:showLegendKey val="0"/>
          <c:showVal val="0"/>
          <c:showCatName val="0"/>
          <c:showSerName val="0"/>
          <c:showPercent val="0"/>
          <c:showBubbleSize val="0"/>
        </c:dLbls>
        <c:marker val="1"/>
        <c:smooth val="0"/>
        <c:axId val="479275232"/>
        <c:axId val="479288192"/>
      </c:lineChart>
      <c:dateAx>
        <c:axId val="221380992"/>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382528"/>
        <c:crosses val="autoZero"/>
        <c:auto val="1"/>
        <c:lblOffset val="100"/>
        <c:baseTimeUnit val="days"/>
      </c:dateAx>
      <c:valAx>
        <c:axId val="22138252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380992"/>
        <c:crosses val="autoZero"/>
        <c:crossBetween val="between"/>
      </c:valAx>
      <c:dateAx>
        <c:axId val="479275232"/>
        <c:scaling>
          <c:orientation val="minMax"/>
        </c:scaling>
        <c:delete val="1"/>
        <c:axPos val="b"/>
        <c:numFmt formatCode="m/d;@" sourceLinked="1"/>
        <c:majorTickMark val="out"/>
        <c:minorTickMark val="none"/>
        <c:tickLblPos val="nextTo"/>
        <c:crossAx val="479288192"/>
        <c:crosses val="autoZero"/>
        <c:auto val="1"/>
        <c:lblOffset val="100"/>
        <c:baseTimeUnit val="days"/>
      </c:dateAx>
      <c:valAx>
        <c:axId val="4792881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47927523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19e3fe10-1140-4cec-ba43-11eaf7bcd9bb}"/>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总存款人数</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GJP_ro!$K$2:$K$4</c:f>
              <c:strCache>
                <c:ptCount val="3"/>
                <c:pt idx="0">
                  <c:v>总存款人数</c:v>
                </c:pt>
                <c:pt idx="1">
                  <c:v>no of total depositors</c:v>
                </c:pt>
                <c:pt idx="2">
                  <c:v>本月数据</c:v>
                </c:pt>
              </c:strCache>
            </c:strRef>
          </c:tx>
          <c:spPr>
            <a:solidFill>
              <a:schemeClr val="accent1"/>
            </a:solidFill>
            <a:ln>
              <a:noFill/>
            </a:ln>
            <a:effectLst/>
          </c:spPr>
          <c:invertIfNegative val="0"/>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GJP_ro!$K$5:$K$35</c:f>
              <c:numCache>
                <c:formatCode>_ * #,##0_ ;_ * \-#,##0_ ;_ * "-"_ ;_ @_ </c:formatCode>
                <c:ptCount val="31"/>
                <c:pt idx="0">
                  <c:v>2361</c:v>
                </c:pt>
                <c:pt idx="1">
                  <c:v>2036</c:v>
                </c:pt>
                <c:pt idx="2">
                  <c:v>2106</c:v>
                </c:pt>
                <c:pt idx="3">
                  <c:v>2317</c:v>
                </c:pt>
                <c:pt idx="4">
                  <c:v>2081</c:v>
                </c:pt>
                <c:pt idx="5">
                  <c:v>2663</c:v>
                </c:pt>
                <c:pt idx="6">
                  <c:v>2264</c:v>
                </c:pt>
                <c:pt idx="7">
                  <c:v>2380</c:v>
                </c:pt>
                <c:pt idx="8">
                  <c:v>2084</c:v>
                </c:pt>
                <c:pt idx="9">
                  <c:v>2097</c:v>
                </c:pt>
                <c:pt idx="10">
                  <c:v>2112</c:v>
                </c:pt>
                <c:pt idx="11">
                  <c:v>2047</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D21C-4E91-95A3-4A33C598324D}"/>
            </c:ext>
          </c:extLst>
        </c:ser>
        <c:ser>
          <c:idx val="1"/>
          <c:order val="1"/>
          <c:tx>
            <c:strRef>
              <c:f>GJP_ro!$L$2:$L$4</c:f>
              <c:strCache>
                <c:ptCount val="3"/>
                <c:pt idx="0">
                  <c:v>总存款人数</c:v>
                </c:pt>
                <c:pt idx="1">
                  <c:v>no of total depositors</c:v>
                </c:pt>
                <c:pt idx="2">
                  <c:v>上月数据</c:v>
                </c:pt>
              </c:strCache>
            </c:strRef>
          </c:tx>
          <c:spPr>
            <a:solidFill>
              <a:schemeClr val="accent2"/>
            </a:solidFill>
            <a:ln>
              <a:noFill/>
            </a:ln>
            <a:effectLst/>
          </c:spPr>
          <c:invertIfNegative val="0"/>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GJP_ro!$L$5:$L$35</c:f>
              <c:numCache>
                <c:formatCode>_ * #,##0_ ;_ * \-#,##0_ ;_ * "-"_ ;_ @_ </c:formatCode>
                <c:ptCount val="31"/>
                <c:pt idx="0">
                  <c:v>2508</c:v>
                </c:pt>
                <c:pt idx="1">
                  <c:v>2320</c:v>
                </c:pt>
                <c:pt idx="2">
                  <c:v>2250</c:v>
                </c:pt>
                <c:pt idx="3">
                  <c:v>2170</c:v>
                </c:pt>
                <c:pt idx="4">
                  <c:v>2074</c:v>
                </c:pt>
                <c:pt idx="5">
                  <c:v>2415</c:v>
                </c:pt>
                <c:pt idx="6">
                  <c:v>2081</c:v>
                </c:pt>
                <c:pt idx="7">
                  <c:v>2008</c:v>
                </c:pt>
                <c:pt idx="8">
                  <c:v>1961</c:v>
                </c:pt>
                <c:pt idx="9">
                  <c:v>1916</c:v>
                </c:pt>
                <c:pt idx="10">
                  <c:v>2058</c:v>
                </c:pt>
                <c:pt idx="11">
                  <c:v>1891</c:v>
                </c:pt>
                <c:pt idx="12">
                  <c:v>2440</c:v>
                </c:pt>
                <c:pt idx="13">
                  <c:v>2158</c:v>
                </c:pt>
                <c:pt idx="14">
                  <c:v>2131</c:v>
                </c:pt>
                <c:pt idx="15">
                  <c:v>1923</c:v>
                </c:pt>
                <c:pt idx="16">
                  <c:v>2154</c:v>
                </c:pt>
                <c:pt idx="17">
                  <c:v>1796</c:v>
                </c:pt>
                <c:pt idx="18">
                  <c:v>1840</c:v>
                </c:pt>
                <c:pt idx="19">
                  <c:v>2870</c:v>
                </c:pt>
                <c:pt idx="20">
                  <c:v>2257</c:v>
                </c:pt>
                <c:pt idx="21">
                  <c:v>2048</c:v>
                </c:pt>
                <c:pt idx="22">
                  <c:v>1725</c:v>
                </c:pt>
                <c:pt idx="23">
                  <c:v>1769</c:v>
                </c:pt>
                <c:pt idx="24">
                  <c:v>1769</c:v>
                </c:pt>
                <c:pt idx="25">
                  <c:v>1912</c:v>
                </c:pt>
                <c:pt idx="26">
                  <c:v>2549</c:v>
                </c:pt>
                <c:pt idx="27">
                  <c:v>2251</c:v>
                </c:pt>
                <c:pt idx="28">
                  <c:v>0</c:v>
                </c:pt>
                <c:pt idx="29">
                  <c:v>0</c:v>
                </c:pt>
                <c:pt idx="30">
                  <c:v>0</c:v>
                </c:pt>
              </c:numCache>
            </c:numRef>
          </c:val>
          <c:extLst>
            <c:ext xmlns:c16="http://schemas.microsoft.com/office/drawing/2014/chart" uri="{C3380CC4-5D6E-409C-BE32-E72D297353CC}">
              <c16:uniqueId val="{00000001-D21C-4E91-95A3-4A33C598324D}"/>
            </c:ext>
          </c:extLst>
        </c:ser>
        <c:dLbls>
          <c:showLegendKey val="0"/>
          <c:showVal val="0"/>
          <c:showCatName val="0"/>
          <c:showSerName val="0"/>
          <c:showPercent val="0"/>
          <c:showBubbleSize val="0"/>
        </c:dLbls>
        <c:gapWidth val="219"/>
        <c:axId val="221426816"/>
        <c:axId val="221428352"/>
      </c:barChart>
      <c:lineChart>
        <c:grouping val="standard"/>
        <c:varyColors val="0"/>
        <c:ser>
          <c:idx val="2"/>
          <c:order val="2"/>
          <c:tx>
            <c:strRef>
              <c:f>GJP_ro!$M$2:$M$4</c:f>
              <c:strCache>
                <c:ptCount val="3"/>
                <c:pt idx="0">
                  <c:v>总存款人数</c:v>
                </c:pt>
                <c:pt idx="1">
                  <c:v>no of total depositors</c:v>
                </c:pt>
                <c:pt idx="2">
                  <c:v>增长率</c:v>
                </c:pt>
              </c:strCache>
            </c:strRef>
          </c:tx>
          <c:spPr>
            <a:ln w="28575" cap="rnd">
              <a:solidFill>
                <a:schemeClr val="accent3"/>
              </a:solidFill>
              <a:round/>
            </a:ln>
            <a:effectLst/>
          </c:spPr>
          <c:marker>
            <c:symbol val="none"/>
          </c:marker>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GJP_ro!$M$5:$M$35</c:f>
              <c:numCache>
                <c:formatCode>0.00%</c:formatCode>
                <c:ptCount val="31"/>
                <c:pt idx="0">
                  <c:v>-5.861244019138756E-2</c:v>
                </c:pt>
                <c:pt idx="1">
                  <c:v>-0.12241379310344827</c:v>
                </c:pt>
                <c:pt idx="2">
                  <c:v>-6.4000000000000001E-2</c:v>
                </c:pt>
                <c:pt idx="3">
                  <c:v>6.7741935483870974E-2</c:v>
                </c:pt>
                <c:pt idx="4">
                  <c:v>3.3751205400192863E-3</c:v>
                </c:pt>
                <c:pt idx="5">
                  <c:v>0.10269151138716356</c:v>
                </c:pt>
                <c:pt idx="6">
                  <c:v>8.7938491110043246E-2</c:v>
                </c:pt>
                <c:pt idx="7">
                  <c:v>0.1852589641434263</c:v>
                </c:pt>
                <c:pt idx="8">
                  <c:v>6.2723100458949521E-2</c:v>
                </c:pt>
                <c:pt idx="9">
                  <c:v>9.446764091858037E-2</c:v>
                </c:pt>
                <c:pt idx="10">
                  <c:v>2.6239067055393587E-2</c:v>
                </c:pt>
                <c:pt idx="11">
                  <c:v>8.2496033844526709E-2</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D21C-4E91-95A3-4A33C598324D}"/>
            </c:ext>
          </c:extLst>
        </c:ser>
        <c:dLbls>
          <c:showLegendKey val="0"/>
          <c:showVal val="0"/>
          <c:showCatName val="0"/>
          <c:showSerName val="0"/>
          <c:showPercent val="0"/>
          <c:showBubbleSize val="0"/>
        </c:dLbls>
        <c:marker val="1"/>
        <c:smooth val="0"/>
        <c:axId val="479307872"/>
        <c:axId val="479312672"/>
      </c:lineChart>
      <c:dateAx>
        <c:axId val="221426816"/>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428352"/>
        <c:crosses val="autoZero"/>
        <c:auto val="1"/>
        <c:lblOffset val="100"/>
        <c:baseTimeUnit val="days"/>
      </c:dateAx>
      <c:valAx>
        <c:axId val="22142835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426816"/>
        <c:crosses val="autoZero"/>
        <c:crossBetween val="between"/>
      </c:valAx>
      <c:dateAx>
        <c:axId val="479307872"/>
        <c:scaling>
          <c:orientation val="minMax"/>
        </c:scaling>
        <c:delete val="1"/>
        <c:axPos val="b"/>
        <c:numFmt formatCode="m/d;@" sourceLinked="1"/>
        <c:majorTickMark val="out"/>
        <c:minorTickMark val="none"/>
        <c:tickLblPos val="nextTo"/>
        <c:crossAx val="479312672"/>
        <c:crosses val="autoZero"/>
        <c:auto val="1"/>
        <c:lblOffset val="100"/>
        <c:baseTimeUnit val="days"/>
      </c:dateAx>
      <c:valAx>
        <c:axId val="479312672"/>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47930787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c9ae41b5-4f0c-492c-9b13-7ed94ba2849f}"/>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总存款人数</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GJP_ro!$K$36</c:f>
              <c:strCache>
                <c:ptCount val="1"/>
                <c:pt idx="0">
                  <c:v>本月日均值数据</c:v>
                </c:pt>
              </c:strCache>
            </c:strRef>
          </c:tx>
          <c:spPr>
            <a:solidFill>
              <a:schemeClr val="accent1"/>
            </a:solidFill>
            <a:ln>
              <a:noFill/>
            </a:ln>
            <a:effectLst/>
          </c:spPr>
          <c:invertIfNegative val="0"/>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GJP_ro!$K$37:$K$67</c:f>
              <c:numCache>
                <c:formatCode>_ * #,##0_ ;_ * \-#,##0_ ;_ * "-"_ ;_ @_ </c:formatCode>
                <c:ptCount val="31"/>
                <c:pt idx="0">
                  <c:v>2361</c:v>
                </c:pt>
                <c:pt idx="1">
                  <c:v>2198.5</c:v>
                </c:pt>
                <c:pt idx="2">
                  <c:v>2167.6666666666665</c:v>
                </c:pt>
                <c:pt idx="3">
                  <c:v>2205</c:v>
                </c:pt>
                <c:pt idx="4">
                  <c:v>2180.1999999999998</c:v>
                </c:pt>
                <c:pt idx="5">
                  <c:v>2260.6666666666665</c:v>
                </c:pt>
                <c:pt idx="6">
                  <c:v>2261.1428571428573</c:v>
                </c:pt>
                <c:pt idx="7">
                  <c:v>2276</c:v>
                </c:pt>
                <c:pt idx="8">
                  <c:v>2254.6666666666665</c:v>
                </c:pt>
                <c:pt idx="9">
                  <c:v>2238.9</c:v>
                </c:pt>
                <c:pt idx="10">
                  <c:v>2227.3636363636365</c:v>
                </c:pt>
                <c:pt idx="11">
                  <c:v>2212.3333333333335</c:v>
                </c:pt>
                <c:pt idx="12">
                  <c:v>2042.1538461538462</c:v>
                </c:pt>
                <c:pt idx="13">
                  <c:v>1896.2857142857142</c:v>
                </c:pt>
                <c:pt idx="14">
                  <c:v>1769.8666666666666</c:v>
                </c:pt>
                <c:pt idx="15">
                  <c:v>1659.25</c:v>
                </c:pt>
                <c:pt idx="16">
                  <c:v>1561.6470588235295</c:v>
                </c:pt>
                <c:pt idx="17">
                  <c:v>1474.8888888888889</c:v>
                </c:pt>
                <c:pt idx="18">
                  <c:v>1397.2631578947369</c:v>
                </c:pt>
                <c:pt idx="19">
                  <c:v>1327.4</c:v>
                </c:pt>
                <c:pt idx="20">
                  <c:v>1264.1904761904761</c:v>
                </c:pt>
                <c:pt idx="21">
                  <c:v>1206.7272727272727</c:v>
                </c:pt>
                <c:pt idx="22">
                  <c:v>1154.2608695652175</c:v>
                </c:pt>
                <c:pt idx="23">
                  <c:v>1106.1666666666667</c:v>
                </c:pt>
                <c:pt idx="24">
                  <c:v>1061.92</c:v>
                </c:pt>
                <c:pt idx="25">
                  <c:v>1021.0769230769231</c:v>
                </c:pt>
                <c:pt idx="26">
                  <c:v>983.25925925925924</c:v>
                </c:pt>
                <c:pt idx="27">
                  <c:v>948.14285714285711</c:v>
                </c:pt>
                <c:pt idx="28">
                  <c:v>915.44827586206895</c:v>
                </c:pt>
                <c:pt idx="29">
                  <c:v>884.93333333333328</c:v>
                </c:pt>
                <c:pt idx="30">
                  <c:v>856.38709677419354</c:v>
                </c:pt>
              </c:numCache>
            </c:numRef>
          </c:val>
          <c:extLst>
            <c:ext xmlns:c16="http://schemas.microsoft.com/office/drawing/2014/chart" uri="{C3380CC4-5D6E-409C-BE32-E72D297353CC}">
              <c16:uniqueId val="{00000000-0DE6-4348-9477-D9FCC121DBF3}"/>
            </c:ext>
          </c:extLst>
        </c:ser>
        <c:ser>
          <c:idx val="1"/>
          <c:order val="1"/>
          <c:tx>
            <c:strRef>
              <c:f>GJP_ro!$L$36</c:f>
              <c:strCache>
                <c:ptCount val="1"/>
                <c:pt idx="0">
                  <c:v>上月日均值数据</c:v>
                </c:pt>
              </c:strCache>
            </c:strRef>
          </c:tx>
          <c:spPr>
            <a:solidFill>
              <a:schemeClr val="accent2"/>
            </a:solidFill>
            <a:ln>
              <a:noFill/>
            </a:ln>
            <a:effectLst/>
          </c:spPr>
          <c:invertIfNegative val="0"/>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GJP_ro!$L$37:$L$67</c:f>
              <c:numCache>
                <c:formatCode>_ * #,##0_ ;_ * \-#,##0_ ;_ * "-"_ ;_ @_ </c:formatCode>
                <c:ptCount val="31"/>
                <c:pt idx="0">
                  <c:v>2508</c:v>
                </c:pt>
                <c:pt idx="1">
                  <c:v>2414</c:v>
                </c:pt>
                <c:pt idx="2">
                  <c:v>2359.3333333333335</c:v>
                </c:pt>
                <c:pt idx="3">
                  <c:v>2312</c:v>
                </c:pt>
                <c:pt idx="4">
                  <c:v>2264.4</c:v>
                </c:pt>
                <c:pt idx="5">
                  <c:v>2289.5</c:v>
                </c:pt>
                <c:pt idx="6">
                  <c:v>2259.7142857142858</c:v>
                </c:pt>
                <c:pt idx="7">
                  <c:v>2228.25</c:v>
                </c:pt>
                <c:pt idx="8">
                  <c:v>2198.5555555555557</c:v>
                </c:pt>
                <c:pt idx="9">
                  <c:v>2170.3000000000002</c:v>
                </c:pt>
                <c:pt idx="10">
                  <c:v>2160.090909090909</c:v>
                </c:pt>
                <c:pt idx="11">
                  <c:v>2137.6666666666665</c:v>
                </c:pt>
                <c:pt idx="12">
                  <c:v>2160.9230769230771</c:v>
                </c:pt>
                <c:pt idx="13">
                  <c:v>2160.7142857142858</c:v>
                </c:pt>
                <c:pt idx="14">
                  <c:v>2158.7333333333331</c:v>
                </c:pt>
                <c:pt idx="15">
                  <c:v>2144</c:v>
                </c:pt>
                <c:pt idx="16">
                  <c:v>2144.5882352941176</c:v>
                </c:pt>
                <c:pt idx="17">
                  <c:v>2125.2222222222222</c:v>
                </c:pt>
                <c:pt idx="18">
                  <c:v>2110.2105263157896</c:v>
                </c:pt>
                <c:pt idx="19">
                  <c:v>2148.1999999999998</c:v>
                </c:pt>
                <c:pt idx="20">
                  <c:v>2153.3809523809523</c:v>
                </c:pt>
                <c:pt idx="21">
                  <c:v>2148.590909090909</c:v>
                </c:pt>
                <c:pt idx="22">
                  <c:v>2130.1739130434785</c:v>
                </c:pt>
                <c:pt idx="23">
                  <c:v>2115.125</c:v>
                </c:pt>
                <c:pt idx="24">
                  <c:v>2101.2800000000002</c:v>
                </c:pt>
                <c:pt idx="25">
                  <c:v>2094</c:v>
                </c:pt>
                <c:pt idx="26">
                  <c:v>2110.8518518518517</c:v>
                </c:pt>
                <c:pt idx="27">
                  <c:v>2115.8571428571427</c:v>
                </c:pt>
                <c:pt idx="28">
                  <c:v>2042.8965517241379</c:v>
                </c:pt>
                <c:pt idx="29">
                  <c:v>1974.8</c:v>
                </c:pt>
                <c:pt idx="30">
                  <c:v>1911.0967741935483</c:v>
                </c:pt>
              </c:numCache>
            </c:numRef>
          </c:val>
          <c:extLst>
            <c:ext xmlns:c16="http://schemas.microsoft.com/office/drawing/2014/chart" uri="{C3380CC4-5D6E-409C-BE32-E72D297353CC}">
              <c16:uniqueId val="{00000001-0DE6-4348-9477-D9FCC121DBF3}"/>
            </c:ext>
          </c:extLst>
        </c:ser>
        <c:dLbls>
          <c:showLegendKey val="0"/>
          <c:showVal val="0"/>
          <c:showCatName val="0"/>
          <c:showSerName val="0"/>
          <c:showPercent val="0"/>
          <c:showBubbleSize val="0"/>
        </c:dLbls>
        <c:gapWidth val="219"/>
        <c:axId val="221484928"/>
        <c:axId val="221486464"/>
      </c:barChart>
      <c:lineChart>
        <c:grouping val="standard"/>
        <c:varyColors val="0"/>
        <c:ser>
          <c:idx val="2"/>
          <c:order val="2"/>
          <c:tx>
            <c:strRef>
              <c:f>GJP_ro!$M$36</c:f>
              <c:strCache>
                <c:ptCount val="1"/>
                <c:pt idx="0">
                  <c:v>日均值同比增长率</c:v>
                </c:pt>
              </c:strCache>
            </c:strRef>
          </c:tx>
          <c:spPr>
            <a:ln w="28575" cap="rnd">
              <a:solidFill>
                <a:schemeClr val="accent3"/>
              </a:solidFill>
              <a:round/>
            </a:ln>
            <a:effectLst/>
          </c:spPr>
          <c:marker>
            <c:symbol val="none"/>
          </c:marker>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GJP_ro!$M$37:$M$67</c:f>
              <c:numCache>
                <c:formatCode>0.00%</c:formatCode>
                <c:ptCount val="31"/>
                <c:pt idx="0">
                  <c:v>-5.861244019138756E-2</c:v>
                </c:pt>
                <c:pt idx="1">
                  <c:v>-8.9270919635459814E-2</c:v>
                </c:pt>
                <c:pt idx="2">
                  <c:v>-8.1237637750777178E-2</c:v>
                </c:pt>
                <c:pt idx="3">
                  <c:v>-4.6280276816608998E-2</c:v>
                </c:pt>
                <c:pt idx="4">
                  <c:v>-3.718424306659613E-2</c:v>
                </c:pt>
                <c:pt idx="5">
                  <c:v>-1.2593724976341335E-2</c:v>
                </c:pt>
                <c:pt idx="6">
                  <c:v>6.3219117461125996E-4</c:v>
                </c:pt>
                <c:pt idx="7">
                  <c:v>2.1429372826208909E-2</c:v>
                </c:pt>
                <c:pt idx="8">
                  <c:v>2.5521807247182376E-2</c:v>
                </c:pt>
                <c:pt idx="9">
                  <c:v>3.1608533382481638E-2</c:v>
                </c:pt>
                <c:pt idx="10">
                  <c:v>3.1143470392660338E-2</c:v>
                </c:pt>
                <c:pt idx="11">
                  <c:v>3.4929050366443309E-2</c:v>
                </c:pt>
                <c:pt idx="12">
                  <c:v>-5.4962266837533892E-2</c:v>
                </c:pt>
                <c:pt idx="13">
                  <c:v>-0.12238016528925626</c:v>
                </c:pt>
                <c:pt idx="14">
                  <c:v>-0.18013649979926497</c:v>
                </c:pt>
                <c:pt idx="15">
                  <c:v>-0.22609608208955223</c:v>
                </c:pt>
                <c:pt idx="16">
                  <c:v>-0.27181962806517079</c:v>
                </c:pt>
                <c:pt idx="17">
                  <c:v>-0.3060072149317718</c:v>
                </c:pt>
                <c:pt idx="18">
                  <c:v>-0.33785603830997157</c:v>
                </c:pt>
                <c:pt idx="19">
                  <c:v>-0.38208732892654307</c:v>
                </c:pt>
                <c:pt idx="20">
                  <c:v>-0.4129276221224652</c:v>
                </c:pt>
                <c:pt idx="21">
                  <c:v>-0.43836340942266599</c:v>
                </c:pt>
                <c:pt idx="22">
                  <c:v>-0.45813773115075318</c:v>
                </c:pt>
                <c:pt idx="23">
                  <c:v>-0.47702066465732912</c:v>
                </c:pt>
                <c:pt idx="24">
                  <c:v>-0.49463184344780325</c:v>
                </c:pt>
                <c:pt idx="25">
                  <c:v>-0.51237969289545215</c:v>
                </c:pt>
                <c:pt idx="26">
                  <c:v>-0.53418840910287235</c:v>
                </c:pt>
                <c:pt idx="27">
                  <c:v>-0.55188711093106468</c:v>
                </c:pt>
                <c:pt idx="28">
                  <c:v>-0.55188711093106468</c:v>
                </c:pt>
                <c:pt idx="29">
                  <c:v>-0.55188711093106479</c:v>
                </c:pt>
                <c:pt idx="30">
                  <c:v>-0.55188711093106468</c:v>
                </c:pt>
              </c:numCache>
            </c:numRef>
          </c:val>
          <c:smooth val="0"/>
          <c:extLst>
            <c:ext xmlns:c16="http://schemas.microsoft.com/office/drawing/2014/chart" uri="{C3380CC4-5D6E-409C-BE32-E72D297353CC}">
              <c16:uniqueId val="{00000002-0DE6-4348-9477-D9FCC121DBF3}"/>
            </c:ext>
          </c:extLst>
        </c:ser>
        <c:dLbls>
          <c:showLegendKey val="0"/>
          <c:showVal val="0"/>
          <c:showCatName val="0"/>
          <c:showSerName val="0"/>
          <c:showPercent val="0"/>
          <c:showBubbleSize val="0"/>
        </c:dLbls>
        <c:marker val="1"/>
        <c:smooth val="0"/>
        <c:axId val="479295872"/>
        <c:axId val="479298272"/>
      </c:lineChart>
      <c:dateAx>
        <c:axId val="221484928"/>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486464"/>
        <c:crosses val="autoZero"/>
        <c:auto val="1"/>
        <c:lblOffset val="100"/>
        <c:baseTimeUnit val="days"/>
      </c:dateAx>
      <c:valAx>
        <c:axId val="22148646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484928"/>
        <c:crosses val="autoZero"/>
        <c:crossBetween val="between"/>
      </c:valAx>
      <c:dateAx>
        <c:axId val="479295872"/>
        <c:scaling>
          <c:orientation val="minMax"/>
        </c:scaling>
        <c:delete val="1"/>
        <c:axPos val="b"/>
        <c:numFmt formatCode="m/d;@" sourceLinked="1"/>
        <c:majorTickMark val="out"/>
        <c:minorTickMark val="none"/>
        <c:tickLblPos val="nextTo"/>
        <c:crossAx val="479298272"/>
        <c:crosses val="autoZero"/>
        <c:auto val="1"/>
        <c:lblOffset val="100"/>
        <c:baseTimeUnit val="days"/>
      </c:dateAx>
      <c:valAx>
        <c:axId val="479298272"/>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47929587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134fb0f5-f8ec-4ec2-9ad6-3b0d8b7090aa}"/>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总存款人数</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GJP_ro!$K$68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GJP_ro!$A$69:$A$99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GJP_ro!$K$69:$K$99</c:f>
              <c:numCache>
                <c:formatCode>_ * #,##0_ ;_ * \-#,##0_ ;_ * "-"_ ;_ @_ </c:formatCode>
                <c:ptCount val="31"/>
                <c:pt idx="0">
                  <c:v>110</c:v>
                </c:pt>
                <c:pt idx="1">
                  <c:v>-325</c:v>
                </c:pt>
                <c:pt idx="2">
                  <c:v>70</c:v>
                </c:pt>
                <c:pt idx="3">
                  <c:v>211</c:v>
                </c:pt>
                <c:pt idx="4">
                  <c:v>-236</c:v>
                </c:pt>
                <c:pt idx="5">
                  <c:v>582</c:v>
                </c:pt>
                <c:pt idx="6">
                  <c:v>-399</c:v>
                </c:pt>
                <c:pt idx="7">
                  <c:v>116</c:v>
                </c:pt>
                <c:pt idx="8">
                  <c:v>-296</c:v>
                </c:pt>
                <c:pt idx="9">
                  <c:v>13</c:v>
                </c:pt>
                <c:pt idx="10">
                  <c:v>15</c:v>
                </c:pt>
                <c:pt idx="11">
                  <c:v>-65</c:v>
                </c:pt>
                <c:pt idx="12">
                  <c:v>-2047</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EC6B-4138-B423-2337ED47A818}"/>
            </c:ext>
          </c:extLst>
        </c:ser>
        <c:dLbls>
          <c:showLegendKey val="0"/>
          <c:showVal val="0"/>
          <c:showCatName val="0"/>
          <c:showSerName val="0"/>
          <c:showPercent val="0"/>
          <c:showBubbleSize val="0"/>
        </c:dLbls>
        <c:gapWidth val="315"/>
        <c:overlap val="-40"/>
        <c:axId val="221842816"/>
        <c:axId val="221865088"/>
      </c:barChart>
      <c:dateAx>
        <c:axId val="221842816"/>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1865088"/>
        <c:crosses val="autoZero"/>
        <c:auto val="1"/>
        <c:lblOffset val="100"/>
        <c:baseTimeUnit val="days"/>
      </c:dateAx>
      <c:valAx>
        <c:axId val="221865088"/>
        <c:scaling>
          <c:orientation val="minMax"/>
        </c:scaling>
        <c:delete val="1"/>
        <c:axPos val="l"/>
        <c:numFmt formatCode="_ * #,##0_ ;_ * \-#,##0_ ;_ * &quot;-&quot;_ ;_ @_ " sourceLinked="1"/>
        <c:majorTickMark val="none"/>
        <c:minorTickMark val="none"/>
        <c:tickLblPos val="nextTo"/>
        <c:crossAx val="2218428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144cfa8b-5b9c-46a5-819c-09bc58dc18fb}"/>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总存款人数</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GJP_ro!$K$100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GJP_ro!$K$101:$K$131</c:f>
              <c:numCache>
                <c:formatCode>_ * #,##0_ ;_ * \-#,##0_ ;_ * "-"_ ;_ @_ </c:formatCode>
                <c:ptCount val="31"/>
                <c:pt idx="0">
                  <c:v>2361</c:v>
                </c:pt>
                <c:pt idx="1">
                  <c:v>2198.5</c:v>
                </c:pt>
                <c:pt idx="2">
                  <c:v>2167.6666666666665</c:v>
                </c:pt>
                <c:pt idx="3">
                  <c:v>2205</c:v>
                </c:pt>
                <c:pt idx="4">
                  <c:v>2180.1999999999998</c:v>
                </c:pt>
                <c:pt idx="5">
                  <c:v>2260.6666666666665</c:v>
                </c:pt>
                <c:pt idx="6">
                  <c:v>2261.1428571428573</c:v>
                </c:pt>
                <c:pt idx="7">
                  <c:v>2276</c:v>
                </c:pt>
                <c:pt idx="8">
                  <c:v>2254.6666666666665</c:v>
                </c:pt>
                <c:pt idx="9">
                  <c:v>2238.9</c:v>
                </c:pt>
                <c:pt idx="10">
                  <c:v>2227.3636363636365</c:v>
                </c:pt>
                <c:pt idx="11">
                  <c:v>2212.3333333333335</c:v>
                </c:pt>
                <c:pt idx="12">
                  <c:v>2042.1538461538462</c:v>
                </c:pt>
                <c:pt idx="13">
                  <c:v>1896.2857142857142</c:v>
                </c:pt>
                <c:pt idx="14">
                  <c:v>1769.8666666666666</c:v>
                </c:pt>
                <c:pt idx="15">
                  <c:v>1659.25</c:v>
                </c:pt>
                <c:pt idx="16">
                  <c:v>1561.6470588235295</c:v>
                </c:pt>
                <c:pt idx="17">
                  <c:v>1474.8888888888889</c:v>
                </c:pt>
                <c:pt idx="18">
                  <c:v>1397.2631578947369</c:v>
                </c:pt>
                <c:pt idx="19">
                  <c:v>1327.4</c:v>
                </c:pt>
                <c:pt idx="20">
                  <c:v>1264.1904761904761</c:v>
                </c:pt>
                <c:pt idx="21">
                  <c:v>1206.7272727272727</c:v>
                </c:pt>
                <c:pt idx="22">
                  <c:v>1154.2608695652175</c:v>
                </c:pt>
                <c:pt idx="23">
                  <c:v>1106.1666666666667</c:v>
                </c:pt>
                <c:pt idx="24">
                  <c:v>1061.92</c:v>
                </c:pt>
                <c:pt idx="25">
                  <c:v>1021.0769230769231</c:v>
                </c:pt>
                <c:pt idx="26">
                  <c:v>983.25925925925924</c:v>
                </c:pt>
                <c:pt idx="27">
                  <c:v>948.14285714285711</c:v>
                </c:pt>
                <c:pt idx="28">
                  <c:v>915.44827586206895</c:v>
                </c:pt>
                <c:pt idx="29">
                  <c:v>884.93333333333328</c:v>
                </c:pt>
                <c:pt idx="30">
                  <c:v>856.38709677419354</c:v>
                </c:pt>
              </c:numCache>
            </c:numRef>
          </c:val>
          <c:extLst>
            <c:ext xmlns:c16="http://schemas.microsoft.com/office/drawing/2014/chart" uri="{C3380CC4-5D6E-409C-BE32-E72D297353CC}">
              <c16:uniqueId val="{00000000-8685-4E2E-B574-CA604D96CC18}"/>
            </c:ext>
          </c:extLst>
        </c:ser>
        <c:ser>
          <c:idx val="1"/>
          <c:order val="1"/>
          <c:tx>
            <c:strRef>
              <c:f>GJP_ro!$L$100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GJP_ro!$L$101:$L$131</c:f>
              <c:numCache>
                <c:formatCode>_ * #,##0_ ;_ * \-#,##0_ ;_ * "-"_ ;_ @_ </c:formatCode>
                <c:ptCount val="31"/>
                <c:pt idx="0">
                  <c:v>1911.0967741935483</c:v>
                </c:pt>
                <c:pt idx="1">
                  <c:v>1911.0967741935483</c:v>
                </c:pt>
                <c:pt idx="2">
                  <c:v>1911.0967741935483</c:v>
                </c:pt>
                <c:pt idx="3">
                  <c:v>1911.0967741935483</c:v>
                </c:pt>
                <c:pt idx="4">
                  <c:v>1911.0967741935483</c:v>
                </c:pt>
                <c:pt idx="5">
                  <c:v>1911.0967741935483</c:v>
                </c:pt>
                <c:pt idx="6">
                  <c:v>1911.0967741935483</c:v>
                </c:pt>
                <c:pt idx="7">
                  <c:v>1911.0967741935483</c:v>
                </c:pt>
                <c:pt idx="8">
                  <c:v>1911.0967741935483</c:v>
                </c:pt>
                <c:pt idx="9">
                  <c:v>1911.0967741935483</c:v>
                </c:pt>
                <c:pt idx="10">
                  <c:v>1911.0967741935483</c:v>
                </c:pt>
                <c:pt idx="11">
                  <c:v>1911.0967741935483</c:v>
                </c:pt>
                <c:pt idx="12">
                  <c:v>1911.0967741935483</c:v>
                </c:pt>
                <c:pt idx="13">
                  <c:v>1911.0967741935483</c:v>
                </c:pt>
                <c:pt idx="14">
                  <c:v>1911.0967741935483</c:v>
                </c:pt>
                <c:pt idx="15">
                  <c:v>1911.0967741935483</c:v>
                </c:pt>
                <c:pt idx="16">
                  <c:v>1911.0967741935483</c:v>
                </c:pt>
                <c:pt idx="17">
                  <c:v>1911.0967741935483</c:v>
                </c:pt>
                <c:pt idx="18">
                  <c:v>1911.0967741935483</c:v>
                </c:pt>
                <c:pt idx="19">
                  <c:v>1911.0967741935483</c:v>
                </c:pt>
                <c:pt idx="20">
                  <c:v>1911.0967741935483</c:v>
                </c:pt>
                <c:pt idx="21">
                  <c:v>1911.0967741935483</c:v>
                </c:pt>
                <c:pt idx="22">
                  <c:v>1911.0967741935483</c:v>
                </c:pt>
                <c:pt idx="23">
                  <c:v>1911.0967741935483</c:v>
                </c:pt>
                <c:pt idx="24">
                  <c:v>1911.0967741935483</c:v>
                </c:pt>
                <c:pt idx="25">
                  <c:v>1911.0967741935483</c:v>
                </c:pt>
                <c:pt idx="26">
                  <c:v>1911.0967741935483</c:v>
                </c:pt>
                <c:pt idx="27">
                  <c:v>1911.0967741935483</c:v>
                </c:pt>
                <c:pt idx="28">
                  <c:v>1911.0967741935483</c:v>
                </c:pt>
                <c:pt idx="29">
                  <c:v>1911.0967741935483</c:v>
                </c:pt>
                <c:pt idx="30">
                  <c:v>1911.0967741935483</c:v>
                </c:pt>
              </c:numCache>
            </c:numRef>
          </c:val>
          <c:extLst>
            <c:ext xmlns:c16="http://schemas.microsoft.com/office/drawing/2014/chart" uri="{C3380CC4-5D6E-409C-BE32-E72D297353CC}">
              <c16:uniqueId val="{00000001-8685-4E2E-B574-CA604D96CC18}"/>
            </c:ext>
          </c:extLst>
        </c:ser>
        <c:dLbls>
          <c:showLegendKey val="0"/>
          <c:showVal val="0"/>
          <c:showCatName val="0"/>
          <c:showSerName val="0"/>
          <c:showPercent val="0"/>
          <c:showBubbleSize val="0"/>
        </c:dLbls>
        <c:gapWidth val="100"/>
        <c:axId val="221976832"/>
        <c:axId val="221999104"/>
      </c:barChart>
      <c:lineChart>
        <c:grouping val="standard"/>
        <c:varyColors val="0"/>
        <c:ser>
          <c:idx val="2"/>
          <c:order val="2"/>
          <c:tx>
            <c:strRef>
              <c:f>GJP_ro!$M$100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GJP_ro!$M$101:$M$131</c:f>
              <c:numCache>
                <c:formatCode>0.00%</c:formatCode>
                <c:ptCount val="31"/>
                <c:pt idx="0">
                  <c:v>0.23541624468300593</c:v>
                </c:pt>
                <c:pt idx="1">
                  <c:v>0.15038653703328611</c:v>
                </c:pt>
                <c:pt idx="2">
                  <c:v>0.13425269506898024</c:v>
                </c:pt>
                <c:pt idx="3">
                  <c:v>0.15378772533927493</c:v>
                </c:pt>
                <c:pt idx="4">
                  <c:v>0.14081088380257911</c:v>
                </c:pt>
                <c:pt idx="5">
                  <c:v>0.18291585083158912</c:v>
                </c:pt>
                <c:pt idx="6">
                  <c:v>0.18316502213605734</c:v>
                </c:pt>
                <c:pt idx="7">
                  <c:v>0.19093916683546019</c:v>
                </c:pt>
                <c:pt idx="8">
                  <c:v>0.17977629239529178</c:v>
                </c:pt>
                <c:pt idx="9">
                  <c:v>0.17152623050435498</c:v>
                </c:pt>
                <c:pt idx="10">
                  <c:v>0.1654897158745651</c:v>
                </c:pt>
                <c:pt idx="11">
                  <c:v>0.15762496342808285</c:v>
                </c:pt>
                <c:pt idx="12">
                  <c:v>6.8576889318230277E-2</c:v>
                </c:pt>
                <c:pt idx="13">
                  <c:v>-7.7500313473576471E-3</c:v>
                </c:pt>
                <c:pt idx="14">
                  <c:v>-7.3900029257533834E-2</c:v>
                </c:pt>
                <c:pt idx="15">
                  <c:v>-0.13178127742893792</c:v>
                </c:pt>
                <c:pt idx="16">
                  <c:v>-0.18285296699194151</c:v>
                </c:pt>
                <c:pt idx="17">
                  <c:v>-0.22825002438127814</c:v>
                </c:pt>
                <c:pt idx="18">
                  <c:v>-0.26886844415068456</c:v>
                </c:pt>
                <c:pt idx="19">
                  <c:v>-0.3054250219431503</c:v>
                </c:pt>
                <c:pt idx="20">
                  <c:v>-0.33850002089823844</c:v>
                </c:pt>
                <c:pt idx="21">
                  <c:v>-0.36856820176650029</c:v>
                </c:pt>
                <c:pt idx="22">
                  <c:v>-0.39602175821143504</c:v>
                </c:pt>
                <c:pt idx="23">
                  <c:v>-0.42118751828595857</c:v>
                </c:pt>
                <c:pt idx="24">
                  <c:v>-0.44434001755452024</c:v>
                </c:pt>
                <c:pt idx="25">
                  <c:v>-0.46571155534088488</c:v>
                </c:pt>
                <c:pt idx="26">
                  <c:v>-0.48550001625418543</c:v>
                </c:pt>
                <c:pt idx="27">
                  <c:v>-0.50387501567367887</c:v>
                </c:pt>
                <c:pt idx="28">
                  <c:v>-0.52098277375389679</c:v>
                </c:pt>
                <c:pt idx="29">
                  <c:v>-0.5369500146287669</c:v>
                </c:pt>
                <c:pt idx="30">
                  <c:v>-0.55188711093106468</c:v>
                </c:pt>
              </c:numCache>
            </c:numRef>
          </c:val>
          <c:smooth val="0"/>
          <c:extLst>
            <c:ext xmlns:c16="http://schemas.microsoft.com/office/drawing/2014/chart" uri="{C3380CC4-5D6E-409C-BE32-E72D297353CC}">
              <c16:uniqueId val="{00000002-8685-4E2E-B574-CA604D96CC18}"/>
            </c:ext>
          </c:extLst>
        </c:ser>
        <c:dLbls>
          <c:showLegendKey val="0"/>
          <c:showVal val="0"/>
          <c:showCatName val="0"/>
          <c:showSerName val="0"/>
          <c:showPercent val="0"/>
          <c:showBubbleSize val="0"/>
        </c:dLbls>
        <c:marker val="1"/>
        <c:smooth val="0"/>
        <c:axId val="479313152"/>
        <c:axId val="479317472"/>
      </c:lineChart>
      <c:dateAx>
        <c:axId val="221976832"/>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999104"/>
        <c:crosses val="autoZero"/>
        <c:auto val="1"/>
        <c:lblOffset val="100"/>
        <c:baseTimeUnit val="days"/>
      </c:dateAx>
      <c:valAx>
        <c:axId val="22199910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976832"/>
        <c:crosses val="autoZero"/>
        <c:crossBetween val="between"/>
      </c:valAx>
      <c:dateAx>
        <c:axId val="479313152"/>
        <c:scaling>
          <c:orientation val="minMax"/>
        </c:scaling>
        <c:delete val="1"/>
        <c:axPos val="b"/>
        <c:numFmt formatCode="m/d;@" sourceLinked="1"/>
        <c:majorTickMark val="out"/>
        <c:minorTickMark val="none"/>
        <c:tickLblPos val="nextTo"/>
        <c:crossAx val="479317472"/>
        <c:crosses val="autoZero"/>
        <c:auto val="1"/>
        <c:lblOffset val="100"/>
        <c:baseTimeUnit val="days"/>
      </c:dateAx>
      <c:valAx>
        <c:axId val="47931747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47931315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9ce80cb1-4f6d-44e0-b689-28e153fa7eff}"/>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总存款次数</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GJP_ro!$N$2:$N$4</c:f>
              <c:strCache>
                <c:ptCount val="3"/>
                <c:pt idx="0">
                  <c:v>总存款次数</c:v>
                </c:pt>
                <c:pt idx="1">
                  <c:v>total deposit counts</c:v>
                </c:pt>
                <c:pt idx="2">
                  <c:v>本月数据</c:v>
                </c:pt>
              </c:strCache>
            </c:strRef>
          </c:tx>
          <c:spPr>
            <a:solidFill>
              <a:schemeClr val="accent1"/>
            </a:solidFill>
            <a:ln>
              <a:noFill/>
            </a:ln>
            <a:effectLst/>
          </c:spPr>
          <c:invertIfNegative val="0"/>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GJP_ro!$N$5:$N$35</c:f>
              <c:numCache>
                <c:formatCode>_ * #,##0_ ;_ * \-#,##0_ ;_ * "-"_ ;_ @_ </c:formatCode>
                <c:ptCount val="31"/>
                <c:pt idx="0">
                  <c:v>4778</c:v>
                </c:pt>
                <c:pt idx="1">
                  <c:v>4246</c:v>
                </c:pt>
                <c:pt idx="2">
                  <c:v>4583</c:v>
                </c:pt>
                <c:pt idx="3">
                  <c:v>4885</c:v>
                </c:pt>
                <c:pt idx="4">
                  <c:v>4610</c:v>
                </c:pt>
                <c:pt idx="5">
                  <c:v>5349</c:v>
                </c:pt>
                <c:pt idx="6">
                  <c:v>4952</c:v>
                </c:pt>
                <c:pt idx="7">
                  <c:v>5013</c:v>
                </c:pt>
                <c:pt idx="8">
                  <c:v>4434</c:v>
                </c:pt>
                <c:pt idx="9">
                  <c:v>4530</c:v>
                </c:pt>
                <c:pt idx="10">
                  <c:v>4593</c:v>
                </c:pt>
                <c:pt idx="11">
                  <c:v>4415</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1944-4A24-B85C-386219FE8960}"/>
            </c:ext>
          </c:extLst>
        </c:ser>
        <c:ser>
          <c:idx val="1"/>
          <c:order val="1"/>
          <c:tx>
            <c:strRef>
              <c:f>GJP_ro!$O$2:$O$4</c:f>
              <c:strCache>
                <c:ptCount val="3"/>
                <c:pt idx="0">
                  <c:v>总存款次数</c:v>
                </c:pt>
                <c:pt idx="1">
                  <c:v>total deposit counts</c:v>
                </c:pt>
                <c:pt idx="2">
                  <c:v>上月数据</c:v>
                </c:pt>
              </c:strCache>
            </c:strRef>
          </c:tx>
          <c:spPr>
            <a:solidFill>
              <a:schemeClr val="accent2"/>
            </a:solidFill>
            <a:ln>
              <a:noFill/>
            </a:ln>
            <a:effectLst/>
          </c:spPr>
          <c:invertIfNegative val="0"/>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GJP_ro!$O$5:$O$35</c:f>
              <c:numCache>
                <c:formatCode>_ * #,##0_ ;_ * \-#,##0_ ;_ * "-"_ ;_ @_ </c:formatCode>
                <c:ptCount val="31"/>
                <c:pt idx="0">
                  <c:v>4989</c:v>
                </c:pt>
                <c:pt idx="1">
                  <c:v>4738</c:v>
                </c:pt>
                <c:pt idx="2">
                  <c:v>4886</c:v>
                </c:pt>
                <c:pt idx="3">
                  <c:v>4846</c:v>
                </c:pt>
                <c:pt idx="4">
                  <c:v>4551</c:v>
                </c:pt>
                <c:pt idx="5">
                  <c:v>4771</c:v>
                </c:pt>
                <c:pt idx="6">
                  <c:v>4432</c:v>
                </c:pt>
                <c:pt idx="7">
                  <c:v>4352</c:v>
                </c:pt>
                <c:pt idx="8">
                  <c:v>4162</c:v>
                </c:pt>
                <c:pt idx="9">
                  <c:v>4283</c:v>
                </c:pt>
                <c:pt idx="10">
                  <c:v>4289</c:v>
                </c:pt>
                <c:pt idx="11">
                  <c:v>4059</c:v>
                </c:pt>
                <c:pt idx="12">
                  <c:v>4763</c:v>
                </c:pt>
                <c:pt idx="13">
                  <c:v>4600</c:v>
                </c:pt>
                <c:pt idx="14">
                  <c:v>4389</c:v>
                </c:pt>
                <c:pt idx="15">
                  <c:v>4146</c:v>
                </c:pt>
                <c:pt idx="16">
                  <c:v>4672</c:v>
                </c:pt>
                <c:pt idx="17">
                  <c:v>3790</c:v>
                </c:pt>
                <c:pt idx="18">
                  <c:v>4046</c:v>
                </c:pt>
                <c:pt idx="19">
                  <c:v>5137</c:v>
                </c:pt>
                <c:pt idx="20">
                  <c:v>4624</c:v>
                </c:pt>
                <c:pt idx="21">
                  <c:v>4441</c:v>
                </c:pt>
                <c:pt idx="22">
                  <c:v>3718</c:v>
                </c:pt>
                <c:pt idx="23">
                  <c:v>3991</c:v>
                </c:pt>
                <c:pt idx="24">
                  <c:v>3902</c:v>
                </c:pt>
                <c:pt idx="25">
                  <c:v>4158</c:v>
                </c:pt>
                <c:pt idx="26">
                  <c:v>4930</c:v>
                </c:pt>
                <c:pt idx="27">
                  <c:v>4688</c:v>
                </c:pt>
                <c:pt idx="28">
                  <c:v>0</c:v>
                </c:pt>
                <c:pt idx="29">
                  <c:v>0</c:v>
                </c:pt>
                <c:pt idx="30">
                  <c:v>0</c:v>
                </c:pt>
              </c:numCache>
            </c:numRef>
          </c:val>
          <c:extLst>
            <c:ext xmlns:c16="http://schemas.microsoft.com/office/drawing/2014/chart" uri="{C3380CC4-5D6E-409C-BE32-E72D297353CC}">
              <c16:uniqueId val="{00000001-1944-4A24-B85C-386219FE8960}"/>
            </c:ext>
          </c:extLst>
        </c:ser>
        <c:dLbls>
          <c:showLegendKey val="0"/>
          <c:showVal val="0"/>
          <c:showCatName val="0"/>
          <c:showSerName val="0"/>
          <c:showPercent val="0"/>
          <c:showBubbleSize val="0"/>
        </c:dLbls>
        <c:gapWidth val="219"/>
        <c:axId val="222448640"/>
        <c:axId val="222450432"/>
      </c:barChart>
      <c:lineChart>
        <c:grouping val="standard"/>
        <c:varyColors val="0"/>
        <c:ser>
          <c:idx val="2"/>
          <c:order val="2"/>
          <c:tx>
            <c:strRef>
              <c:f>GJP_ro!$P$2:$P$4</c:f>
              <c:strCache>
                <c:ptCount val="3"/>
                <c:pt idx="0">
                  <c:v>总存款次数</c:v>
                </c:pt>
                <c:pt idx="1">
                  <c:v>total deposit counts</c:v>
                </c:pt>
                <c:pt idx="2">
                  <c:v>增长率</c:v>
                </c:pt>
              </c:strCache>
            </c:strRef>
          </c:tx>
          <c:spPr>
            <a:ln w="28575" cap="rnd">
              <a:solidFill>
                <a:schemeClr val="accent3"/>
              </a:solidFill>
              <a:round/>
            </a:ln>
            <a:effectLst/>
          </c:spPr>
          <c:marker>
            <c:symbol val="none"/>
          </c:marker>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GJP_ro!$P$5:$P$35</c:f>
              <c:numCache>
                <c:formatCode>0.00%</c:formatCode>
                <c:ptCount val="31"/>
                <c:pt idx="0">
                  <c:v>-4.2293044698336342E-2</c:v>
                </c:pt>
                <c:pt idx="1">
                  <c:v>-0.10384128324187421</c:v>
                </c:pt>
                <c:pt idx="2">
                  <c:v>-6.2013917314776915E-2</c:v>
                </c:pt>
                <c:pt idx="3">
                  <c:v>8.0478745356995455E-3</c:v>
                </c:pt>
                <c:pt idx="4">
                  <c:v>1.2964183695891012E-2</c:v>
                </c:pt>
                <c:pt idx="5">
                  <c:v>0.12114860616223014</c:v>
                </c:pt>
                <c:pt idx="6">
                  <c:v>0.11732851985559567</c:v>
                </c:pt>
                <c:pt idx="7">
                  <c:v>0.15188419117647059</c:v>
                </c:pt>
                <c:pt idx="8">
                  <c:v>6.5353195579048534E-2</c:v>
                </c:pt>
                <c:pt idx="9">
                  <c:v>5.7669857576465096E-2</c:v>
                </c:pt>
                <c:pt idx="10">
                  <c:v>7.087899277220798E-2</c:v>
                </c:pt>
                <c:pt idx="11">
                  <c:v>8.770633160877063E-2</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1944-4A24-B85C-386219FE8960}"/>
            </c:ext>
          </c:extLst>
        </c:ser>
        <c:dLbls>
          <c:showLegendKey val="0"/>
          <c:showVal val="0"/>
          <c:showCatName val="0"/>
          <c:showSerName val="0"/>
          <c:showPercent val="0"/>
          <c:showBubbleSize val="0"/>
        </c:dLbls>
        <c:marker val="1"/>
        <c:smooth val="0"/>
        <c:axId val="227673664"/>
        <c:axId val="227674624"/>
      </c:lineChart>
      <c:dateAx>
        <c:axId val="222448640"/>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450432"/>
        <c:crosses val="autoZero"/>
        <c:auto val="1"/>
        <c:lblOffset val="100"/>
        <c:baseTimeUnit val="days"/>
      </c:dateAx>
      <c:valAx>
        <c:axId val="22245043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448640"/>
        <c:crosses val="autoZero"/>
        <c:crossBetween val="between"/>
      </c:valAx>
      <c:dateAx>
        <c:axId val="227673664"/>
        <c:scaling>
          <c:orientation val="minMax"/>
        </c:scaling>
        <c:delete val="1"/>
        <c:axPos val="b"/>
        <c:numFmt formatCode="m/d;@" sourceLinked="1"/>
        <c:majorTickMark val="out"/>
        <c:minorTickMark val="none"/>
        <c:tickLblPos val="nextTo"/>
        <c:crossAx val="227674624"/>
        <c:crosses val="autoZero"/>
        <c:auto val="1"/>
        <c:lblOffset val="100"/>
        <c:baseTimeUnit val="days"/>
      </c:dateAx>
      <c:valAx>
        <c:axId val="22767462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7673664"/>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6565f399-52c1-45f1-b8e5-ccf77678dfaa}"/>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总存款次数</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GJP_ro!$N$36</c:f>
              <c:strCache>
                <c:ptCount val="1"/>
                <c:pt idx="0">
                  <c:v>本月日均值数据</c:v>
                </c:pt>
              </c:strCache>
            </c:strRef>
          </c:tx>
          <c:spPr>
            <a:solidFill>
              <a:schemeClr val="accent1"/>
            </a:solidFill>
            <a:ln>
              <a:noFill/>
            </a:ln>
            <a:effectLst/>
          </c:spPr>
          <c:invertIfNegative val="0"/>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GJP_ro!$N$37:$N$67</c:f>
              <c:numCache>
                <c:formatCode>_ * #,##0_ ;_ * \-#,##0_ ;_ * "-"_ ;_ @_ </c:formatCode>
                <c:ptCount val="31"/>
                <c:pt idx="0">
                  <c:v>4778</c:v>
                </c:pt>
                <c:pt idx="1">
                  <c:v>4512</c:v>
                </c:pt>
                <c:pt idx="2">
                  <c:v>4535.666666666667</c:v>
                </c:pt>
                <c:pt idx="3">
                  <c:v>4623</c:v>
                </c:pt>
                <c:pt idx="4">
                  <c:v>4620.3999999999996</c:v>
                </c:pt>
                <c:pt idx="5">
                  <c:v>4741.833333333333</c:v>
                </c:pt>
                <c:pt idx="6">
                  <c:v>4771.8571428571431</c:v>
                </c:pt>
                <c:pt idx="7">
                  <c:v>4802</c:v>
                </c:pt>
                <c:pt idx="8">
                  <c:v>4761.1111111111113</c:v>
                </c:pt>
                <c:pt idx="9">
                  <c:v>4738</c:v>
                </c:pt>
                <c:pt idx="10">
                  <c:v>4724.818181818182</c:v>
                </c:pt>
                <c:pt idx="11">
                  <c:v>4699</c:v>
                </c:pt>
                <c:pt idx="12">
                  <c:v>4337.5384615384619</c:v>
                </c:pt>
                <c:pt idx="13">
                  <c:v>4027.7142857142858</c:v>
                </c:pt>
                <c:pt idx="14">
                  <c:v>3759.2</c:v>
                </c:pt>
                <c:pt idx="15">
                  <c:v>3524.25</c:v>
                </c:pt>
                <c:pt idx="16">
                  <c:v>3316.9411764705883</c:v>
                </c:pt>
                <c:pt idx="17">
                  <c:v>3132.6666666666665</c:v>
                </c:pt>
                <c:pt idx="18">
                  <c:v>2967.7894736842104</c:v>
                </c:pt>
                <c:pt idx="19">
                  <c:v>2819.4</c:v>
                </c:pt>
                <c:pt idx="20">
                  <c:v>2685.1428571428573</c:v>
                </c:pt>
                <c:pt idx="21">
                  <c:v>2563.090909090909</c:v>
                </c:pt>
                <c:pt idx="22">
                  <c:v>2451.6521739130435</c:v>
                </c:pt>
                <c:pt idx="23">
                  <c:v>2349.5</c:v>
                </c:pt>
                <c:pt idx="24">
                  <c:v>2255.52</c:v>
                </c:pt>
                <c:pt idx="25">
                  <c:v>2168.7692307692309</c:v>
                </c:pt>
                <c:pt idx="26">
                  <c:v>2088.4444444444443</c:v>
                </c:pt>
                <c:pt idx="27">
                  <c:v>2013.8571428571429</c:v>
                </c:pt>
                <c:pt idx="28">
                  <c:v>1944.4137931034484</c:v>
                </c:pt>
                <c:pt idx="29">
                  <c:v>1879.6</c:v>
                </c:pt>
                <c:pt idx="30">
                  <c:v>1818.9677419354839</c:v>
                </c:pt>
              </c:numCache>
            </c:numRef>
          </c:val>
          <c:extLst>
            <c:ext xmlns:c16="http://schemas.microsoft.com/office/drawing/2014/chart" uri="{C3380CC4-5D6E-409C-BE32-E72D297353CC}">
              <c16:uniqueId val="{00000000-1680-47DE-BBBB-3253D2220CF7}"/>
            </c:ext>
          </c:extLst>
        </c:ser>
        <c:ser>
          <c:idx val="1"/>
          <c:order val="1"/>
          <c:tx>
            <c:strRef>
              <c:f>GJP_ro!$O$36</c:f>
              <c:strCache>
                <c:ptCount val="1"/>
                <c:pt idx="0">
                  <c:v>上月日均值数据</c:v>
                </c:pt>
              </c:strCache>
            </c:strRef>
          </c:tx>
          <c:spPr>
            <a:solidFill>
              <a:schemeClr val="accent2"/>
            </a:solidFill>
            <a:ln>
              <a:noFill/>
            </a:ln>
            <a:effectLst/>
          </c:spPr>
          <c:invertIfNegative val="0"/>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GJP_ro!$O$37:$O$67</c:f>
              <c:numCache>
                <c:formatCode>_ * #,##0_ ;_ * \-#,##0_ ;_ * "-"_ ;_ @_ </c:formatCode>
                <c:ptCount val="31"/>
                <c:pt idx="0">
                  <c:v>4989</c:v>
                </c:pt>
                <c:pt idx="1">
                  <c:v>4863.5</c:v>
                </c:pt>
                <c:pt idx="2">
                  <c:v>4871</c:v>
                </c:pt>
                <c:pt idx="3">
                  <c:v>4864.75</c:v>
                </c:pt>
                <c:pt idx="4">
                  <c:v>4802</c:v>
                </c:pt>
                <c:pt idx="5">
                  <c:v>4796.833333333333</c:v>
                </c:pt>
                <c:pt idx="6">
                  <c:v>4744.7142857142853</c:v>
                </c:pt>
                <c:pt idx="7">
                  <c:v>4695.625</c:v>
                </c:pt>
                <c:pt idx="8">
                  <c:v>4636.333333333333</c:v>
                </c:pt>
                <c:pt idx="9">
                  <c:v>4601</c:v>
                </c:pt>
                <c:pt idx="10">
                  <c:v>4572.636363636364</c:v>
                </c:pt>
                <c:pt idx="11">
                  <c:v>4529.833333333333</c:v>
                </c:pt>
                <c:pt idx="12">
                  <c:v>4547.7692307692305</c:v>
                </c:pt>
                <c:pt idx="13">
                  <c:v>4551.5</c:v>
                </c:pt>
                <c:pt idx="14">
                  <c:v>4540.666666666667</c:v>
                </c:pt>
                <c:pt idx="15">
                  <c:v>4516</c:v>
                </c:pt>
                <c:pt idx="16">
                  <c:v>4525.1764705882351</c:v>
                </c:pt>
                <c:pt idx="17">
                  <c:v>4484.333333333333</c:v>
                </c:pt>
                <c:pt idx="18">
                  <c:v>4461.2631578947367</c:v>
                </c:pt>
                <c:pt idx="19">
                  <c:v>4495.05</c:v>
                </c:pt>
                <c:pt idx="20">
                  <c:v>4501.1904761904761</c:v>
                </c:pt>
                <c:pt idx="21">
                  <c:v>4498.454545454545</c:v>
                </c:pt>
                <c:pt idx="22">
                  <c:v>4464.521739130435</c:v>
                </c:pt>
                <c:pt idx="23">
                  <c:v>4444.791666666667</c:v>
                </c:pt>
                <c:pt idx="24">
                  <c:v>4423.08</c:v>
                </c:pt>
                <c:pt idx="25">
                  <c:v>4412.8846153846152</c:v>
                </c:pt>
                <c:pt idx="26">
                  <c:v>4432.0370370370374</c:v>
                </c:pt>
                <c:pt idx="27">
                  <c:v>4441.1785714285716</c:v>
                </c:pt>
                <c:pt idx="28">
                  <c:v>4288.0344827586205</c:v>
                </c:pt>
                <c:pt idx="29">
                  <c:v>4145.1000000000004</c:v>
                </c:pt>
                <c:pt idx="30">
                  <c:v>4011.3870967741937</c:v>
                </c:pt>
              </c:numCache>
            </c:numRef>
          </c:val>
          <c:extLst>
            <c:ext xmlns:c16="http://schemas.microsoft.com/office/drawing/2014/chart" uri="{C3380CC4-5D6E-409C-BE32-E72D297353CC}">
              <c16:uniqueId val="{00000001-1680-47DE-BBBB-3253D2220CF7}"/>
            </c:ext>
          </c:extLst>
        </c:ser>
        <c:dLbls>
          <c:showLegendKey val="0"/>
          <c:showVal val="0"/>
          <c:showCatName val="0"/>
          <c:showSerName val="0"/>
          <c:showPercent val="0"/>
          <c:showBubbleSize val="0"/>
        </c:dLbls>
        <c:gapWidth val="219"/>
        <c:axId val="222040064"/>
        <c:axId val="222041600"/>
      </c:barChart>
      <c:lineChart>
        <c:grouping val="standard"/>
        <c:varyColors val="0"/>
        <c:ser>
          <c:idx val="2"/>
          <c:order val="2"/>
          <c:tx>
            <c:strRef>
              <c:f>GJP_ro!$P$36</c:f>
              <c:strCache>
                <c:ptCount val="1"/>
                <c:pt idx="0">
                  <c:v>日均值同比增长率</c:v>
                </c:pt>
              </c:strCache>
            </c:strRef>
          </c:tx>
          <c:spPr>
            <a:ln w="28575" cap="rnd">
              <a:solidFill>
                <a:schemeClr val="accent3"/>
              </a:solidFill>
              <a:round/>
            </a:ln>
            <a:effectLst/>
          </c:spPr>
          <c:marker>
            <c:symbol val="none"/>
          </c:marker>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GJP_ro!$P$37:$P$67</c:f>
              <c:numCache>
                <c:formatCode>0.00%</c:formatCode>
                <c:ptCount val="31"/>
                <c:pt idx="0">
                  <c:v>-4.2293044698336342E-2</c:v>
                </c:pt>
                <c:pt idx="1">
                  <c:v>-7.227305438470237E-2</c:v>
                </c:pt>
                <c:pt idx="2">
                  <c:v>-6.8842811195510778E-2</c:v>
                </c:pt>
                <c:pt idx="3">
                  <c:v>-4.9694228891515493E-2</c:v>
                </c:pt>
                <c:pt idx="4">
                  <c:v>-3.7817576009995912E-2</c:v>
                </c:pt>
                <c:pt idx="5">
                  <c:v>-1.1465897640804698E-2</c:v>
                </c:pt>
                <c:pt idx="6">
                  <c:v>5.7206515521032297E-3</c:v>
                </c:pt>
                <c:pt idx="7">
                  <c:v>2.2654066285105818E-2</c:v>
                </c:pt>
                <c:pt idx="8">
                  <c:v>2.6913029932657623E-2</c:v>
                </c:pt>
                <c:pt idx="9">
                  <c:v>2.9776135622690721E-2</c:v>
                </c:pt>
                <c:pt idx="10">
                  <c:v>3.3280979741147895E-2</c:v>
                </c:pt>
                <c:pt idx="11">
                  <c:v>3.7345009014312591E-2</c:v>
                </c:pt>
                <c:pt idx="12">
                  <c:v>-4.622722890343519E-2</c:v>
                </c:pt>
                <c:pt idx="13">
                  <c:v>-0.11507980100751714</c:v>
                </c:pt>
                <c:pt idx="14">
                  <c:v>-0.17210394949346655</c:v>
                </c:pt>
                <c:pt idx="15">
                  <c:v>-0.21960806023029231</c:v>
                </c:pt>
                <c:pt idx="16">
                  <c:v>-0.26700291181364388</c:v>
                </c:pt>
                <c:pt idx="17">
                  <c:v>-0.30141975767486806</c:v>
                </c:pt>
                <c:pt idx="18">
                  <c:v>-0.33476475862394411</c:v>
                </c:pt>
                <c:pt idx="19">
                  <c:v>-0.37277672105983251</c:v>
                </c:pt>
                <c:pt idx="20">
                  <c:v>-0.40345940227453048</c:v>
                </c:pt>
                <c:pt idx="21">
                  <c:v>-0.43022856334498716</c:v>
                </c:pt>
                <c:pt idx="22">
                  <c:v>-0.45085894589225195</c:v>
                </c:pt>
                <c:pt idx="23">
                  <c:v>-0.47140379657839238</c:v>
                </c:pt>
                <c:pt idx="24">
                  <c:v>-0.49005670256925038</c:v>
                </c:pt>
                <c:pt idx="25">
                  <c:v>-0.5085370636684533</c:v>
                </c:pt>
                <c:pt idx="26">
                  <c:v>-0.52878452346132965</c:v>
                </c:pt>
                <c:pt idx="27">
                  <c:v>-0.54654893729946197</c:v>
                </c:pt>
                <c:pt idx="28">
                  <c:v>-0.54654893729946197</c:v>
                </c:pt>
                <c:pt idx="29">
                  <c:v>-0.54654893729946208</c:v>
                </c:pt>
                <c:pt idx="30">
                  <c:v>-0.54654893729946197</c:v>
                </c:pt>
              </c:numCache>
            </c:numRef>
          </c:val>
          <c:smooth val="0"/>
          <c:extLst>
            <c:ext xmlns:c16="http://schemas.microsoft.com/office/drawing/2014/chart" uri="{C3380CC4-5D6E-409C-BE32-E72D297353CC}">
              <c16:uniqueId val="{00000002-1680-47DE-BBBB-3253D2220CF7}"/>
            </c:ext>
          </c:extLst>
        </c:ser>
        <c:dLbls>
          <c:showLegendKey val="0"/>
          <c:showVal val="0"/>
          <c:showCatName val="0"/>
          <c:showSerName val="0"/>
          <c:showPercent val="0"/>
          <c:showBubbleSize val="0"/>
        </c:dLbls>
        <c:marker val="1"/>
        <c:smooth val="0"/>
        <c:axId val="1496500768"/>
        <c:axId val="1496500288"/>
      </c:lineChart>
      <c:dateAx>
        <c:axId val="222040064"/>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041600"/>
        <c:crosses val="autoZero"/>
        <c:auto val="1"/>
        <c:lblOffset val="100"/>
        <c:baseTimeUnit val="days"/>
      </c:dateAx>
      <c:valAx>
        <c:axId val="222041600"/>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040064"/>
        <c:crosses val="autoZero"/>
        <c:crossBetween val="between"/>
      </c:valAx>
      <c:dateAx>
        <c:axId val="1496500768"/>
        <c:scaling>
          <c:orientation val="minMax"/>
        </c:scaling>
        <c:delete val="1"/>
        <c:axPos val="b"/>
        <c:numFmt formatCode="m/d;@" sourceLinked="1"/>
        <c:majorTickMark val="out"/>
        <c:minorTickMark val="none"/>
        <c:tickLblPos val="nextTo"/>
        <c:crossAx val="1496500288"/>
        <c:crosses val="autoZero"/>
        <c:auto val="1"/>
        <c:lblOffset val="100"/>
        <c:baseTimeUnit val="days"/>
      </c:dateAx>
      <c:valAx>
        <c:axId val="149650028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1496500768"/>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edca76a9-d708-43c1-8ffc-030b45777271}"/>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总存款次数</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GJP_ro!$N$68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GJP_ro!$A$69:$A$99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GJP_ro!$N$69:$N$99</c:f>
              <c:numCache>
                <c:formatCode>_ * #,##0_ ;_ * \-#,##0_ ;_ * "-"_ ;_ @_ </c:formatCode>
                <c:ptCount val="31"/>
                <c:pt idx="0">
                  <c:v>90</c:v>
                </c:pt>
                <c:pt idx="1">
                  <c:v>-532</c:v>
                </c:pt>
                <c:pt idx="2">
                  <c:v>337</c:v>
                </c:pt>
                <c:pt idx="3">
                  <c:v>302</c:v>
                </c:pt>
                <c:pt idx="4">
                  <c:v>-275</c:v>
                </c:pt>
                <c:pt idx="5">
                  <c:v>739</c:v>
                </c:pt>
                <c:pt idx="6">
                  <c:v>-397</c:v>
                </c:pt>
                <c:pt idx="7">
                  <c:v>61</c:v>
                </c:pt>
                <c:pt idx="8">
                  <c:v>-579</c:v>
                </c:pt>
                <c:pt idx="9">
                  <c:v>96</c:v>
                </c:pt>
                <c:pt idx="10">
                  <c:v>63</c:v>
                </c:pt>
                <c:pt idx="11">
                  <c:v>-178</c:v>
                </c:pt>
                <c:pt idx="12">
                  <c:v>-4415</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1D3B-4E27-B6B8-67F4601E2EF4}"/>
            </c:ext>
          </c:extLst>
        </c:ser>
        <c:dLbls>
          <c:showLegendKey val="0"/>
          <c:showVal val="0"/>
          <c:showCatName val="0"/>
          <c:showSerName val="0"/>
          <c:showPercent val="0"/>
          <c:showBubbleSize val="0"/>
        </c:dLbls>
        <c:gapWidth val="315"/>
        <c:overlap val="-40"/>
        <c:axId val="222090368"/>
        <c:axId val="222091904"/>
      </c:barChart>
      <c:dateAx>
        <c:axId val="222090368"/>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2091904"/>
        <c:crosses val="autoZero"/>
        <c:auto val="1"/>
        <c:lblOffset val="100"/>
        <c:baseTimeUnit val="days"/>
      </c:dateAx>
      <c:valAx>
        <c:axId val="222091904"/>
        <c:scaling>
          <c:orientation val="minMax"/>
        </c:scaling>
        <c:delete val="1"/>
        <c:axPos val="l"/>
        <c:numFmt formatCode="_ * #,##0_ ;_ * \-#,##0_ ;_ * &quot;-&quot;_ ;_ @_ " sourceLinked="1"/>
        <c:majorTickMark val="none"/>
        <c:minorTickMark val="none"/>
        <c:tickLblPos val="nextTo"/>
        <c:crossAx val="2220903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afbbf3b1-7550-4afd-a353-081d5ea787a8}"/>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总存款次数</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GJP_ro!$N$100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GJP_ro!$N$101:$N$131</c:f>
              <c:numCache>
                <c:formatCode>_ * #,##0_ ;_ * \-#,##0_ ;_ * "-"_ ;_ @_ </c:formatCode>
                <c:ptCount val="31"/>
                <c:pt idx="0">
                  <c:v>4778</c:v>
                </c:pt>
                <c:pt idx="1">
                  <c:v>4512</c:v>
                </c:pt>
                <c:pt idx="2">
                  <c:v>4535.666666666667</c:v>
                </c:pt>
                <c:pt idx="3">
                  <c:v>4623</c:v>
                </c:pt>
                <c:pt idx="4">
                  <c:v>4620.3999999999996</c:v>
                </c:pt>
                <c:pt idx="5">
                  <c:v>4741.833333333333</c:v>
                </c:pt>
                <c:pt idx="6">
                  <c:v>4771.8571428571431</c:v>
                </c:pt>
                <c:pt idx="7">
                  <c:v>4802</c:v>
                </c:pt>
                <c:pt idx="8">
                  <c:v>4761.1111111111113</c:v>
                </c:pt>
                <c:pt idx="9">
                  <c:v>4738</c:v>
                </c:pt>
                <c:pt idx="10">
                  <c:v>4724.818181818182</c:v>
                </c:pt>
                <c:pt idx="11">
                  <c:v>4699</c:v>
                </c:pt>
                <c:pt idx="12">
                  <c:v>4337.5384615384619</c:v>
                </c:pt>
                <c:pt idx="13">
                  <c:v>4027.7142857142858</c:v>
                </c:pt>
                <c:pt idx="14">
                  <c:v>3759.2</c:v>
                </c:pt>
                <c:pt idx="15">
                  <c:v>3524.25</c:v>
                </c:pt>
                <c:pt idx="16">
                  <c:v>3316.9411764705883</c:v>
                </c:pt>
                <c:pt idx="17">
                  <c:v>3132.6666666666665</c:v>
                </c:pt>
                <c:pt idx="18">
                  <c:v>2967.7894736842104</c:v>
                </c:pt>
                <c:pt idx="19">
                  <c:v>2819.4</c:v>
                </c:pt>
                <c:pt idx="20">
                  <c:v>2685.1428571428573</c:v>
                </c:pt>
                <c:pt idx="21">
                  <c:v>2563.090909090909</c:v>
                </c:pt>
                <c:pt idx="22">
                  <c:v>2451.6521739130435</c:v>
                </c:pt>
                <c:pt idx="23">
                  <c:v>2349.5</c:v>
                </c:pt>
                <c:pt idx="24">
                  <c:v>2255.52</c:v>
                </c:pt>
                <c:pt idx="25">
                  <c:v>2168.7692307692309</c:v>
                </c:pt>
                <c:pt idx="26">
                  <c:v>2088.4444444444443</c:v>
                </c:pt>
                <c:pt idx="27">
                  <c:v>2013.8571428571429</c:v>
                </c:pt>
                <c:pt idx="28">
                  <c:v>1944.4137931034484</c:v>
                </c:pt>
                <c:pt idx="29">
                  <c:v>1879.6</c:v>
                </c:pt>
                <c:pt idx="30">
                  <c:v>1818.9677419354839</c:v>
                </c:pt>
              </c:numCache>
            </c:numRef>
          </c:val>
          <c:extLst>
            <c:ext xmlns:c16="http://schemas.microsoft.com/office/drawing/2014/chart" uri="{C3380CC4-5D6E-409C-BE32-E72D297353CC}">
              <c16:uniqueId val="{00000000-C91D-46D7-91A9-3EC15B139632}"/>
            </c:ext>
          </c:extLst>
        </c:ser>
        <c:ser>
          <c:idx val="1"/>
          <c:order val="1"/>
          <c:tx>
            <c:strRef>
              <c:f>GJP_ro!$O$100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GJP_ro!$O$101:$O$131</c:f>
              <c:numCache>
                <c:formatCode>_ * #,##0_ ;_ * \-#,##0_ ;_ * "-"_ ;_ @_ </c:formatCode>
                <c:ptCount val="31"/>
                <c:pt idx="0">
                  <c:v>4011.3870967741937</c:v>
                </c:pt>
                <c:pt idx="1">
                  <c:v>4011.3870967741937</c:v>
                </c:pt>
                <c:pt idx="2">
                  <c:v>4011.3870967741937</c:v>
                </c:pt>
                <c:pt idx="3">
                  <c:v>4011.3870967741937</c:v>
                </c:pt>
                <c:pt idx="4">
                  <c:v>4011.3870967741937</c:v>
                </c:pt>
                <c:pt idx="5">
                  <c:v>4011.3870967741937</c:v>
                </c:pt>
                <c:pt idx="6">
                  <c:v>4011.3870967741937</c:v>
                </c:pt>
                <c:pt idx="7">
                  <c:v>4011.3870967741937</c:v>
                </c:pt>
                <c:pt idx="8">
                  <c:v>4011.3870967741937</c:v>
                </c:pt>
                <c:pt idx="9">
                  <c:v>4011.3870967741937</c:v>
                </c:pt>
                <c:pt idx="10">
                  <c:v>4011.3870967741937</c:v>
                </c:pt>
                <c:pt idx="11">
                  <c:v>4011.3870967741937</c:v>
                </c:pt>
                <c:pt idx="12">
                  <c:v>4011.3870967741937</c:v>
                </c:pt>
                <c:pt idx="13">
                  <c:v>4011.3870967741937</c:v>
                </c:pt>
                <c:pt idx="14">
                  <c:v>4011.3870967741937</c:v>
                </c:pt>
                <c:pt idx="15">
                  <c:v>4011.3870967741937</c:v>
                </c:pt>
                <c:pt idx="16">
                  <c:v>4011.3870967741937</c:v>
                </c:pt>
                <c:pt idx="17">
                  <c:v>4011.3870967741937</c:v>
                </c:pt>
                <c:pt idx="18">
                  <c:v>4011.3870967741937</c:v>
                </c:pt>
                <c:pt idx="19">
                  <c:v>4011.3870967741937</c:v>
                </c:pt>
                <c:pt idx="20">
                  <c:v>4011.3870967741937</c:v>
                </c:pt>
                <c:pt idx="21">
                  <c:v>4011.3870967741937</c:v>
                </c:pt>
                <c:pt idx="22">
                  <c:v>4011.3870967741937</c:v>
                </c:pt>
                <c:pt idx="23">
                  <c:v>4011.3870967741937</c:v>
                </c:pt>
                <c:pt idx="24">
                  <c:v>4011.3870967741937</c:v>
                </c:pt>
                <c:pt idx="25">
                  <c:v>4011.3870967741937</c:v>
                </c:pt>
                <c:pt idx="26">
                  <c:v>4011.3870967741937</c:v>
                </c:pt>
                <c:pt idx="27">
                  <c:v>4011.3870967741937</c:v>
                </c:pt>
                <c:pt idx="28">
                  <c:v>4011.3870967741937</c:v>
                </c:pt>
                <c:pt idx="29">
                  <c:v>4011.3870967741937</c:v>
                </c:pt>
                <c:pt idx="30">
                  <c:v>4011.3870967741937</c:v>
                </c:pt>
              </c:numCache>
            </c:numRef>
          </c:val>
          <c:extLst>
            <c:ext xmlns:c16="http://schemas.microsoft.com/office/drawing/2014/chart" uri="{C3380CC4-5D6E-409C-BE32-E72D297353CC}">
              <c16:uniqueId val="{00000001-C91D-46D7-91A9-3EC15B139632}"/>
            </c:ext>
          </c:extLst>
        </c:ser>
        <c:dLbls>
          <c:showLegendKey val="0"/>
          <c:showVal val="0"/>
          <c:showCatName val="0"/>
          <c:showSerName val="0"/>
          <c:showPercent val="0"/>
          <c:showBubbleSize val="0"/>
        </c:dLbls>
        <c:gapWidth val="269"/>
        <c:axId val="222269824"/>
        <c:axId val="222271360"/>
      </c:barChart>
      <c:lineChart>
        <c:grouping val="standard"/>
        <c:varyColors val="0"/>
        <c:ser>
          <c:idx val="2"/>
          <c:order val="2"/>
          <c:tx>
            <c:strRef>
              <c:f>GJP_ro!$P$100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GJP_ro!$P$101:$P$131</c:f>
              <c:numCache>
                <c:formatCode>0.00%</c:formatCode>
                <c:ptCount val="31"/>
                <c:pt idx="0">
                  <c:v>0.19110918112148478</c:v>
                </c:pt>
                <c:pt idx="1">
                  <c:v>0.12479795421099608</c:v>
                </c:pt>
                <c:pt idx="2">
                  <c:v>0.13069782527696697</c:v>
                </c:pt>
                <c:pt idx="3">
                  <c:v>0.15246918047815491</c:v>
                </c:pt>
                <c:pt idx="4">
                  <c:v>0.15182102562865379</c:v>
                </c:pt>
                <c:pt idx="5">
                  <c:v>0.18209318097137439</c:v>
                </c:pt>
                <c:pt idx="6">
                  <c:v>0.18957782625727915</c:v>
                </c:pt>
                <c:pt idx="7">
                  <c:v>0.19709214896303262</c:v>
                </c:pt>
                <c:pt idx="8">
                  <c:v>0.18689894449224745</c:v>
                </c:pt>
                <c:pt idx="9">
                  <c:v>0.18113756805223835</c:v>
                </c:pt>
                <c:pt idx="10">
                  <c:v>0.17785146829078219</c:v>
                </c:pt>
                <c:pt idx="11">
                  <c:v>0.1714152453097231</c:v>
                </c:pt>
                <c:pt idx="12">
                  <c:v>8.130638028589833E-2</c:v>
                </c:pt>
                <c:pt idx="13">
                  <c:v>4.0702102654769567E-3</c:v>
                </c:pt>
                <c:pt idx="14">
                  <c:v>-6.2867803752221563E-2</c:v>
                </c:pt>
                <c:pt idx="15">
                  <c:v>-0.12143856601770768</c:v>
                </c:pt>
                <c:pt idx="16">
                  <c:v>-0.17311865036960722</c:v>
                </c:pt>
                <c:pt idx="17">
                  <c:v>-0.21905650312685129</c:v>
                </c:pt>
                <c:pt idx="18">
                  <c:v>-0.2601587924359644</c:v>
                </c:pt>
                <c:pt idx="19">
                  <c:v>-0.29715085281416614</c:v>
                </c:pt>
                <c:pt idx="20">
                  <c:v>-0.33061985982301534</c:v>
                </c:pt>
                <c:pt idx="21">
                  <c:v>-0.36104622983106016</c:v>
                </c:pt>
                <c:pt idx="22">
                  <c:v>-0.38882682853405753</c:v>
                </c:pt>
                <c:pt idx="23">
                  <c:v>-0.41429237734513846</c:v>
                </c:pt>
                <c:pt idx="24">
                  <c:v>-0.43772068225133293</c:v>
                </c:pt>
                <c:pt idx="25">
                  <c:v>-0.45934680985705084</c:v>
                </c:pt>
                <c:pt idx="26">
                  <c:v>-0.47937100208456751</c:v>
                </c:pt>
                <c:pt idx="27">
                  <c:v>-0.49796489486726153</c:v>
                </c:pt>
                <c:pt idx="28">
                  <c:v>-0.51527645021666624</c:v>
                </c:pt>
                <c:pt idx="29">
                  <c:v>-0.53143390187611084</c:v>
                </c:pt>
                <c:pt idx="30">
                  <c:v>-0.54654893729946197</c:v>
                </c:pt>
              </c:numCache>
            </c:numRef>
          </c:val>
          <c:smooth val="0"/>
          <c:extLst>
            <c:ext xmlns:c16="http://schemas.microsoft.com/office/drawing/2014/chart" uri="{C3380CC4-5D6E-409C-BE32-E72D297353CC}">
              <c16:uniqueId val="{00000002-C91D-46D7-91A9-3EC15B139632}"/>
            </c:ext>
          </c:extLst>
        </c:ser>
        <c:dLbls>
          <c:showLegendKey val="0"/>
          <c:showVal val="0"/>
          <c:showCatName val="0"/>
          <c:showSerName val="0"/>
          <c:showPercent val="0"/>
          <c:showBubbleSize val="0"/>
        </c:dLbls>
        <c:marker val="1"/>
        <c:smooth val="0"/>
        <c:axId val="268377232"/>
        <c:axId val="268375312"/>
      </c:lineChart>
      <c:dateAx>
        <c:axId val="222269824"/>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2271360"/>
        <c:crosses val="autoZero"/>
        <c:auto val="1"/>
        <c:lblOffset val="100"/>
        <c:baseTimeUnit val="days"/>
      </c:dateAx>
      <c:valAx>
        <c:axId val="222271360"/>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2269824"/>
        <c:crosses val="autoZero"/>
        <c:crossBetween val="between"/>
      </c:valAx>
      <c:dateAx>
        <c:axId val="268377232"/>
        <c:scaling>
          <c:orientation val="minMax"/>
        </c:scaling>
        <c:delete val="1"/>
        <c:axPos val="b"/>
        <c:numFmt formatCode="m/d;@" sourceLinked="1"/>
        <c:majorTickMark val="out"/>
        <c:minorTickMark val="none"/>
        <c:tickLblPos val="nextTo"/>
        <c:crossAx val="268375312"/>
        <c:crosses val="autoZero"/>
        <c:auto val="1"/>
        <c:lblOffset val="100"/>
        <c:baseTimeUnit val="days"/>
      </c:dateAx>
      <c:valAx>
        <c:axId val="26837531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6837723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b6ec2b71-4743-41f4-a448-7e5e9556006b}"/>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总首存</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GJP_ro!$Q$2:$Q$4</c:f>
              <c:strCache>
                <c:ptCount val="3"/>
                <c:pt idx="0">
                  <c:v>总首存</c:v>
                </c:pt>
                <c:pt idx="1">
                  <c:v>total first deposit amount</c:v>
                </c:pt>
                <c:pt idx="2">
                  <c:v>本月数据</c:v>
                </c:pt>
              </c:strCache>
            </c:strRef>
          </c:tx>
          <c:spPr>
            <a:solidFill>
              <a:schemeClr val="accent1"/>
            </a:solidFill>
            <a:ln>
              <a:noFill/>
            </a:ln>
            <a:effectLst/>
          </c:spPr>
          <c:invertIfNegative val="0"/>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GJP_ro!$Q$5:$Q$35</c:f>
              <c:numCache>
                <c:formatCode>_ * #,##0_ ;_ * \-#,##0_ ;_ * "-"_ ;_ @_ </c:formatCode>
                <c:ptCount val="31"/>
                <c:pt idx="0">
                  <c:v>32342</c:v>
                </c:pt>
                <c:pt idx="1">
                  <c:v>30152</c:v>
                </c:pt>
                <c:pt idx="2">
                  <c:v>36262</c:v>
                </c:pt>
                <c:pt idx="3">
                  <c:v>65672</c:v>
                </c:pt>
                <c:pt idx="4">
                  <c:v>56468</c:v>
                </c:pt>
                <c:pt idx="5">
                  <c:v>59567</c:v>
                </c:pt>
                <c:pt idx="6">
                  <c:v>31207</c:v>
                </c:pt>
                <c:pt idx="7">
                  <c:v>43884</c:v>
                </c:pt>
                <c:pt idx="8">
                  <c:v>33869</c:v>
                </c:pt>
                <c:pt idx="9">
                  <c:v>29433</c:v>
                </c:pt>
                <c:pt idx="10">
                  <c:v>36245.89</c:v>
                </c:pt>
                <c:pt idx="11">
                  <c:v>27492</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52E1-40C9-BEA4-1835334F6503}"/>
            </c:ext>
          </c:extLst>
        </c:ser>
        <c:ser>
          <c:idx val="1"/>
          <c:order val="1"/>
          <c:tx>
            <c:strRef>
              <c:f>GJP_ro!$R$2:$R$4</c:f>
              <c:strCache>
                <c:ptCount val="3"/>
                <c:pt idx="0">
                  <c:v>总首存</c:v>
                </c:pt>
                <c:pt idx="1">
                  <c:v>total first deposit amount</c:v>
                </c:pt>
                <c:pt idx="2">
                  <c:v>上月数据</c:v>
                </c:pt>
              </c:strCache>
            </c:strRef>
          </c:tx>
          <c:spPr>
            <a:solidFill>
              <a:schemeClr val="accent2"/>
            </a:solidFill>
            <a:ln>
              <a:noFill/>
            </a:ln>
            <a:effectLst/>
          </c:spPr>
          <c:invertIfNegative val="0"/>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GJP_ro!$R$5:$R$35</c:f>
              <c:numCache>
                <c:formatCode>_ * #,##0_ ;_ * \-#,##0_ ;_ * "-"_ ;_ @_ </c:formatCode>
                <c:ptCount val="31"/>
                <c:pt idx="0">
                  <c:v>44897</c:v>
                </c:pt>
                <c:pt idx="1">
                  <c:v>23988</c:v>
                </c:pt>
                <c:pt idx="2">
                  <c:v>26490</c:v>
                </c:pt>
                <c:pt idx="3">
                  <c:v>28550</c:v>
                </c:pt>
                <c:pt idx="4">
                  <c:v>28883</c:v>
                </c:pt>
                <c:pt idx="5">
                  <c:v>23900</c:v>
                </c:pt>
                <c:pt idx="6">
                  <c:v>103325</c:v>
                </c:pt>
                <c:pt idx="7">
                  <c:v>19112</c:v>
                </c:pt>
                <c:pt idx="8">
                  <c:v>13919</c:v>
                </c:pt>
                <c:pt idx="9">
                  <c:v>34782</c:v>
                </c:pt>
                <c:pt idx="10">
                  <c:v>40955</c:v>
                </c:pt>
                <c:pt idx="11">
                  <c:v>21523</c:v>
                </c:pt>
                <c:pt idx="12">
                  <c:v>21127</c:v>
                </c:pt>
                <c:pt idx="13">
                  <c:v>17839</c:v>
                </c:pt>
                <c:pt idx="14">
                  <c:v>24977</c:v>
                </c:pt>
                <c:pt idx="15">
                  <c:v>21747</c:v>
                </c:pt>
                <c:pt idx="16">
                  <c:v>40649</c:v>
                </c:pt>
                <c:pt idx="17">
                  <c:v>36001</c:v>
                </c:pt>
                <c:pt idx="18">
                  <c:v>20161</c:v>
                </c:pt>
                <c:pt idx="19">
                  <c:v>40820</c:v>
                </c:pt>
                <c:pt idx="20">
                  <c:v>20996</c:v>
                </c:pt>
                <c:pt idx="21">
                  <c:v>18498</c:v>
                </c:pt>
                <c:pt idx="22">
                  <c:v>15643</c:v>
                </c:pt>
                <c:pt idx="23">
                  <c:v>22928</c:v>
                </c:pt>
                <c:pt idx="24">
                  <c:v>20814</c:v>
                </c:pt>
                <c:pt idx="25">
                  <c:v>28933</c:v>
                </c:pt>
                <c:pt idx="26">
                  <c:v>18949</c:v>
                </c:pt>
                <c:pt idx="27">
                  <c:v>24019</c:v>
                </c:pt>
                <c:pt idx="28">
                  <c:v>0</c:v>
                </c:pt>
                <c:pt idx="29">
                  <c:v>0</c:v>
                </c:pt>
                <c:pt idx="30">
                  <c:v>0</c:v>
                </c:pt>
              </c:numCache>
            </c:numRef>
          </c:val>
          <c:extLst>
            <c:ext xmlns:c16="http://schemas.microsoft.com/office/drawing/2014/chart" uri="{C3380CC4-5D6E-409C-BE32-E72D297353CC}">
              <c16:uniqueId val="{00000001-52E1-40C9-BEA4-1835334F6503}"/>
            </c:ext>
          </c:extLst>
        </c:ser>
        <c:dLbls>
          <c:showLegendKey val="0"/>
          <c:showVal val="0"/>
          <c:showCatName val="0"/>
          <c:showSerName val="0"/>
          <c:showPercent val="0"/>
          <c:showBubbleSize val="0"/>
        </c:dLbls>
        <c:gapWidth val="219"/>
        <c:axId val="222381568"/>
        <c:axId val="222383104"/>
      </c:barChart>
      <c:lineChart>
        <c:grouping val="standard"/>
        <c:varyColors val="0"/>
        <c:ser>
          <c:idx val="2"/>
          <c:order val="2"/>
          <c:tx>
            <c:strRef>
              <c:f>GJP_ro!$S$2:$S$4</c:f>
              <c:strCache>
                <c:ptCount val="3"/>
                <c:pt idx="0">
                  <c:v>总首存</c:v>
                </c:pt>
                <c:pt idx="1">
                  <c:v>total first deposit amount</c:v>
                </c:pt>
                <c:pt idx="2">
                  <c:v>增长率</c:v>
                </c:pt>
              </c:strCache>
            </c:strRef>
          </c:tx>
          <c:spPr>
            <a:ln w="28575" cap="rnd">
              <a:solidFill>
                <a:schemeClr val="accent3"/>
              </a:solidFill>
              <a:round/>
            </a:ln>
            <a:effectLst/>
          </c:spPr>
          <c:marker>
            <c:symbol val="none"/>
          </c:marker>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GJP_ro!$S$5:$S$35</c:f>
              <c:numCache>
                <c:formatCode>0.00%</c:formatCode>
                <c:ptCount val="31"/>
                <c:pt idx="0">
                  <c:v>-0.27964006503775307</c:v>
                </c:pt>
                <c:pt idx="1">
                  <c:v>0.25696181424045356</c:v>
                </c:pt>
                <c:pt idx="2">
                  <c:v>0.3688939222348056</c:v>
                </c:pt>
                <c:pt idx="3">
                  <c:v>1.3002451838879159</c:v>
                </c:pt>
                <c:pt idx="4">
                  <c:v>0.95506006993733339</c:v>
                </c:pt>
                <c:pt idx="5">
                  <c:v>1.4923430962343096</c:v>
                </c:pt>
                <c:pt idx="6">
                  <c:v>-0.69797241713041369</c:v>
                </c:pt>
                <c:pt idx="7">
                  <c:v>1.2961490163248222</c:v>
                </c:pt>
                <c:pt idx="8">
                  <c:v>1.433292621596379</c:v>
                </c:pt>
                <c:pt idx="9">
                  <c:v>-0.15378644126272209</c:v>
                </c:pt>
                <c:pt idx="10">
                  <c:v>-0.11498254181418632</c:v>
                </c:pt>
                <c:pt idx="11">
                  <c:v>0.27733122705942481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52E1-40C9-BEA4-1835334F6503}"/>
            </c:ext>
          </c:extLst>
        </c:ser>
        <c:dLbls>
          <c:showLegendKey val="0"/>
          <c:showVal val="0"/>
          <c:showCatName val="0"/>
          <c:showSerName val="0"/>
          <c:showPercent val="0"/>
          <c:showBubbleSize val="0"/>
        </c:dLbls>
        <c:marker val="1"/>
        <c:smooth val="0"/>
        <c:axId val="409738480"/>
        <c:axId val="409735600"/>
      </c:lineChart>
      <c:dateAx>
        <c:axId val="222381568"/>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383104"/>
        <c:crosses val="autoZero"/>
        <c:auto val="1"/>
        <c:lblOffset val="100"/>
        <c:baseTimeUnit val="days"/>
      </c:dateAx>
      <c:valAx>
        <c:axId val="22238310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381568"/>
        <c:crosses val="autoZero"/>
        <c:crossBetween val="between"/>
      </c:valAx>
      <c:dateAx>
        <c:axId val="409738480"/>
        <c:scaling>
          <c:orientation val="minMax"/>
        </c:scaling>
        <c:delete val="1"/>
        <c:axPos val="b"/>
        <c:numFmt formatCode="m/d;@" sourceLinked="1"/>
        <c:majorTickMark val="out"/>
        <c:minorTickMark val="none"/>
        <c:tickLblPos val="nextTo"/>
        <c:crossAx val="409735600"/>
        <c:crosses val="autoZero"/>
        <c:auto val="1"/>
        <c:lblOffset val="100"/>
        <c:baseTimeUnit val="days"/>
      </c:dateAx>
      <c:valAx>
        <c:axId val="40973560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409738480"/>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a4f0f521-4260-4df6-8e02-c4731b69dd3c}"/>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总首存</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GJP_ro!$Q$36</c:f>
              <c:strCache>
                <c:ptCount val="1"/>
                <c:pt idx="0">
                  <c:v>本月日均值数据</c:v>
                </c:pt>
              </c:strCache>
            </c:strRef>
          </c:tx>
          <c:spPr>
            <a:solidFill>
              <a:schemeClr val="accent1"/>
            </a:solidFill>
            <a:ln>
              <a:noFill/>
            </a:ln>
            <a:effectLst/>
          </c:spPr>
          <c:invertIfNegative val="0"/>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GJP_ro!$Q$37:$Q$67</c:f>
              <c:numCache>
                <c:formatCode>_ * #,##0_ ;_ * \-#,##0_ ;_ * "-"_ ;_ @_ </c:formatCode>
                <c:ptCount val="31"/>
                <c:pt idx="0">
                  <c:v>32342</c:v>
                </c:pt>
                <c:pt idx="1">
                  <c:v>31247</c:v>
                </c:pt>
                <c:pt idx="2">
                  <c:v>32918.666666666664</c:v>
                </c:pt>
                <c:pt idx="3">
                  <c:v>41107</c:v>
                </c:pt>
                <c:pt idx="4">
                  <c:v>44179.199999999997</c:v>
                </c:pt>
                <c:pt idx="5">
                  <c:v>46743.833333333336</c:v>
                </c:pt>
                <c:pt idx="6">
                  <c:v>44524.285714285717</c:v>
                </c:pt>
                <c:pt idx="7">
                  <c:v>44444.25</c:v>
                </c:pt>
                <c:pt idx="8">
                  <c:v>43269.222222222219</c:v>
                </c:pt>
                <c:pt idx="9">
                  <c:v>41885.599999999999</c:v>
                </c:pt>
                <c:pt idx="10">
                  <c:v>41372.899090909094</c:v>
                </c:pt>
                <c:pt idx="11">
                  <c:v>40216.157500000001</c:v>
                </c:pt>
                <c:pt idx="12">
                  <c:v>37122.606923076921</c:v>
                </c:pt>
                <c:pt idx="13">
                  <c:v>34470.992142857147</c:v>
                </c:pt>
                <c:pt idx="14">
                  <c:v>32172.925999999999</c:v>
                </c:pt>
                <c:pt idx="15">
                  <c:v>30162.118125000001</c:v>
                </c:pt>
                <c:pt idx="16">
                  <c:v>28387.875882352942</c:v>
                </c:pt>
                <c:pt idx="17">
                  <c:v>26810.771666666667</c:v>
                </c:pt>
                <c:pt idx="18">
                  <c:v>25399.678421052631</c:v>
                </c:pt>
                <c:pt idx="19">
                  <c:v>24129.694500000001</c:v>
                </c:pt>
                <c:pt idx="20">
                  <c:v>22980.661428571428</c:v>
                </c:pt>
                <c:pt idx="21">
                  <c:v>21936.085909090911</c:v>
                </c:pt>
                <c:pt idx="22">
                  <c:v>20982.34304347826</c:v>
                </c:pt>
                <c:pt idx="23">
                  <c:v>20108.078750000001</c:v>
                </c:pt>
                <c:pt idx="24">
                  <c:v>19303.7556</c:v>
                </c:pt>
                <c:pt idx="25">
                  <c:v>18561.30346153846</c:v>
                </c:pt>
                <c:pt idx="26">
                  <c:v>17873.847777777777</c:v>
                </c:pt>
                <c:pt idx="27">
                  <c:v>17235.496071428573</c:v>
                </c:pt>
                <c:pt idx="28">
                  <c:v>16641.168620689656</c:v>
                </c:pt>
                <c:pt idx="29">
                  <c:v>16086.463</c:v>
                </c:pt>
                <c:pt idx="30">
                  <c:v>15567.544838709679</c:v>
                </c:pt>
              </c:numCache>
            </c:numRef>
          </c:val>
          <c:extLst>
            <c:ext xmlns:c16="http://schemas.microsoft.com/office/drawing/2014/chart" uri="{C3380CC4-5D6E-409C-BE32-E72D297353CC}">
              <c16:uniqueId val="{00000000-D0A2-4939-9252-E93A25D626A6}"/>
            </c:ext>
          </c:extLst>
        </c:ser>
        <c:ser>
          <c:idx val="1"/>
          <c:order val="1"/>
          <c:tx>
            <c:strRef>
              <c:f>GJP_ro!$R$36</c:f>
              <c:strCache>
                <c:ptCount val="1"/>
                <c:pt idx="0">
                  <c:v>上月日均值数据</c:v>
                </c:pt>
              </c:strCache>
            </c:strRef>
          </c:tx>
          <c:spPr>
            <a:solidFill>
              <a:schemeClr val="accent2"/>
            </a:solidFill>
            <a:ln>
              <a:noFill/>
            </a:ln>
            <a:effectLst/>
          </c:spPr>
          <c:invertIfNegative val="0"/>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GJP_ro!$R$37:$R$67</c:f>
              <c:numCache>
                <c:formatCode>_ * #,##0_ ;_ * \-#,##0_ ;_ * "-"_ ;_ @_ </c:formatCode>
                <c:ptCount val="31"/>
                <c:pt idx="0">
                  <c:v>44897</c:v>
                </c:pt>
                <c:pt idx="1">
                  <c:v>34442.5</c:v>
                </c:pt>
                <c:pt idx="2">
                  <c:v>31791.666666666668</c:v>
                </c:pt>
                <c:pt idx="3">
                  <c:v>30981.25</c:v>
                </c:pt>
                <c:pt idx="4">
                  <c:v>30561.599999999999</c:v>
                </c:pt>
                <c:pt idx="5">
                  <c:v>29451.333333333332</c:v>
                </c:pt>
                <c:pt idx="6">
                  <c:v>40004.714285714283</c:v>
                </c:pt>
                <c:pt idx="7">
                  <c:v>37393.125</c:v>
                </c:pt>
                <c:pt idx="8">
                  <c:v>34784.888888888891</c:v>
                </c:pt>
                <c:pt idx="9">
                  <c:v>34784.6</c:v>
                </c:pt>
                <c:pt idx="10">
                  <c:v>35345.545454545456</c:v>
                </c:pt>
                <c:pt idx="11">
                  <c:v>34193.666666666664</c:v>
                </c:pt>
                <c:pt idx="12">
                  <c:v>33188.538461538461</c:v>
                </c:pt>
                <c:pt idx="13">
                  <c:v>32092.142857142859</c:v>
                </c:pt>
                <c:pt idx="14">
                  <c:v>31617.8</c:v>
                </c:pt>
                <c:pt idx="15">
                  <c:v>31000.875</c:v>
                </c:pt>
                <c:pt idx="16">
                  <c:v>31568.411764705881</c:v>
                </c:pt>
                <c:pt idx="17">
                  <c:v>31814.666666666668</c:v>
                </c:pt>
                <c:pt idx="18">
                  <c:v>31201.315789473683</c:v>
                </c:pt>
                <c:pt idx="19">
                  <c:v>31682.25</c:v>
                </c:pt>
                <c:pt idx="20">
                  <c:v>31173.380952380954</c:v>
                </c:pt>
                <c:pt idx="21">
                  <c:v>30597.227272727272</c:v>
                </c:pt>
                <c:pt idx="22">
                  <c:v>29947.043478260868</c:v>
                </c:pt>
                <c:pt idx="23">
                  <c:v>29654.583333333332</c:v>
                </c:pt>
                <c:pt idx="24">
                  <c:v>29300.959999999999</c:v>
                </c:pt>
                <c:pt idx="25">
                  <c:v>29286.807692307691</c:v>
                </c:pt>
                <c:pt idx="26">
                  <c:v>28903.925925925927</c:v>
                </c:pt>
                <c:pt idx="27">
                  <c:v>28729.464285714286</c:v>
                </c:pt>
                <c:pt idx="28">
                  <c:v>27738.793103448275</c:v>
                </c:pt>
                <c:pt idx="29">
                  <c:v>26814.166666666668</c:v>
                </c:pt>
                <c:pt idx="30">
                  <c:v>25949.193548387098</c:v>
                </c:pt>
              </c:numCache>
            </c:numRef>
          </c:val>
          <c:extLst>
            <c:ext xmlns:c16="http://schemas.microsoft.com/office/drawing/2014/chart" uri="{C3380CC4-5D6E-409C-BE32-E72D297353CC}">
              <c16:uniqueId val="{00000001-D0A2-4939-9252-E93A25D626A6}"/>
            </c:ext>
          </c:extLst>
        </c:ser>
        <c:dLbls>
          <c:showLegendKey val="0"/>
          <c:showVal val="0"/>
          <c:showCatName val="0"/>
          <c:showSerName val="0"/>
          <c:showPercent val="0"/>
          <c:showBubbleSize val="0"/>
        </c:dLbls>
        <c:gapWidth val="219"/>
        <c:axId val="222849664"/>
        <c:axId val="222855552"/>
      </c:barChart>
      <c:lineChart>
        <c:grouping val="standard"/>
        <c:varyColors val="0"/>
        <c:ser>
          <c:idx val="2"/>
          <c:order val="2"/>
          <c:tx>
            <c:strRef>
              <c:f>GJP_ro!$S$36</c:f>
              <c:strCache>
                <c:ptCount val="1"/>
                <c:pt idx="0">
                  <c:v>日均值同比增长率</c:v>
                </c:pt>
              </c:strCache>
            </c:strRef>
          </c:tx>
          <c:spPr>
            <a:ln w="28575" cap="rnd">
              <a:solidFill>
                <a:schemeClr val="accent3"/>
              </a:solidFill>
              <a:round/>
            </a:ln>
            <a:effectLst/>
          </c:spPr>
          <c:marker>
            <c:symbol val="none"/>
          </c:marker>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GJP_ro!$S$37:$S$67</c:f>
              <c:numCache>
                <c:formatCode>0.00%</c:formatCode>
                <c:ptCount val="31"/>
                <c:pt idx="0">
                  <c:v>-0.27964006503775307</c:v>
                </c:pt>
                <c:pt idx="1">
                  <c:v>-9.2777818102634829E-2</c:v>
                </c:pt>
                <c:pt idx="2">
                  <c:v>3.5449541284403557E-2</c:v>
                </c:pt>
                <c:pt idx="3">
                  <c:v>0.32683477910026226</c:v>
                </c:pt>
                <c:pt idx="4">
                  <c:v>0.44557876550965914</c:v>
                </c:pt>
                <c:pt idx="5">
                  <c:v>0.58715508069810096</c:v>
                </c:pt>
                <c:pt idx="6">
                  <c:v>0.11297597068916894</c:v>
                </c:pt>
                <c:pt idx="7">
                  <c:v>0.1885674171388457</c:v>
                </c:pt>
                <c:pt idx="8">
                  <c:v>0.24390859376996382</c:v>
                </c:pt>
                <c:pt idx="9">
                  <c:v>0.20414206286690087</c:v>
                </c:pt>
                <c:pt idx="10">
                  <c:v>0.17052654185560226</c:v>
                </c:pt>
                <c:pt idx="11">
                  <c:v>0.17612883964866799</c:v>
                </c:pt>
                <c:pt idx="12">
                  <c:v>0.11853696016465365</c:v>
                </c:pt>
                <c:pt idx="13">
                  <c:v>7.4125598165995316E-2</c:v>
                </c:pt>
                <c:pt idx="14">
                  <c:v>1.7557388559608835E-2</c:v>
                </c:pt>
                <c:pt idx="15">
                  <c:v>-2.7055909712225837E-2</c:v>
                </c:pt>
                <c:pt idx="16">
                  <c:v>-0.10075058276795672</c:v>
                </c:pt>
                <c:pt idx="17">
                  <c:v>-0.157282647416286</c:v>
                </c:pt>
                <c:pt idx="18">
                  <c:v>-0.18594207396786572</c:v>
                </c:pt>
                <c:pt idx="19">
                  <c:v>-0.23838444239282244</c:v>
                </c:pt>
                <c:pt idx="20">
                  <c:v>-0.26281138822652422</c:v>
                </c:pt>
                <c:pt idx="21">
                  <c:v>-0.28306948490579203</c:v>
                </c:pt>
                <c:pt idx="22">
                  <c:v>-0.2993517687744453</c:v>
                </c:pt>
                <c:pt idx="23">
                  <c:v>-0.3219234098157957</c:v>
                </c:pt>
                <c:pt idx="24">
                  <c:v>-0.34119033642583718</c:v>
                </c:pt>
                <c:pt idx="25">
                  <c:v>-0.36622305658756832</c:v>
                </c:pt>
                <c:pt idx="26">
                  <c:v>-0.3816117636204745</c:v>
                </c:pt>
                <c:pt idx="27">
                  <c:v>-0.4000759673058395</c:v>
                </c:pt>
                <c:pt idx="28">
                  <c:v>-0.40007596730583955</c:v>
                </c:pt>
                <c:pt idx="29">
                  <c:v>-0.40007596730583961</c:v>
                </c:pt>
                <c:pt idx="30">
                  <c:v>-0.40007596730583955</c:v>
                </c:pt>
              </c:numCache>
            </c:numRef>
          </c:val>
          <c:smooth val="0"/>
          <c:extLst>
            <c:ext xmlns:c16="http://schemas.microsoft.com/office/drawing/2014/chart" uri="{C3380CC4-5D6E-409C-BE32-E72D297353CC}">
              <c16:uniqueId val="{00000002-D0A2-4939-9252-E93A25D626A6}"/>
            </c:ext>
          </c:extLst>
        </c:ser>
        <c:dLbls>
          <c:showLegendKey val="0"/>
          <c:showVal val="0"/>
          <c:showCatName val="0"/>
          <c:showSerName val="0"/>
          <c:showPercent val="0"/>
          <c:showBubbleSize val="0"/>
        </c:dLbls>
        <c:marker val="1"/>
        <c:smooth val="0"/>
        <c:axId val="274407584"/>
        <c:axId val="274411904"/>
      </c:lineChart>
      <c:dateAx>
        <c:axId val="222849664"/>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855552"/>
        <c:crosses val="autoZero"/>
        <c:auto val="1"/>
        <c:lblOffset val="100"/>
        <c:baseTimeUnit val="days"/>
      </c:dateAx>
      <c:valAx>
        <c:axId val="22285555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849664"/>
        <c:crosses val="autoZero"/>
        <c:crossBetween val="between"/>
      </c:valAx>
      <c:dateAx>
        <c:axId val="274407584"/>
        <c:scaling>
          <c:orientation val="minMax"/>
        </c:scaling>
        <c:delete val="1"/>
        <c:axPos val="b"/>
        <c:numFmt formatCode="m/d;@" sourceLinked="1"/>
        <c:majorTickMark val="out"/>
        <c:minorTickMark val="none"/>
        <c:tickLblPos val="nextTo"/>
        <c:crossAx val="274411904"/>
        <c:crosses val="autoZero"/>
        <c:auto val="1"/>
        <c:lblOffset val="100"/>
        <c:baseTimeUnit val="days"/>
      </c:dateAx>
      <c:valAx>
        <c:axId val="27441190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74407584"/>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02ac353c-d000-4d89-9731-32a67b9dbe54}"/>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总首存</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GJP_ro!$Q$68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GJP_ro!$A$69:$A$99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GJP_ro!$Q$69:$Q$99</c:f>
              <c:numCache>
                <c:formatCode>_ * #,##0_ ;_ * \-#,##0_ ;_ * "-"_ ;_ @_ </c:formatCode>
                <c:ptCount val="31"/>
                <c:pt idx="0">
                  <c:v>8323</c:v>
                </c:pt>
                <c:pt idx="1">
                  <c:v>-2190</c:v>
                </c:pt>
                <c:pt idx="2">
                  <c:v>6110</c:v>
                </c:pt>
                <c:pt idx="3">
                  <c:v>29410</c:v>
                </c:pt>
                <c:pt idx="4">
                  <c:v>-9204</c:v>
                </c:pt>
                <c:pt idx="5">
                  <c:v>3099</c:v>
                </c:pt>
                <c:pt idx="6">
                  <c:v>-28360</c:v>
                </c:pt>
                <c:pt idx="7">
                  <c:v>12677</c:v>
                </c:pt>
                <c:pt idx="8">
                  <c:v>-10015</c:v>
                </c:pt>
                <c:pt idx="9">
                  <c:v>-4436</c:v>
                </c:pt>
                <c:pt idx="10">
                  <c:v>6812.8899999999994</c:v>
                </c:pt>
                <c:pt idx="11">
                  <c:v>-8753.89</c:v>
                </c:pt>
                <c:pt idx="12">
                  <c:v>-27492</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DFE1-4D49-9E6A-3B34842419A6}"/>
            </c:ext>
          </c:extLst>
        </c:ser>
        <c:dLbls>
          <c:showLegendKey val="0"/>
          <c:showVal val="0"/>
          <c:showCatName val="0"/>
          <c:showSerName val="0"/>
          <c:showPercent val="0"/>
          <c:showBubbleSize val="0"/>
        </c:dLbls>
        <c:gapWidth val="315"/>
        <c:overlap val="-40"/>
        <c:axId val="222769152"/>
        <c:axId val="222770688"/>
      </c:barChart>
      <c:dateAx>
        <c:axId val="222769152"/>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2770688"/>
        <c:crosses val="autoZero"/>
        <c:auto val="1"/>
        <c:lblOffset val="100"/>
        <c:baseTimeUnit val="days"/>
      </c:dateAx>
      <c:valAx>
        <c:axId val="222770688"/>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 * #,##0_ ;_ * \-#,##0_ ;_ * &quot;-&quot;_ ;_ @_ " sourceLinked="1"/>
        <c:majorTickMark val="none"/>
        <c:minorTickMark val="none"/>
        <c:tickLblPos val="nextTo"/>
        <c:crossAx val="2227691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2ac95af6-12b9-4a1e-9076-396e57dff36c}"/>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总首存</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GJP_ro!$Q$100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GJP_ro!$Q$101:$Q$131</c:f>
              <c:numCache>
                <c:formatCode>_ * #,##0_ ;_ * \-#,##0_ ;_ * "-"_ ;_ @_ </c:formatCode>
                <c:ptCount val="31"/>
                <c:pt idx="0">
                  <c:v>32342</c:v>
                </c:pt>
                <c:pt idx="1">
                  <c:v>31247</c:v>
                </c:pt>
                <c:pt idx="2">
                  <c:v>32918.666666666664</c:v>
                </c:pt>
                <c:pt idx="3">
                  <c:v>41107</c:v>
                </c:pt>
                <c:pt idx="4">
                  <c:v>44179.199999999997</c:v>
                </c:pt>
                <c:pt idx="5">
                  <c:v>46743.833333333336</c:v>
                </c:pt>
                <c:pt idx="6">
                  <c:v>44524.285714285717</c:v>
                </c:pt>
                <c:pt idx="7">
                  <c:v>44444.25</c:v>
                </c:pt>
                <c:pt idx="8">
                  <c:v>43269.222222222219</c:v>
                </c:pt>
                <c:pt idx="9">
                  <c:v>41885.599999999999</c:v>
                </c:pt>
                <c:pt idx="10">
                  <c:v>41372.899090909094</c:v>
                </c:pt>
                <c:pt idx="11">
                  <c:v>40216.157500000001</c:v>
                </c:pt>
                <c:pt idx="12">
                  <c:v>37122.606923076921</c:v>
                </c:pt>
                <c:pt idx="13">
                  <c:v>34470.992142857147</c:v>
                </c:pt>
                <c:pt idx="14">
                  <c:v>32172.925999999999</c:v>
                </c:pt>
                <c:pt idx="15">
                  <c:v>30162.118125000001</c:v>
                </c:pt>
                <c:pt idx="16">
                  <c:v>28387.875882352942</c:v>
                </c:pt>
                <c:pt idx="17">
                  <c:v>26810.771666666667</c:v>
                </c:pt>
                <c:pt idx="18">
                  <c:v>25399.678421052631</c:v>
                </c:pt>
                <c:pt idx="19">
                  <c:v>24129.694500000001</c:v>
                </c:pt>
                <c:pt idx="20">
                  <c:v>22980.661428571428</c:v>
                </c:pt>
                <c:pt idx="21">
                  <c:v>21936.085909090911</c:v>
                </c:pt>
                <c:pt idx="22">
                  <c:v>20982.34304347826</c:v>
                </c:pt>
                <c:pt idx="23">
                  <c:v>20108.078750000001</c:v>
                </c:pt>
                <c:pt idx="24">
                  <c:v>19303.7556</c:v>
                </c:pt>
                <c:pt idx="25">
                  <c:v>18561.30346153846</c:v>
                </c:pt>
                <c:pt idx="26">
                  <c:v>17873.847777777777</c:v>
                </c:pt>
                <c:pt idx="27">
                  <c:v>17235.496071428573</c:v>
                </c:pt>
                <c:pt idx="28">
                  <c:v>16641.168620689656</c:v>
                </c:pt>
                <c:pt idx="29">
                  <c:v>16086.463</c:v>
                </c:pt>
                <c:pt idx="30">
                  <c:v>15567.544838709679</c:v>
                </c:pt>
              </c:numCache>
            </c:numRef>
          </c:val>
          <c:extLst>
            <c:ext xmlns:c16="http://schemas.microsoft.com/office/drawing/2014/chart" uri="{C3380CC4-5D6E-409C-BE32-E72D297353CC}">
              <c16:uniqueId val="{00000000-72FD-4EB5-9500-A8A79FB00730}"/>
            </c:ext>
          </c:extLst>
        </c:ser>
        <c:ser>
          <c:idx val="1"/>
          <c:order val="1"/>
          <c:tx>
            <c:strRef>
              <c:f>GJP_ro!$R$100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GJP_ro!$R$101:$R$131</c:f>
              <c:numCache>
                <c:formatCode>_ * #,##0_ ;_ * \-#,##0_ ;_ * "-"_ ;_ @_ </c:formatCode>
                <c:ptCount val="31"/>
                <c:pt idx="0">
                  <c:v>25949.193548387098</c:v>
                </c:pt>
                <c:pt idx="1">
                  <c:v>25949.193548387098</c:v>
                </c:pt>
                <c:pt idx="2">
                  <c:v>25949.193548387098</c:v>
                </c:pt>
                <c:pt idx="3">
                  <c:v>25949.193548387098</c:v>
                </c:pt>
                <c:pt idx="4">
                  <c:v>25949.193548387098</c:v>
                </c:pt>
                <c:pt idx="5">
                  <c:v>25949.193548387098</c:v>
                </c:pt>
                <c:pt idx="6">
                  <c:v>25949.193548387098</c:v>
                </c:pt>
                <c:pt idx="7">
                  <c:v>25949.193548387098</c:v>
                </c:pt>
                <c:pt idx="8">
                  <c:v>25949.193548387098</c:v>
                </c:pt>
                <c:pt idx="9">
                  <c:v>25949.193548387098</c:v>
                </c:pt>
                <c:pt idx="10">
                  <c:v>25949.193548387098</c:v>
                </c:pt>
                <c:pt idx="11">
                  <c:v>25949.193548387098</c:v>
                </c:pt>
                <c:pt idx="12">
                  <c:v>25949.193548387098</c:v>
                </c:pt>
                <c:pt idx="13">
                  <c:v>25949.193548387098</c:v>
                </c:pt>
                <c:pt idx="14">
                  <c:v>25949.193548387098</c:v>
                </c:pt>
                <c:pt idx="15">
                  <c:v>25949.193548387098</c:v>
                </c:pt>
                <c:pt idx="16">
                  <c:v>25949.193548387098</c:v>
                </c:pt>
                <c:pt idx="17">
                  <c:v>25949.193548387098</c:v>
                </c:pt>
                <c:pt idx="18">
                  <c:v>25949.193548387098</c:v>
                </c:pt>
                <c:pt idx="19">
                  <c:v>25949.193548387098</c:v>
                </c:pt>
                <c:pt idx="20">
                  <c:v>25949.193548387098</c:v>
                </c:pt>
                <c:pt idx="21">
                  <c:v>25949.193548387098</c:v>
                </c:pt>
                <c:pt idx="22">
                  <c:v>25949.193548387098</c:v>
                </c:pt>
                <c:pt idx="23">
                  <c:v>25949.193548387098</c:v>
                </c:pt>
                <c:pt idx="24">
                  <c:v>25949.193548387098</c:v>
                </c:pt>
                <c:pt idx="25">
                  <c:v>25949.193548387098</c:v>
                </c:pt>
                <c:pt idx="26">
                  <c:v>25949.193548387098</c:v>
                </c:pt>
                <c:pt idx="27">
                  <c:v>25949.193548387098</c:v>
                </c:pt>
                <c:pt idx="28">
                  <c:v>25949.193548387098</c:v>
                </c:pt>
                <c:pt idx="29">
                  <c:v>25949.193548387098</c:v>
                </c:pt>
                <c:pt idx="30">
                  <c:v>25949.193548387098</c:v>
                </c:pt>
              </c:numCache>
            </c:numRef>
          </c:val>
          <c:extLst>
            <c:ext xmlns:c16="http://schemas.microsoft.com/office/drawing/2014/chart" uri="{C3380CC4-5D6E-409C-BE32-E72D297353CC}">
              <c16:uniqueId val="{00000001-72FD-4EB5-9500-A8A79FB00730}"/>
            </c:ext>
          </c:extLst>
        </c:ser>
        <c:dLbls>
          <c:showLegendKey val="0"/>
          <c:showVal val="0"/>
          <c:showCatName val="0"/>
          <c:showSerName val="0"/>
          <c:showPercent val="0"/>
          <c:showBubbleSize val="0"/>
        </c:dLbls>
        <c:gapWidth val="269"/>
        <c:axId val="222812416"/>
        <c:axId val="222953472"/>
      </c:barChart>
      <c:lineChart>
        <c:grouping val="standard"/>
        <c:varyColors val="0"/>
        <c:ser>
          <c:idx val="2"/>
          <c:order val="2"/>
          <c:tx>
            <c:strRef>
              <c:f>GJP_ro!$S$100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GJP_ro!$S$101:$S$131</c:f>
              <c:numCache>
                <c:formatCode>0.00%</c:formatCode>
                <c:ptCount val="31"/>
                <c:pt idx="0">
                  <c:v>0.24635857910930159</c:v>
                </c:pt>
                <c:pt idx="1">
                  <c:v>0.20416073592939049</c:v>
                </c:pt>
                <c:pt idx="2">
                  <c:v>0.26858149195595182</c:v>
                </c:pt>
                <c:pt idx="3">
                  <c:v>0.58413400876402388</c:v>
                </c:pt>
                <c:pt idx="4">
                  <c:v>0.70252689809491231</c:v>
                </c:pt>
                <c:pt idx="5">
                  <c:v>0.80135977043644013</c:v>
                </c:pt>
                <c:pt idx="6">
                  <c:v>0.71582541211779493</c:v>
                </c:pt>
                <c:pt idx="7">
                  <c:v>0.71274108835503613</c:v>
                </c:pt>
                <c:pt idx="8">
                  <c:v>0.66745922726032725</c:v>
                </c:pt>
                <c:pt idx="9">
                  <c:v>0.61413879479131039</c:v>
                </c:pt>
                <c:pt idx="10">
                  <c:v>0.59438092030727763</c:v>
                </c:pt>
                <c:pt idx="11">
                  <c:v>0.54980375112658109</c:v>
                </c:pt>
                <c:pt idx="12">
                  <c:v>0.43058807796299775</c:v>
                </c:pt>
                <c:pt idx="13">
                  <c:v>0.3284032152513553</c:v>
                </c:pt>
                <c:pt idx="14">
                  <c:v>0.23984300090126479</c:v>
                </c:pt>
                <c:pt idx="15">
                  <c:v>0.16235281334493579</c:v>
                </c:pt>
                <c:pt idx="16">
                  <c:v>9.3979118442292522E-2</c:v>
                </c:pt>
                <c:pt idx="17">
                  <c:v>3.3202500751054027E-2</c:v>
                </c:pt>
                <c:pt idx="18">
                  <c:v>-2.1176578235843596E-2</c:v>
                </c:pt>
                <c:pt idx="19">
                  <c:v>-7.0117749324051348E-2</c:v>
                </c:pt>
                <c:pt idx="20">
                  <c:v>-0.1143978564990966</c:v>
                </c:pt>
                <c:pt idx="21">
                  <c:v>-0.15465249938550121</c:v>
                </c:pt>
                <c:pt idx="22">
                  <c:v>-0.19140673854265342</c:v>
                </c:pt>
                <c:pt idx="23">
                  <c:v>-0.22509812443670948</c:v>
                </c:pt>
                <c:pt idx="24">
                  <c:v>-0.25609419945924111</c:v>
                </c:pt>
                <c:pt idx="25">
                  <c:v>-0.2847059610185011</c:v>
                </c:pt>
                <c:pt idx="26">
                  <c:v>-0.31119833283263071</c:v>
                </c:pt>
                <c:pt idx="27">
                  <c:v>-0.33579839237432235</c:v>
                </c:pt>
                <c:pt idx="28">
                  <c:v>-0.3587018960855527</c:v>
                </c:pt>
                <c:pt idx="29">
                  <c:v>-0.38007849954936762</c:v>
                </c:pt>
                <c:pt idx="30">
                  <c:v>-0.40007596730583955</c:v>
                </c:pt>
              </c:numCache>
            </c:numRef>
          </c:val>
          <c:smooth val="0"/>
          <c:extLst>
            <c:ext xmlns:c16="http://schemas.microsoft.com/office/drawing/2014/chart" uri="{C3380CC4-5D6E-409C-BE32-E72D297353CC}">
              <c16:uniqueId val="{00000002-72FD-4EB5-9500-A8A79FB00730}"/>
            </c:ext>
          </c:extLst>
        </c:ser>
        <c:dLbls>
          <c:showLegendKey val="0"/>
          <c:showVal val="0"/>
          <c:showCatName val="0"/>
          <c:showSerName val="0"/>
          <c:showPercent val="0"/>
          <c:showBubbleSize val="0"/>
        </c:dLbls>
        <c:marker val="1"/>
        <c:smooth val="0"/>
        <c:axId val="1843444368"/>
        <c:axId val="1843438608"/>
      </c:lineChart>
      <c:dateAx>
        <c:axId val="222812416"/>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2953472"/>
        <c:crosses val="autoZero"/>
        <c:auto val="1"/>
        <c:lblOffset val="100"/>
        <c:baseTimeUnit val="days"/>
      </c:dateAx>
      <c:valAx>
        <c:axId val="22295347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2812416"/>
        <c:crosses val="autoZero"/>
        <c:crossBetween val="between"/>
      </c:valAx>
      <c:dateAx>
        <c:axId val="1843444368"/>
        <c:scaling>
          <c:orientation val="minMax"/>
        </c:scaling>
        <c:delete val="1"/>
        <c:axPos val="b"/>
        <c:numFmt formatCode="m/d;@" sourceLinked="1"/>
        <c:majorTickMark val="out"/>
        <c:minorTickMark val="none"/>
        <c:tickLblPos val="nextTo"/>
        <c:crossAx val="1843438608"/>
        <c:crosses val="autoZero"/>
        <c:auto val="1"/>
        <c:lblOffset val="100"/>
        <c:baseTimeUnit val="days"/>
      </c:dateAx>
      <c:valAx>
        <c:axId val="1843438608"/>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1843444368"/>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ddb6f606-8b9e-4d14-8783-4a116c2076e4}"/>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总存款额度</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GJP_ro!$T$2:$T$4</c:f>
              <c:strCache>
                <c:ptCount val="3"/>
                <c:pt idx="0">
                  <c:v>总存款额度</c:v>
                </c:pt>
                <c:pt idx="1">
                  <c:v>total deposit amount</c:v>
                </c:pt>
                <c:pt idx="2">
                  <c:v>本月数据</c:v>
                </c:pt>
              </c:strCache>
            </c:strRef>
          </c:tx>
          <c:spPr>
            <a:solidFill>
              <a:schemeClr val="accent1"/>
            </a:solidFill>
            <a:ln>
              <a:noFill/>
            </a:ln>
            <a:effectLst/>
          </c:spPr>
          <c:invertIfNegative val="0"/>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GJP_ro!$T$5:$T$35</c:f>
              <c:numCache>
                <c:formatCode>_ * #,##0_ ;_ * \-#,##0_ ;_ * "-"_ ;_ @_ </c:formatCode>
                <c:ptCount val="31"/>
                <c:pt idx="0">
                  <c:v>3452835.6</c:v>
                </c:pt>
                <c:pt idx="1">
                  <c:v>2617217.5699999998</c:v>
                </c:pt>
                <c:pt idx="2">
                  <c:v>3512576</c:v>
                </c:pt>
                <c:pt idx="3">
                  <c:v>4296188.08</c:v>
                </c:pt>
                <c:pt idx="4">
                  <c:v>3307678.82</c:v>
                </c:pt>
                <c:pt idx="5">
                  <c:v>4434477.04</c:v>
                </c:pt>
                <c:pt idx="6">
                  <c:v>2882752.71</c:v>
                </c:pt>
                <c:pt idx="7">
                  <c:v>3035120.43</c:v>
                </c:pt>
                <c:pt idx="8">
                  <c:v>2872139.21</c:v>
                </c:pt>
                <c:pt idx="9">
                  <c:v>2765674.14</c:v>
                </c:pt>
                <c:pt idx="10">
                  <c:v>3503445.94</c:v>
                </c:pt>
                <c:pt idx="11">
                  <c:v>2999375.88</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63E8-4F63-A207-3080F8CB3152}"/>
            </c:ext>
          </c:extLst>
        </c:ser>
        <c:ser>
          <c:idx val="1"/>
          <c:order val="1"/>
          <c:tx>
            <c:strRef>
              <c:f>GJP_ro!$U$2:$U$4</c:f>
              <c:strCache>
                <c:ptCount val="3"/>
                <c:pt idx="0">
                  <c:v>总存款额度</c:v>
                </c:pt>
                <c:pt idx="1">
                  <c:v>total deposit amount</c:v>
                </c:pt>
                <c:pt idx="2">
                  <c:v>上月数据</c:v>
                </c:pt>
              </c:strCache>
            </c:strRef>
          </c:tx>
          <c:spPr>
            <a:solidFill>
              <a:schemeClr val="accent2"/>
            </a:solidFill>
            <a:ln>
              <a:noFill/>
            </a:ln>
            <a:effectLst/>
          </c:spPr>
          <c:invertIfNegative val="0"/>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GJP_ro!$U$5:$U$35</c:f>
              <c:numCache>
                <c:formatCode>_ * #,##0_ ;_ * \-#,##0_ ;_ * "-"_ ;_ @_ </c:formatCode>
                <c:ptCount val="31"/>
                <c:pt idx="0">
                  <c:v>3106771.37</c:v>
                </c:pt>
                <c:pt idx="1">
                  <c:v>3171798.86</c:v>
                </c:pt>
                <c:pt idx="2">
                  <c:v>3456902.25</c:v>
                </c:pt>
                <c:pt idx="3">
                  <c:v>3826473.64</c:v>
                </c:pt>
                <c:pt idx="4">
                  <c:v>2983744</c:v>
                </c:pt>
                <c:pt idx="5">
                  <c:v>3941221.62</c:v>
                </c:pt>
                <c:pt idx="6">
                  <c:v>2999471</c:v>
                </c:pt>
                <c:pt idx="7">
                  <c:v>2592129.52</c:v>
                </c:pt>
                <c:pt idx="8">
                  <c:v>2787016.22</c:v>
                </c:pt>
                <c:pt idx="9">
                  <c:v>2873448.37</c:v>
                </c:pt>
                <c:pt idx="10">
                  <c:v>2501325.34</c:v>
                </c:pt>
                <c:pt idx="11">
                  <c:v>2693046.6</c:v>
                </c:pt>
                <c:pt idx="12">
                  <c:v>2981304.73</c:v>
                </c:pt>
                <c:pt idx="13">
                  <c:v>2463722.9300000002</c:v>
                </c:pt>
                <c:pt idx="14">
                  <c:v>3148898.14</c:v>
                </c:pt>
                <c:pt idx="15">
                  <c:v>3467675.51</c:v>
                </c:pt>
                <c:pt idx="16">
                  <c:v>3801939.92</c:v>
                </c:pt>
                <c:pt idx="17">
                  <c:v>2184818.7200000002</c:v>
                </c:pt>
                <c:pt idx="18">
                  <c:v>2483516.58</c:v>
                </c:pt>
                <c:pt idx="19">
                  <c:v>2693928.2</c:v>
                </c:pt>
                <c:pt idx="20">
                  <c:v>2767511.3</c:v>
                </c:pt>
                <c:pt idx="21">
                  <c:v>3172960</c:v>
                </c:pt>
                <c:pt idx="22">
                  <c:v>3300605.77</c:v>
                </c:pt>
                <c:pt idx="23">
                  <c:v>2471096.88</c:v>
                </c:pt>
                <c:pt idx="24">
                  <c:v>3731405.9</c:v>
                </c:pt>
                <c:pt idx="25">
                  <c:v>3048622.61</c:v>
                </c:pt>
                <c:pt idx="26">
                  <c:v>3328495.98</c:v>
                </c:pt>
                <c:pt idx="27">
                  <c:v>2917423.41</c:v>
                </c:pt>
                <c:pt idx="28">
                  <c:v>0</c:v>
                </c:pt>
                <c:pt idx="29">
                  <c:v>0</c:v>
                </c:pt>
                <c:pt idx="30">
                  <c:v>0</c:v>
                </c:pt>
              </c:numCache>
            </c:numRef>
          </c:val>
          <c:extLst>
            <c:ext xmlns:c16="http://schemas.microsoft.com/office/drawing/2014/chart" uri="{C3380CC4-5D6E-409C-BE32-E72D297353CC}">
              <c16:uniqueId val="{00000001-63E8-4F63-A207-3080F8CB3152}"/>
            </c:ext>
          </c:extLst>
        </c:ser>
        <c:dLbls>
          <c:showLegendKey val="0"/>
          <c:showVal val="0"/>
          <c:showCatName val="0"/>
          <c:showSerName val="0"/>
          <c:showPercent val="0"/>
          <c:showBubbleSize val="0"/>
        </c:dLbls>
        <c:gapWidth val="219"/>
        <c:axId val="223013888"/>
        <c:axId val="223015680"/>
      </c:barChart>
      <c:lineChart>
        <c:grouping val="standard"/>
        <c:varyColors val="0"/>
        <c:ser>
          <c:idx val="2"/>
          <c:order val="2"/>
          <c:tx>
            <c:strRef>
              <c:f>GJP_ro!$V$2:$V$4</c:f>
              <c:strCache>
                <c:ptCount val="3"/>
                <c:pt idx="0">
                  <c:v>总存款额度</c:v>
                </c:pt>
                <c:pt idx="1">
                  <c:v>total deposit amount</c:v>
                </c:pt>
                <c:pt idx="2">
                  <c:v>增长率</c:v>
                </c:pt>
              </c:strCache>
            </c:strRef>
          </c:tx>
          <c:spPr>
            <a:ln w="28575" cap="rnd">
              <a:solidFill>
                <a:schemeClr val="accent3"/>
              </a:solidFill>
              <a:round/>
            </a:ln>
            <a:effectLst/>
          </c:spPr>
          <c:marker>
            <c:symbol val="none"/>
          </c:marker>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GJP_ro!$V$5:$V$35</c:f>
              <c:numCache>
                <c:formatCode>0.00%</c:formatCode>
                <c:ptCount val="31"/>
                <c:pt idx="0">
                  <c:v>0.11139031128640792</c:v>
                </c:pt>
                <c:pt idx="1">
                  <c:v>-0.17484755953282613</c:v>
                </c:pt>
                <c:pt idx="2">
                  <c:v>1.6105098140972891E-2</c:v>
                </c:pt>
                <c:pt idx="3">
                  <c:v>0.12275386797124256</c:v>
                </c:pt>
                <c:pt idx="4">
                  <c:v>0.10856655932948665</c:v>
                </c:pt>
                <c:pt idx="5">
                  <c:v>0.12515292656899613</c:v>
                </c:pt>
                <c:pt idx="6">
                  <c:v>-3.8912958318316808E-2</c:v>
                </c:pt>
                <c:pt idx="7">
                  <c:v>0.17089844723499778</c:v>
                </c:pt>
                <c:pt idx="8">
                  <c:v>3.0542696303360498E-2</c:v>
                </c:pt>
                <c:pt idx="9">
                  <c:v>-3.7506931088516472E-2</c:v>
                </c:pt>
                <c:pt idx="10">
                  <c:v>0.40063584851381234</c:v>
                </c:pt>
                <c:pt idx="11">
                  <c:v>0.11374822849333531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63E8-4F63-A207-3080F8CB3152}"/>
            </c:ext>
          </c:extLst>
        </c:ser>
        <c:dLbls>
          <c:showLegendKey val="0"/>
          <c:showVal val="0"/>
          <c:showCatName val="0"/>
          <c:showSerName val="0"/>
          <c:showPercent val="0"/>
          <c:showBubbleSize val="0"/>
        </c:dLbls>
        <c:marker val="1"/>
        <c:smooth val="0"/>
        <c:axId val="459328496"/>
        <c:axId val="459326576"/>
      </c:lineChart>
      <c:dateAx>
        <c:axId val="223013888"/>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015680"/>
        <c:crosses val="autoZero"/>
        <c:auto val="1"/>
        <c:lblOffset val="100"/>
        <c:baseTimeUnit val="days"/>
      </c:dateAx>
      <c:valAx>
        <c:axId val="223015680"/>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013888"/>
        <c:crosses val="autoZero"/>
        <c:crossBetween val="between"/>
      </c:valAx>
      <c:dateAx>
        <c:axId val="459328496"/>
        <c:scaling>
          <c:orientation val="minMax"/>
        </c:scaling>
        <c:delete val="1"/>
        <c:axPos val="b"/>
        <c:numFmt formatCode="m/d;@" sourceLinked="1"/>
        <c:majorTickMark val="out"/>
        <c:minorTickMark val="none"/>
        <c:tickLblPos val="nextTo"/>
        <c:crossAx val="459326576"/>
        <c:crosses val="autoZero"/>
        <c:auto val="1"/>
        <c:lblOffset val="100"/>
        <c:baseTimeUnit val="days"/>
      </c:dateAx>
      <c:valAx>
        <c:axId val="45932657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45932849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c0b9a30e-ae9d-499d-b8f5-9dbe6b867cf6}"/>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总存款额度</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GJP_ro!$T$36</c:f>
              <c:strCache>
                <c:ptCount val="1"/>
                <c:pt idx="0">
                  <c:v>本月日均值数据</c:v>
                </c:pt>
              </c:strCache>
            </c:strRef>
          </c:tx>
          <c:spPr>
            <a:solidFill>
              <a:schemeClr val="accent1"/>
            </a:solidFill>
            <a:ln>
              <a:noFill/>
            </a:ln>
            <a:effectLst/>
          </c:spPr>
          <c:invertIfNegative val="0"/>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GJP_ro!$T$37:$T$67</c:f>
              <c:numCache>
                <c:formatCode>_ * #,##0_ ;_ * \-#,##0_ ;_ * "-"_ ;_ @_ </c:formatCode>
                <c:ptCount val="31"/>
                <c:pt idx="0">
                  <c:v>3452835.6</c:v>
                </c:pt>
                <c:pt idx="1">
                  <c:v>3035026.585</c:v>
                </c:pt>
                <c:pt idx="2">
                  <c:v>3194209.7233333332</c:v>
                </c:pt>
                <c:pt idx="3">
                  <c:v>3469704.3125</c:v>
                </c:pt>
                <c:pt idx="4">
                  <c:v>3437299.2140000002</c:v>
                </c:pt>
                <c:pt idx="5">
                  <c:v>3603495.5183333331</c:v>
                </c:pt>
                <c:pt idx="6">
                  <c:v>3500532.2600000002</c:v>
                </c:pt>
                <c:pt idx="7">
                  <c:v>3442355.78125</c:v>
                </c:pt>
                <c:pt idx="8">
                  <c:v>3378998.3844444444</c:v>
                </c:pt>
                <c:pt idx="9">
                  <c:v>3317665.96</c:v>
                </c:pt>
                <c:pt idx="10">
                  <c:v>3334555.0490909088</c:v>
                </c:pt>
                <c:pt idx="11">
                  <c:v>3306623.4516666667</c:v>
                </c:pt>
                <c:pt idx="12">
                  <c:v>3052267.8015384618</c:v>
                </c:pt>
                <c:pt idx="13">
                  <c:v>2834248.672857143</c:v>
                </c:pt>
                <c:pt idx="14">
                  <c:v>2645298.7613333333</c:v>
                </c:pt>
                <c:pt idx="15">
                  <c:v>2479967.5887500001</c:v>
                </c:pt>
                <c:pt idx="16">
                  <c:v>2334087.1423529414</c:v>
                </c:pt>
                <c:pt idx="17">
                  <c:v>2204415.6344444444</c:v>
                </c:pt>
                <c:pt idx="18">
                  <c:v>2088393.7589473685</c:v>
                </c:pt>
                <c:pt idx="19">
                  <c:v>1983974.071</c:v>
                </c:pt>
                <c:pt idx="20">
                  <c:v>1889499.1152380954</c:v>
                </c:pt>
                <c:pt idx="21">
                  <c:v>1803612.791818182</c:v>
                </c:pt>
                <c:pt idx="22">
                  <c:v>1725194.8443478262</c:v>
                </c:pt>
                <c:pt idx="23">
                  <c:v>1653311.7258333333</c:v>
                </c:pt>
                <c:pt idx="24">
                  <c:v>1587179.2568000001</c:v>
                </c:pt>
                <c:pt idx="25">
                  <c:v>1526133.9007692309</c:v>
                </c:pt>
                <c:pt idx="26">
                  <c:v>1469610.4229629631</c:v>
                </c:pt>
                <c:pt idx="27">
                  <c:v>1417124.3364285715</c:v>
                </c:pt>
                <c:pt idx="28">
                  <c:v>1368257.98</c:v>
                </c:pt>
                <c:pt idx="29">
                  <c:v>1322649.3806666667</c:v>
                </c:pt>
                <c:pt idx="30">
                  <c:v>1279983.2716129033</c:v>
                </c:pt>
              </c:numCache>
            </c:numRef>
          </c:val>
          <c:extLst>
            <c:ext xmlns:c16="http://schemas.microsoft.com/office/drawing/2014/chart" uri="{C3380CC4-5D6E-409C-BE32-E72D297353CC}">
              <c16:uniqueId val="{00000000-C6C0-4CB6-BED3-9117DA950E7F}"/>
            </c:ext>
          </c:extLst>
        </c:ser>
        <c:ser>
          <c:idx val="1"/>
          <c:order val="1"/>
          <c:tx>
            <c:strRef>
              <c:f>GJP_ro!$U$36</c:f>
              <c:strCache>
                <c:ptCount val="1"/>
                <c:pt idx="0">
                  <c:v>上月日均值数据</c:v>
                </c:pt>
              </c:strCache>
            </c:strRef>
          </c:tx>
          <c:spPr>
            <a:solidFill>
              <a:schemeClr val="accent2"/>
            </a:solidFill>
            <a:ln>
              <a:noFill/>
            </a:ln>
            <a:effectLst/>
          </c:spPr>
          <c:invertIfNegative val="0"/>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GJP_ro!$U$37:$U$67</c:f>
              <c:numCache>
                <c:formatCode>_ * #,##0_ ;_ * \-#,##0_ ;_ * "-"_ ;_ @_ </c:formatCode>
                <c:ptCount val="31"/>
                <c:pt idx="0">
                  <c:v>3106771.37</c:v>
                </c:pt>
                <c:pt idx="1">
                  <c:v>3139285.1150000002</c:v>
                </c:pt>
                <c:pt idx="2">
                  <c:v>3245157.4933333336</c:v>
                </c:pt>
                <c:pt idx="3">
                  <c:v>3390486.5300000003</c:v>
                </c:pt>
                <c:pt idx="4">
                  <c:v>3309138.0240000002</c:v>
                </c:pt>
                <c:pt idx="5">
                  <c:v>3414485.2900000005</c:v>
                </c:pt>
                <c:pt idx="6">
                  <c:v>3355197.5342857144</c:v>
                </c:pt>
                <c:pt idx="7">
                  <c:v>3259814.0325000002</c:v>
                </c:pt>
                <c:pt idx="8">
                  <c:v>3207280.9422222222</c:v>
                </c:pt>
                <c:pt idx="9">
                  <c:v>3173897.6850000001</c:v>
                </c:pt>
                <c:pt idx="10">
                  <c:v>3112754.7445454542</c:v>
                </c:pt>
                <c:pt idx="11">
                  <c:v>3077779.0658333334</c:v>
                </c:pt>
                <c:pt idx="12">
                  <c:v>3070357.9630769226</c:v>
                </c:pt>
                <c:pt idx="13">
                  <c:v>3027026.8892857139</c:v>
                </c:pt>
                <c:pt idx="14">
                  <c:v>3035151.6393333329</c:v>
                </c:pt>
                <c:pt idx="15">
                  <c:v>3062184.3812499996</c:v>
                </c:pt>
                <c:pt idx="16">
                  <c:v>3105699.4129411764</c:v>
                </c:pt>
                <c:pt idx="17">
                  <c:v>3054539.3744444442</c:v>
                </c:pt>
                <c:pt idx="18">
                  <c:v>3024485.5431578942</c:v>
                </c:pt>
                <c:pt idx="19">
                  <c:v>3007957.676</c:v>
                </c:pt>
                <c:pt idx="20">
                  <c:v>2996507.8485714281</c:v>
                </c:pt>
                <c:pt idx="21">
                  <c:v>3004528.4009090904</c:v>
                </c:pt>
                <c:pt idx="22">
                  <c:v>3017401.3299999996</c:v>
                </c:pt>
                <c:pt idx="23">
                  <c:v>2994638.6445833328</c:v>
                </c:pt>
                <c:pt idx="24">
                  <c:v>3024109.3347999994</c:v>
                </c:pt>
                <c:pt idx="25">
                  <c:v>3025052.1530769225</c:v>
                </c:pt>
                <c:pt idx="26">
                  <c:v>3036290.813333333</c:v>
                </c:pt>
                <c:pt idx="27">
                  <c:v>3032045.5489285709</c:v>
                </c:pt>
                <c:pt idx="28">
                  <c:v>2927492.2541379305</c:v>
                </c:pt>
                <c:pt idx="29">
                  <c:v>2829909.1789999995</c:v>
                </c:pt>
                <c:pt idx="30">
                  <c:v>2738621.7861290318</c:v>
                </c:pt>
              </c:numCache>
            </c:numRef>
          </c:val>
          <c:extLst>
            <c:ext xmlns:c16="http://schemas.microsoft.com/office/drawing/2014/chart" uri="{C3380CC4-5D6E-409C-BE32-E72D297353CC}">
              <c16:uniqueId val="{00000001-C6C0-4CB6-BED3-9117DA950E7F}"/>
            </c:ext>
          </c:extLst>
        </c:ser>
        <c:dLbls>
          <c:showLegendKey val="0"/>
          <c:showVal val="0"/>
          <c:showCatName val="0"/>
          <c:showSerName val="0"/>
          <c:showPercent val="0"/>
          <c:showBubbleSize val="0"/>
        </c:dLbls>
        <c:gapWidth val="219"/>
        <c:axId val="223076352"/>
        <c:axId val="223077888"/>
      </c:barChart>
      <c:lineChart>
        <c:grouping val="standard"/>
        <c:varyColors val="0"/>
        <c:ser>
          <c:idx val="2"/>
          <c:order val="2"/>
          <c:tx>
            <c:strRef>
              <c:f>GJP_ro!$V$36</c:f>
              <c:strCache>
                <c:ptCount val="1"/>
                <c:pt idx="0">
                  <c:v>日均值同比增长率</c:v>
                </c:pt>
              </c:strCache>
            </c:strRef>
          </c:tx>
          <c:spPr>
            <a:ln w="28575" cap="rnd">
              <a:solidFill>
                <a:schemeClr val="accent3"/>
              </a:solidFill>
              <a:round/>
            </a:ln>
            <a:effectLst/>
          </c:spPr>
          <c:marker>
            <c:symbol val="none"/>
          </c:marker>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GJP_ro!$V$37:$V$67</c:f>
              <c:numCache>
                <c:formatCode>0.00%</c:formatCode>
                <c:ptCount val="31"/>
                <c:pt idx="0">
                  <c:v>0.11139031128640792</c:v>
                </c:pt>
                <c:pt idx="1">
                  <c:v>-3.321091464481405E-2</c:v>
                </c:pt>
                <c:pt idx="2">
                  <c:v>-1.5699629403092046E-2</c:v>
                </c:pt>
                <c:pt idx="3">
                  <c:v>2.3364724147716856E-2</c:v>
                </c:pt>
                <c:pt idx="4">
                  <c:v>3.8729478513888645E-2</c:v>
                </c:pt>
                <c:pt idx="5">
                  <c:v>5.5355408584387998E-2</c:v>
                </c:pt>
                <c:pt idx="6">
                  <c:v>4.3316294861675278E-2</c:v>
                </c:pt>
                <c:pt idx="7">
                  <c:v>5.5997595853652361E-2</c:v>
                </c:pt>
                <c:pt idx="8">
                  <c:v>5.3539881699058364E-2</c:v>
                </c:pt>
                <c:pt idx="9">
                  <c:v>4.529707295841829E-2</c:v>
                </c:pt>
                <c:pt idx="10">
                  <c:v>7.1255310086385706E-2</c:v>
                </c:pt>
                <c:pt idx="11">
                  <c:v>7.4353740453222489E-2</c:v>
                </c:pt>
                <c:pt idx="12">
                  <c:v>-5.8918737671655452E-3</c:v>
                </c:pt>
                <c:pt idx="13">
                  <c:v>-6.3685663682380003E-2</c:v>
                </c:pt>
                <c:pt idx="14">
                  <c:v>-0.1284459309867069</c:v>
                </c:pt>
                <c:pt idx="15">
                  <c:v>-0.19013120048059798</c:v>
                </c:pt>
                <c:pt idx="16">
                  <c:v>-0.24845040295045764</c:v>
                </c:pt>
                <c:pt idx="17">
                  <c:v>-0.27831487363119006</c:v>
                </c:pt>
                <c:pt idx="18">
                  <c:v>-0.30950446641353202</c:v>
                </c:pt>
                <c:pt idx="19">
                  <c:v>-0.34042487139037791</c:v>
                </c:pt>
                <c:pt idx="20">
                  <c:v>-0.36943294971214385</c:v>
                </c:pt>
                <c:pt idx="21">
                  <c:v>-0.39970186626544896</c:v>
                </c:pt>
                <c:pt idx="22">
                  <c:v>-0.42825144696684203</c:v>
                </c:pt>
                <c:pt idx="23">
                  <c:v>-0.44790944015104323</c:v>
                </c:pt>
                <c:pt idx="24">
                  <c:v>-0.47515811067559538</c:v>
                </c:pt>
                <c:pt idx="25">
                  <c:v>-0.49550162326393993</c:v>
                </c:pt>
                <c:pt idx="26">
                  <c:v>-0.51598495884866191</c:v>
                </c:pt>
                <c:pt idx="27">
                  <c:v>-0.53261772834206322</c:v>
                </c:pt>
                <c:pt idx="28">
                  <c:v>-0.53261772834206322</c:v>
                </c:pt>
                <c:pt idx="29">
                  <c:v>-0.53261772834206322</c:v>
                </c:pt>
                <c:pt idx="30">
                  <c:v>-0.53261772834206311</c:v>
                </c:pt>
              </c:numCache>
            </c:numRef>
          </c:val>
          <c:smooth val="0"/>
          <c:extLst>
            <c:ext xmlns:c16="http://schemas.microsoft.com/office/drawing/2014/chart" uri="{C3380CC4-5D6E-409C-BE32-E72D297353CC}">
              <c16:uniqueId val="{00000002-C6C0-4CB6-BED3-9117DA950E7F}"/>
            </c:ext>
          </c:extLst>
        </c:ser>
        <c:dLbls>
          <c:showLegendKey val="0"/>
          <c:showVal val="0"/>
          <c:showCatName val="0"/>
          <c:showSerName val="0"/>
          <c:showPercent val="0"/>
          <c:showBubbleSize val="0"/>
        </c:dLbls>
        <c:marker val="1"/>
        <c:smooth val="0"/>
        <c:axId val="1843429968"/>
        <c:axId val="1843438128"/>
      </c:lineChart>
      <c:dateAx>
        <c:axId val="223076352"/>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077888"/>
        <c:crosses val="autoZero"/>
        <c:auto val="1"/>
        <c:lblOffset val="100"/>
        <c:baseTimeUnit val="days"/>
      </c:dateAx>
      <c:valAx>
        <c:axId val="22307788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076352"/>
        <c:crosses val="autoZero"/>
        <c:crossBetween val="between"/>
      </c:valAx>
      <c:dateAx>
        <c:axId val="1843429968"/>
        <c:scaling>
          <c:orientation val="minMax"/>
        </c:scaling>
        <c:delete val="1"/>
        <c:axPos val="b"/>
        <c:numFmt formatCode="m/d;@" sourceLinked="1"/>
        <c:majorTickMark val="out"/>
        <c:minorTickMark val="none"/>
        <c:tickLblPos val="nextTo"/>
        <c:crossAx val="1843438128"/>
        <c:crosses val="autoZero"/>
        <c:auto val="1"/>
        <c:lblOffset val="100"/>
        <c:baseTimeUnit val="days"/>
      </c:dateAx>
      <c:valAx>
        <c:axId val="184343812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1843429968"/>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468cddd3-51e2-4875-922e-12d150272357}"/>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总存款额度</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GJP_ro!$T$68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GJP_ro!$A$69:$A$99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GJP_ro!$T$69:$T$99</c:f>
              <c:numCache>
                <c:formatCode>_ * #,##0_ ;_ * \-#,##0_ ;_ * "-"_ ;_ @_ </c:formatCode>
                <c:ptCount val="31"/>
                <c:pt idx="0">
                  <c:v>535412.18999999994</c:v>
                </c:pt>
                <c:pt idx="1">
                  <c:v>-835618.03000000026</c:v>
                </c:pt>
                <c:pt idx="2">
                  <c:v>895358.43000000017</c:v>
                </c:pt>
                <c:pt idx="3">
                  <c:v>783612.08000000007</c:v>
                </c:pt>
                <c:pt idx="4">
                  <c:v>-988509.26000000024</c:v>
                </c:pt>
                <c:pt idx="5">
                  <c:v>1126798.2200000002</c:v>
                </c:pt>
                <c:pt idx="6">
                  <c:v>-1551724.33</c:v>
                </c:pt>
                <c:pt idx="7">
                  <c:v>152367.7200000002</c:v>
                </c:pt>
                <c:pt idx="8">
                  <c:v>-162981.2200000002</c:v>
                </c:pt>
                <c:pt idx="9">
                  <c:v>-106465.06999999983</c:v>
                </c:pt>
                <c:pt idx="10">
                  <c:v>737771.79999999981</c:v>
                </c:pt>
                <c:pt idx="11">
                  <c:v>-504070.06000000006</c:v>
                </c:pt>
                <c:pt idx="12">
                  <c:v>-2999375.88</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331F-4151-8E0B-0EF66429F424}"/>
            </c:ext>
          </c:extLst>
        </c:ser>
        <c:dLbls>
          <c:showLegendKey val="0"/>
          <c:showVal val="0"/>
          <c:showCatName val="0"/>
          <c:showSerName val="0"/>
          <c:showPercent val="0"/>
          <c:showBubbleSize val="0"/>
        </c:dLbls>
        <c:gapWidth val="315"/>
        <c:overlap val="-40"/>
        <c:axId val="223131136"/>
        <c:axId val="223132672"/>
      </c:barChart>
      <c:dateAx>
        <c:axId val="223131136"/>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3132672"/>
        <c:crosses val="autoZero"/>
        <c:auto val="1"/>
        <c:lblOffset val="100"/>
        <c:baseTimeUnit val="days"/>
      </c:dateAx>
      <c:valAx>
        <c:axId val="223132672"/>
        <c:scaling>
          <c:orientation val="minMax"/>
        </c:scaling>
        <c:delete val="1"/>
        <c:axPos val="l"/>
        <c:numFmt formatCode="_ * #,##0_ ;_ * \-#,##0_ ;_ * &quot;-&quot;_ ;_ @_ " sourceLinked="1"/>
        <c:majorTickMark val="none"/>
        <c:minorTickMark val="none"/>
        <c:tickLblPos val="nextTo"/>
        <c:crossAx val="2231311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6dac137b-0d4b-4b48-82d6-368d55030c53}"/>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总存款额度</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GJP_ro!$T$100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GJP_ro!$T$101:$T$131</c:f>
              <c:numCache>
                <c:formatCode>_ * #,##0_ ;_ * \-#,##0_ ;_ * "-"_ ;_ @_ </c:formatCode>
                <c:ptCount val="31"/>
                <c:pt idx="0">
                  <c:v>3452835.6</c:v>
                </c:pt>
                <c:pt idx="1">
                  <c:v>3035026.585</c:v>
                </c:pt>
                <c:pt idx="2">
                  <c:v>3194209.7233333332</c:v>
                </c:pt>
                <c:pt idx="3">
                  <c:v>3469704.3125</c:v>
                </c:pt>
                <c:pt idx="4">
                  <c:v>3437299.2140000002</c:v>
                </c:pt>
                <c:pt idx="5">
                  <c:v>3603495.5183333331</c:v>
                </c:pt>
                <c:pt idx="6">
                  <c:v>3500532.2600000002</c:v>
                </c:pt>
                <c:pt idx="7">
                  <c:v>3442355.78125</c:v>
                </c:pt>
                <c:pt idx="8">
                  <c:v>3378998.3844444444</c:v>
                </c:pt>
                <c:pt idx="9">
                  <c:v>3317665.96</c:v>
                </c:pt>
                <c:pt idx="10">
                  <c:v>3334555.0490909088</c:v>
                </c:pt>
                <c:pt idx="11">
                  <c:v>3306623.4516666667</c:v>
                </c:pt>
                <c:pt idx="12">
                  <c:v>3052267.8015384618</c:v>
                </c:pt>
                <c:pt idx="13">
                  <c:v>2834248.672857143</c:v>
                </c:pt>
                <c:pt idx="14">
                  <c:v>2645298.7613333333</c:v>
                </c:pt>
                <c:pt idx="15">
                  <c:v>2479967.5887500001</c:v>
                </c:pt>
                <c:pt idx="16">
                  <c:v>2334087.1423529414</c:v>
                </c:pt>
                <c:pt idx="17">
                  <c:v>2204415.6344444444</c:v>
                </c:pt>
                <c:pt idx="18">
                  <c:v>2088393.7589473685</c:v>
                </c:pt>
                <c:pt idx="19">
                  <c:v>1983974.071</c:v>
                </c:pt>
                <c:pt idx="20">
                  <c:v>1889499.1152380954</c:v>
                </c:pt>
                <c:pt idx="21">
                  <c:v>1803612.791818182</c:v>
                </c:pt>
                <c:pt idx="22">
                  <c:v>1725194.8443478262</c:v>
                </c:pt>
                <c:pt idx="23">
                  <c:v>1653311.7258333333</c:v>
                </c:pt>
                <c:pt idx="24">
                  <c:v>1587179.2568000001</c:v>
                </c:pt>
                <c:pt idx="25">
                  <c:v>1526133.9007692309</c:v>
                </c:pt>
                <c:pt idx="26">
                  <c:v>1469610.4229629631</c:v>
                </c:pt>
                <c:pt idx="27">
                  <c:v>1417124.3364285715</c:v>
                </c:pt>
                <c:pt idx="28">
                  <c:v>1368257.98</c:v>
                </c:pt>
                <c:pt idx="29">
                  <c:v>1322649.3806666667</c:v>
                </c:pt>
                <c:pt idx="30">
                  <c:v>1279983.2716129033</c:v>
                </c:pt>
              </c:numCache>
            </c:numRef>
          </c:val>
          <c:extLst>
            <c:ext xmlns:c16="http://schemas.microsoft.com/office/drawing/2014/chart" uri="{C3380CC4-5D6E-409C-BE32-E72D297353CC}">
              <c16:uniqueId val="{00000000-B727-4D6C-A99D-F9D8C317ACE6}"/>
            </c:ext>
          </c:extLst>
        </c:ser>
        <c:ser>
          <c:idx val="1"/>
          <c:order val="1"/>
          <c:tx>
            <c:strRef>
              <c:f>GJP_ro!$U$100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GJP_ro!$U$101:$U$131</c:f>
              <c:numCache>
                <c:formatCode>_ * #,##0_ ;_ * \-#,##0_ ;_ * "-"_ ;_ @_ </c:formatCode>
                <c:ptCount val="31"/>
                <c:pt idx="0">
                  <c:v>2738621.7861290318</c:v>
                </c:pt>
                <c:pt idx="1">
                  <c:v>2738621.7861290318</c:v>
                </c:pt>
                <c:pt idx="2">
                  <c:v>2738621.7861290318</c:v>
                </c:pt>
                <c:pt idx="3">
                  <c:v>2738621.7861290318</c:v>
                </c:pt>
                <c:pt idx="4">
                  <c:v>2738621.7861290318</c:v>
                </c:pt>
                <c:pt idx="5">
                  <c:v>2738621.7861290318</c:v>
                </c:pt>
                <c:pt idx="6">
                  <c:v>2738621.7861290318</c:v>
                </c:pt>
                <c:pt idx="7">
                  <c:v>2738621.7861290318</c:v>
                </c:pt>
                <c:pt idx="8">
                  <c:v>2738621.7861290318</c:v>
                </c:pt>
                <c:pt idx="9">
                  <c:v>2738621.7861290318</c:v>
                </c:pt>
                <c:pt idx="10">
                  <c:v>2738621.7861290318</c:v>
                </c:pt>
                <c:pt idx="11">
                  <c:v>2738621.7861290318</c:v>
                </c:pt>
                <c:pt idx="12">
                  <c:v>2738621.7861290318</c:v>
                </c:pt>
                <c:pt idx="13">
                  <c:v>2738621.7861290318</c:v>
                </c:pt>
                <c:pt idx="14">
                  <c:v>2738621.7861290318</c:v>
                </c:pt>
                <c:pt idx="15">
                  <c:v>2738621.7861290318</c:v>
                </c:pt>
                <c:pt idx="16">
                  <c:v>2738621.7861290318</c:v>
                </c:pt>
                <c:pt idx="17">
                  <c:v>2738621.7861290318</c:v>
                </c:pt>
                <c:pt idx="18">
                  <c:v>2738621.7861290318</c:v>
                </c:pt>
                <c:pt idx="19">
                  <c:v>2738621.7861290318</c:v>
                </c:pt>
                <c:pt idx="20">
                  <c:v>2738621.7861290318</c:v>
                </c:pt>
                <c:pt idx="21">
                  <c:v>2738621.7861290318</c:v>
                </c:pt>
                <c:pt idx="22">
                  <c:v>2738621.7861290318</c:v>
                </c:pt>
                <c:pt idx="23">
                  <c:v>2738621.7861290318</c:v>
                </c:pt>
                <c:pt idx="24">
                  <c:v>2738621.7861290318</c:v>
                </c:pt>
                <c:pt idx="25">
                  <c:v>2738621.7861290318</c:v>
                </c:pt>
                <c:pt idx="26">
                  <c:v>2738621.7861290318</c:v>
                </c:pt>
                <c:pt idx="27">
                  <c:v>2738621.7861290318</c:v>
                </c:pt>
                <c:pt idx="28">
                  <c:v>2738621.7861290318</c:v>
                </c:pt>
                <c:pt idx="29">
                  <c:v>2738621.7861290318</c:v>
                </c:pt>
                <c:pt idx="30">
                  <c:v>2738621.7861290318</c:v>
                </c:pt>
              </c:numCache>
            </c:numRef>
          </c:val>
          <c:extLst>
            <c:ext xmlns:c16="http://schemas.microsoft.com/office/drawing/2014/chart" uri="{C3380CC4-5D6E-409C-BE32-E72D297353CC}">
              <c16:uniqueId val="{00000001-B727-4D6C-A99D-F9D8C317ACE6}"/>
            </c:ext>
          </c:extLst>
        </c:ser>
        <c:dLbls>
          <c:showLegendKey val="0"/>
          <c:showVal val="0"/>
          <c:showCatName val="0"/>
          <c:showSerName val="0"/>
          <c:showPercent val="0"/>
          <c:showBubbleSize val="0"/>
        </c:dLbls>
        <c:gapWidth val="100"/>
        <c:axId val="223248768"/>
        <c:axId val="223250304"/>
      </c:barChart>
      <c:lineChart>
        <c:grouping val="standard"/>
        <c:varyColors val="0"/>
        <c:ser>
          <c:idx val="2"/>
          <c:order val="2"/>
          <c:tx>
            <c:strRef>
              <c:f>GJP_ro!$V$100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GJP_ro!$V$101:$V$131</c:f>
              <c:numCache>
                <c:formatCode>0.00%</c:formatCode>
                <c:ptCount val="31"/>
                <c:pt idx="0">
                  <c:v>0.26079315423853772</c:v>
                </c:pt>
                <c:pt idx="1">
                  <c:v>0.10823137403355297</c:v>
                </c:pt>
                <c:pt idx="2">
                  <c:v>0.16635664680381537</c:v>
                </c:pt>
                <c:pt idx="3">
                  <c:v>0.26695271690083705</c:v>
                </c:pt>
                <c:pt idx="4">
                  <c:v>0.25512008682970794</c:v>
                </c:pt>
                <c:pt idx="5">
                  <c:v>0.31580619733065696</c:v>
                </c:pt>
                <c:pt idx="6">
                  <c:v>0.27820945474471975</c:v>
                </c:pt>
                <c:pt idx="7">
                  <c:v>0.25696647806036671</c:v>
                </c:pt>
                <c:pt idx="8">
                  <c:v>0.23383170380038776</c:v>
                </c:pt>
                <c:pt idx="9">
                  <c:v>0.21143634247116377</c:v>
                </c:pt>
                <c:pt idx="10">
                  <c:v>0.21760334558800568</c:v>
                </c:pt>
                <c:pt idx="11">
                  <c:v>0.20740420178300339</c:v>
                </c:pt>
                <c:pt idx="12">
                  <c:v>0.11452695549200323</c:v>
                </c:pt>
                <c:pt idx="13">
                  <c:v>3.4917887242574386E-2</c:v>
                </c:pt>
                <c:pt idx="14">
                  <c:v>-3.4076638573597287E-2</c:v>
                </c:pt>
                <c:pt idx="15">
                  <c:v>-9.4446848662747412E-2</c:v>
                </c:pt>
                <c:pt idx="16">
                  <c:v>-0.14771468109435046</c:v>
                </c:pt>
                <c:pt idx="17">
                  <c:v>-0.19506386547799773</c:v>
                </c:pt>
                <c:pt idx="18">
                  <c:v>-0.23742892518968206</c:v>
                </c:pt>
                <c:pt idx="19">
                  <c:v>-0.27555747893019794</c:v>
                </c:pt>
                <c:pt idx="20">
                  <c:v>-0.31005474183828374</c:v>
                </c:pt>
                <c:pt idx="21">
                  <c:v>-0.34141588993654354</c:v>
                </c:pt>
                <c:pt idx="22">
                  <c:v>-0.37004998167843295</c:v>
                </c:pt>
                <c:pt idx="23">
                  <c:v>-0.39629789910849833</c:v>
                </c:pt>
                <c:pt idx="24">
                  <c:v>-0.42044598314415832</c:v>
                </c:pt>
                <c:pt idx="25">
                  <c:v>-0.4427365222539984</c:v>
                </c:pt>
                <c:pt idx="26">
                  <c:v>-0.4633759103186651</c:v>
                </c:pt>
                <c:pt idx="27">
                  <c:v>-0.48254105637871281</c:v>
                </c:pt>
                <c:pt idx="28">
                  <c:v>-0.50038446822772276</c:v>
                </c:pt>
                <c:pt idx="29">
                  <c:v>-0.51703831928679866</c:v>
                </c:pt>
                <c:pt idx="30">
                  <c:v>-0.53261772834206311</c:v>
                </c:pt>
              </c:numCache>
            </c:numRef>
          </c:val>
          <c:smooth val="0"/>
          <c:extLst>
            <c:ext xmlns:c16="http://schemas.microsoft.com/office/drawing/2014/chart" uri="{C3380CC4-5D6E-409C-BE32-E72D297353CC}">
              <c16:uniqueId val="{00000002-B727-4D6C-A99D-F9D8C317ACE6}"/>
            </c:ext>
          </c:extLst>
        </c:ser>
        <c:dLbls>
          <c:showLegendKey val="0"/>
          <c:showVal val="0"/>
          <c:showCatName val="0"/>
          <c:showSerName val="0"/>
          <c:showPercent val="0"/>
          <c:showBubbleSize val="0"/>
        </c:dLbls>
        <c:marker val="1"/>
        <c:smooth val="0"/>
        <c:axId val="267295744"/>
        <c:axId val="267296224"/>
      </c:lineChart>
      <c:dateAx>
        <c:axId val="223248768"/>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3250304"/>
        <c:crosses val="autoZero"/>
        <c:auto val="1"/>
        <c:lblOffset val="100"/>
        <c:baseTimeUnit val="days"/>
      </c:dateAx>
      <c:valAx>
        <c:axId val="22325030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3248768"/>
        <c:crosses val="autoZero"/>
        <c:crossBetween val="between"/>
      </c:valAx>
      <c:dateAx>
        <c:axId val="267295744"/>
        <c:scaling>
          <c:orientation val="minMax"/>
        </c:scaling>
        <c:delete val="1"/>
        <c:axPos val="b"/>
        <c:numFmt formatCode="m/d;@" sourceLinked="1"/>
        <c:majorTickMark val="out"/>
        <c:minorTickMark val="none"/>
        <c:tickLblPos val="nextTo"/>
        <c:crossAx val="267296224"/>
        <c:crosses val="autoZero"/>
        <c:auto val="1"/>
        <c:lblOffset val="100"/>
        <c:baseTimeUnit val="days"/>
      </c:dateAx>
      <c:valAx>
        <c:axId val="26729622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67295744"/>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652ff1e2-cc65-433e-9171-c8388f59f89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总投注人数</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GJP_ro!$X$2:$X$4</c:f>
              <c:strCache>
                <c:ptCount val="3"/>
                <c:pt idx="0">
                  <c:v>总投注人数</c:v>
                </c:pt>
                <c:pt idx="1">
                  <c:v>no of  bettors</c:v>
                </c:pt>
                <c:pt idx="2">
                  <c:v>本月数据</c:v>
                </c:pt>
              </c:strCache>
            </c:strRef>
          </c:tx>
          <c:spPr>
            <a:solidFill>
              <a:schemeClr val="accent1"/>
            </a:solidFill>
            <a:ln>
              <a:noFill/>
            </a:ln>
            <a:effectLst/>
          </c:spPr>
          <c:invertIfNegative val="0"/>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GJP_ro!$X$5:$X$35</c:f>
              <c:numCache>
                <c:formatCode>_ * #,##0_ ;_ * \-#,##0_ ;_ * "-"_ ;_ @_ </c:formatCode>
                <c:ptCount val="31"/>
                <c:pt idx="0">
                  <c:v>13551</c:v>
                </c:pt>
                <c:pt idx="1">
                  <c:v>11724</c:v>
                </c:pt>
                <c:pt idx="2">
                  <c:v>12145</c:v>
                </c:pt>
                <c:pt idx="3">
                  <c:v>13428</c:v>
                </c:pt>
                <c:pt idx="4">
                  <c:v>12528</c:v>
                </c:pt>
                <c:pt idx="5">
                  <c:v>15273</c:v>
                </c:pt>
                <c:pt idx="6">
                  <c:v>13942</c:v>
                </c:pt>
                <c:pt idx="7">
                  <c:v>16424</c:v>
                </c:pt>
                <c:pt idx="8">
                  <c:v>13828</c:v>
                </c:pt>
                <c:pt idx="9">
                  <c:v>13487</c:v>
                </c:pt>
                <c:pt idx="10">
                  <c:v>13990</c:v>
                </c:pt>
                <c:pt idx="11">
                  <c:v>13313</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C2E5-42E4-9E06-C64BA4FC58A9}"/>
            </c:ext>
          </c:extLst>
        </c:ser>
        <c:ser>
          <c:idx val="1"/>
          <c:order val="1"/>
          <c:tx>
            <c:strRef>
              <c:f>GJP_ro!$Y$2:$Y$4</c:f>
              <c:strCache>
                <c:ptCount val="3"/>
                <c:pt idx="0">
                  <c:v>总投注人数</c:v>
                </c:pt>
                <c:pt idx="1">
                  <c:v>no of  bettors</c:v>
                </c:pt>
                <c:pt idx="2">
                  <c:v>上月数据</c:v>
                </c:pt>
              </c:strCache>
            </c:strRef>
          </c:tx>
          <c:spPr>
            <a:solidFill>
              <a:schemeClr val="accent2"/>
            </a:solidFill>
            <a:ln>
              <a:noFill/>
            </a:ln>
            <a:effectLst/>
          </c:spPr>
          <c:invertIfNegative val="0"/>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GJP_ro!$Y$5:$Y$35</c:f>
              <c:numCache>
                <c:formatCode>_ * #,##0_ ;_ * \-#,##0_ ;_ * "-"_ ;_ @_ </c:formatCode>
                <c:ptCount val="31"/>
                <c:pt idx="0">
                  <c:v>13162</c:v>
                </c:pt>
                <c:pt idx="1">
                  <c:v>12294</c:v>
                </c:pt>
                <c:pt idx="2">
                  <c:v>13508</c:v>
                </c:pt>
                <c:pt idx="3">
                  <c:v>13289</c:v>
                </c:pt>
                <c:pt idx="4">
                  <c:v>11792</c:v>
                </c:pt>
                <c:pt idx="5">
                  <c:v>10708</c:v>
                </c:pt>
                <c:pt idx="6">
                  <c:v>11409</c:v>
                </c:pt>
                <c:pt idx="7">
                  <c:v>11231</c:v>
                </c:pt>
                <c:pt idx="8">
                  <c:v>15772</c:v>
                </c:pt>
                <c:pt idx="9">
                  <c:v>13391</c:v>
                </c:pt>
                <c:pt idx="10">
                  <c:v>16350</c:v>
                </c:pt>
                <c:pt idx="11">
                  <c:v>12588</c:v>
                </c:pt>
                <c:pt idx="12">
                  <c:v>11852</c:v>
                </c:pt>
                <c:pt idx="13">
                  <c:v>15536</c:v>
                </c:pt>
                <c:pt idx="14">
                  <c:v>14965</c:v>
                </c:pt>
                <c:pt idx="15">
                  <c:v>12009</c:v>
                </c:pt>
                <c:pt idx="16">
                  <c:v>15360</c:v>
                </c:pt>
                <c:pt idx="17">
                  <c:v>13206</c:v>
                </c:pt>
                <c:pt idx="18">
                  <c:v>13249</c:v>
                </c:pt>
                <c:pt idx="19">
                  <c:v>13211</c:v>
                </c:pt>
                <c:pt idx="20">
                  <c:v>12455</c:v>
                </c:pt>
                <c:pt idx="21">
                  <c:v>12160</c:v>
                </c:pt>
                <c:pt idx="22">
                  <c:v>10987</c:v>
                </c:pt>
                <c:pt idx="23">
                  <c:v>11042</c:v>
                </c:pt>
                <c:pt idx="24">
                  <c:v>10806</c:v>
                </c:pt>
                <c:pt idx="25">
                  <c:v>12479</c:v>
                </c:pt>
                <c:pt idx="26">
                  <c:v>12074</c:v>
                </c:pt>
                <c:pt idx="27">
                  <c:v>18966</c:v>
                </c:pt>
                <c:pt idx="28">
                  <c:v>0</c:v>
                </c:pt>
                <c:pt idx="29">
                  <c:v>0</c:v>
                </c:pt>
                <c:pt idx="30">
                  <c:v>0</c:v>
                </c:pt>
              </c:numCache>
            </c:numRef>
          </c:val>
          <c:extLst>
            <c:ext xmlns:c16="http://schemas.microsoft.com/office/drawing/2014/chart" uri="{C3380CC4-5D6E-409C-BE32-E72D297353CC}">
              <c16:uniqueId val="{00000001-C2E5-42E4-9E06-C64BA4FC58A9}"/>
            </c:ext>
          </c:extLst>
        </c:ser>
        <c:dLbls>
          <c:showLegendKey val="0"/>
          <c:showVal val="0"/>
          <c:showCatName val="0"/>
          <c:showSerName val="0"/>
          <c:showPercent val="0"/>
          <c:showBubbleSize val="0"/>
        </c:dLbls>
        <c:gapWidth val="219"/>
        <c:axId val="223367936"/>
        <c:axId val="223369472"/>
      </c:barChart>
      <c:lineChart>
        <c:grouping val="standard"/>
        <c:varyColors val="0"/>
        <c:ser>
          <c:idx val="2"/>
          <c:order val="2"/>
          <c:tx>
            <c:strRef>
              <c:f>GJP_ro!$Z$2:$Z$4</c:f>
              <c:strCache>
                <c:ptCount val="3"/>
                <c:pt idx="0">
                  <c:v>总投注人数</c:v>
                </c:pt>
                <c:pt idx="1">
                  <c:v>no of  bettors</c:v>
                </c:pt>
                <c:pt idx="2">
                  <c:v>增长率</c:v>
                </c:pt>
              </c:strCache>
            </c:strRef>
          </c:tx>
          <c:spPr>
            <a:ln w="28575" cap="rnd">
              <a:solidFill>
                <a:schemeClr val="accent3"/>
              </a:solidFill>
              <a:round/>
            </a:ln>
            <a:effectLst/>
          </c:spPr>
          <c:marker>
            <c:symbol val="none"/>
          </c:marker>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GJP_ro!$Z$5:$Z$35</c:f>
              <c:numCache>
                <c:formatCode>0.00%</c:formatCode>
                <c:ptCount val="31"/>
                <c:pt idx="0">
                  <c:v>2.9554778908980398E-2</c:v>
                </c:pt>
                <c:pt idx="1">
                  <c:v>-4.6364080039043437E-2</c:v>
                </c:pt>
                <c:pt idx="2">
                  <c:v>-0.10090316849274504</c:v>
                </c:pt>
                <c:pt idx="3">
                  <c:v>1.0459778764391602E-2</c:v>
                </c:pt>
                <c:pt idx="4">
                  <c:v>6.2415196743554953E-2</c:v>
                </c:pt>
                <c:pt idx="5">
                  <c:v>0.42631677250653716</c:v>
                </c:pt>
                <c:pt idx="6">
                  <c:v>0.22201770532036111</c:v>
                </c:pt>
                <c:pt idx="7">
                  <c:v>0.46238090998130177</c:v>
                </c:pt>
                <c:pt idx="8">
                  <c:v>-0.12325640375348719</c:v>
                </c:pt>
                <c:pt idx="9">
                  <c:v>7.1689941005152712E-3</c:v>
                </c:pt>
                <c:pt idx="10">
                  <c:v>-0.14434250764525994</c:v>
                </c:pt>
                <c:pt idx="11">
                  <c:v>5.7594534477279948E-2</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C2E5-42E4-9E06-C64BA4FC58A9}"/>
            </c:ext>
          </c:extLst>
        </c:ser>
        <c:dLbls>
          <c:showLegendKey val="0"/>
          <c:showVal val="0"/>
          <c:showCatName val="0"/>
          <c:showSerName val="0"/>
          <c:showPercent val="0"/>
          <c:showBubbleSize val="0"/>
        </c:dLbls>
        <c:marker val="1"/>
        <c:smooth val="0"/>
        <c:axId val="479291072"/>
        <c:axId val="479274752"/>
      </c:lineChart>
      <c:dateAx>
        <c:axId val="223367936"/>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369472"/>
        <c:crosses val="autoZero"/>
        <c:auto val="1"/>
        <c:lblOffset val="100"/>
        <c:baseTimeUnit val="days"/>
      </c:dateAx>
      <c:valAx>
        <c:axId val="22336947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367936"/>
        <c:crosses val="autoZero"/>
        <c:crossBetween val="between"/>
      </c:valAx>
      <c:dateAx>
        <c:axId val="479291072"/>
        <c:scaling>
          <c:orientation val="minMax"/>
        </c:scaling>
        <c:delete val="1"/>
        <c:axPos val="b"/>
        <c:numFmt formatCode="m/d;@" sourceLinked="1"/>
        <c:majorTickMark val="out"/>
        <c:minorTickMark val="none"/>
        <c:tickLblPos val="nextTo"/>
        <c:crossAx val="479274752"/>
        <c:crosses val="autoZero"/>
        <c:auto val="1"/>
        <c:lblOffset val="100"/>
        <c:baseTimeUnit val="days"/>
        <c:majorUnit val="1"/>
        <c:majorTimeUnit val="days"/>
        <c:minorUnit val="1"/>
        <c:minorTimeUnit val="days"/>
      </c:dateAx>
      <c:valAx>
        <c:axId val="47927475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47929107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caa50814-7c92-44c7-820c-4984cb4aea5e}"/>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总投注人数</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GJP_ro!$X$36</c:f>
              <c:strCache>
                <c:ptCount val="1"/>
                <c:pt idx="0">
                  <c:v>本月日均值数据</c:v>
                </c:pt>
              </c:strCache>
            </c:strRef>
          </c:tx>
          <c:spPr>
            <a:solidFill>
              <a:schemeClr val="accent1"/>
            </a:solidFill>
            <a:ln>
              <a:noFill/>
            </a:ln>
            <a:effectLst/>
          </c:spPr>
          <c:invertIfNegative val="0"/>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GJP_ro!$X$37:$X$67</c:f>
              <c:numCache>
                <c:formatCode>_ * #,##0_ ;_ * \-#,##0_ ;_ * "-"_ ;_ @_ </c:formatCode>
                <c:ptCount val="31"/>
                <c:pt idx="0">
                  <c:v>13551</c:v>
                </c:pt>
                <c:pt idx="1">
                  <c:v>12637.5</c:v>
                </c:pt>
                <c:pt idx="2">
                  <c:v>12473.333333333334</c:v>
                </c:pt>
                <c:pt idx="3">
                  <c:v>12712</c:v>
                </c:pt>
                <c:pt idx="4">
                  <c:v>12675.2</c:v>
                </c:pt>
                <c:pt idx="5">
                  <c:v>13108.166666666666</c:v>
                </c:pt>
                <c:pt idx="6">
                  <c:v>13227.285714285714</c:v>
                </c:pt>
                <c:pt idx="7">
                  <c:v>13626.875</c:v>
                </c:pt>
                <c:pt idx="8">
                  <c:v>13649.222222222223</c:v>
                </c:pt>
                <c:pt idx="9">
                  <c:v>13633</c:v>
                </c:pt>
                <c:pt idx="10">
                  <c:v>13665.454545454546</c:v>
                </c:pt>
                <c:pt idx="11">
                  <c:v>13636.083333333334</c:v>
                </c:pt>
                <c:pt idx="12">
                  <c:v>12587.153846153846</c:v>
                </c:pt>
                <c:pt idx="13">
                  <c:v>11688.071428571429</c:v>
                </c:pt>
                <c:pt idx="14">
                  <c:v>10908.866666666667</c:v>
                </c:pt>
                <c:pt idx="15">
                  <c:v>10227.0625</c:v>
                </c:pt>
                <c:pt idx="16">
                  <c:v>9625.4705882352937</c:v>
                </c:pt>
                <c:pt idx="17">
                  <c:v>9090.7222222222226</c:v>
                </c:pt>
                <c:pt idx="18">
                  <c:v>8612.2631578947367</c:v>
                </c:pt>
                <c:pt idx="19">
                  <c:v>8181.65</c:v>
                </c:pt>
                <c:pt idx="20">
                  <c:v>7792.0476190476193</c:v>
                </c:pt>
                <c:pt idx="21">
                  <c:v>7437.863636363636</c:v>
                </c:pt>
                <c:pt idx="22">
                  <c:v>7114.478260869565</c:v>
                </c:pt>
                <c:pt idx="23">
                  <c:v>6818.041666666667</c:v>
                </c:pt>
                <c:pt idx="24">
                  <c:v>6545.32</c:v>
                </c:pt>
                <c:pt idx="25">
                  <c:v>6293.5769230769229</c:v>
                </c:pt>
                <c:pt idx="26">
                  <c:v>6060.4814814814818</c:v>
                </c:pt>
                <c:pt idx="27">
                  <c:v>5844.0357142857147</c:v>
                </c:pt>
                <c:pt idx="28">
                  <c:v>5642.5172413793107</c:v>
                </c:pt>
                <c:pt idx="29">
                  <c:v>5454.4333333333334</c:v>
                </c:pt>
                <c:pt idx="30">
                  <c:v>5278.4838709677415</c:v>
                </c:pt>
              </c:numCache>
            </c:numRef>
          </c:val>
          <c:extLst>
            <c:ext xmlns:c16="http://schemas.microsoft.com/office/drawing/2014/chart" uri="{C3380CC4-5D6E-409C-BE32-E72D297353CC}">
              <c16:uniqueId val="{00000000-BD3A-4F27-8B10-A8DC029B7B06}"/>
            </c:ext>
          </c:extLst>
        </c:ser>
        <c:ser>
          <c:idx val="1"/>
          <c:order val="1"/>
          <c:tx>
            <c:strRef>
              <c:f>GJP_ro!$Y$36</c:f>
              <c:strCache>
                <c:ptCount val="1"/>
                <c:pt idx="0">
                  <c:v>上月日均值数据</c:v>
                </c:pt>
              </c:strCache>
            </c:strRef>
          </c:tx>
          <c:spPr>
            <a:solidFill>
              <a:schemeClr val="accent2"/>
            </a:solidFill>
            <a:ln>
              <a:noFill/>
            </a:ln>
            <a:effectLst/>
          </c:spPr>
          <c:invertIfNegative val="0"/>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GJP_ro!$Y$37:$Y$67</c:f>
              <c:numCache>
                <c:formatCode>_ * #,##0_ ;_ * \-#,##0_ ;_ * "-"_ ;_ @_ </c:formatCode>
                <c:ptCount val="31"/>
                <c:pt idx="0">
                  <c:v>13162</c:v>
                </c:pt>
                <c:pt idx="1">
                  <c:v>12728</c:v>
                </c:pt>
                <c:pt idx="2">
                  <c:v>12988</c:v>
                </c:pt>
                <c:pt idx="3">
                  <c:v>13063.25</c:v>
                </c:pt>
                <c:pt idx="4">
                  <c:v>12809</c:v>
                </c:pt>
                <c:pt idx="5">
                  <c:v>12458.833333333334</c:v>
                </c:pt>
                <c:pt idx="6">
                  <c:v>12308.857142857143</c:v>
                </c:pt>
                <c:pt idx="7">
                  <c:v>12174.125</c:v>
                </c:pt>
                <c:pt idx="8">
                  <c:v>12573.888888888889</c:v>
                </c:pt>
                <c:pt idx="9">
                  <c:v>12655.6</c:v>
                </c:pt>
                <c:pt idx="10">
                  <c:v>12991.454545454546</c:v>
                </c:pt>
                <c:pt idx="11">
                  <c:v>12957.833333333334</c:v>
                </c:pt>
                <c:pt idx="12">
                  <c:v>12872.76923076923</c:v>
                </c:pt>
                <c:pt idx="13">
                  <c:v>13063</c:v>
                </c:pt>
                <c:pt idx="14">
                  <c:v>13189.8</c:v>
                </c:pt>
                <c:pt idx="15">
                  <c:v>13116</c:v>
                </c:pt>
                <c:pt idx="16">
                  <c:v>13248</c:v>
                </c:pt>
                <c:pt idx="17">
                  <c:v>13245.666666666666</c:v>
                </c:pt>
                <c:pt idx="18">
                  <c:v>13245.842105263158</c:v>
                </c:pt>
                <c:pt idx="19">
                  <c:v>13244.1</c:v>
                </c:pt>
                <c:pt idx="20">
                  <c:v>13206.523809523809</c:v>
                </c:pt>
                <c:pt idx="21">
                  <c:v>13158.954545454546</c:v>
                </c:pt>
                <c:pt idx="22">
                  <c:v>13064.521739130434</c:v>
                </c:pt>
                <c:pt idx="23">
                  <c:v>12980.25</c:v>
                </c:pt>
                <c:pt idx="24">
                  <c:v>12893.28</c:v>
                </c:pt>
                <c:pt idx="25">
                  <c:v>12877.346153846154</c:v>
                </c:pt>
                <c:pt idx="26">
                  <c:v>12847.592592592593</c:v>
                </c:pt>
                <c:pt idx="27">
                  <c:v>13066.107142857143</c:v>
                </c:pt>
                <c:pt idx="28">
                  <c:v>12615.551724137931</c:v>
                </c:pt>
                <c:pt idx="29">
                  <c:v>12195.033333333333</c:v>
                </c:pt>
                <c:pt idx="30">
                  <c:v>11801.645161290322</c:v>
                </c:pt>
              </c:numCache>
            </c:numRef>
          </c:val>
          <c:extLst>
            <c:ext xmlns:c16="http://schemas.microsoft.com/office/drawing/2014/chart" uri="{C3380CC4-5D6E-409C-BE32-E72D297353CC}">
              <c16:uniqueId val="{00000001-BD3A-4F27-8B10-A8DC029B7B06}"/>
            </c:ext>
          </c:extLst>
        </c:ser>
        <c:dLbls>
          <c:showLegendKey val="0"/>
          <c:showVal val="0"/>
          <c:showCatName val="0"/>
          <c:showSerName val="0"/>
          <c:showPercent val="0"/>
          <c:showBubbleSize val="0"/>
        </c:dLbls>
        <c:gapWidth val="219"/>
        <c:axId val="223430528"/>
        <c:axId val="223432064"/>
      </c:barChart>
      <c:lineChart>
        <c:grouping val="standard"/>
        <c:varyColors val="0"/>
        <c:ser>
          <c:idx val="2"/>
          <c:order val="2"/>
          <c:tx>
            <c:strRef>
              <c:f>GJP_ro!$Z$36</c:f>
              <c:strCache>
                <c:ptCount val="1"/>
                <c:pt idx="0">
                  <c:v>日均值同比增长率</c:v>
                </c:pt>
              </c:strCache>
            </c:strRef>
          </c:tx>
          <c:spPr>
            <a:ln w="28575" cap="rnd">
              <a:solidFill>
                <a:schemeClr val="accent3"/>
              </a:solidFill>
              <a:round/>
            </a:ln>
            <a:effectLst/>
          </c:spPr>
          <c:marker>
            <c:symbol val="none"/>
          </c:marker>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GJP_ro!$Z$37:$Z$67</c:f>
              <c:numCache>
                <c:formatCode>0.00%</c:formatCode>
                <c:ptCount val="31"/>
                <c:pt idx="0">
                  <c:v>2.9554778908980398E-2</c:v>
                </c:pt>
                <c:pt idx="1">
                  <c:v>-7.1103079824010058E-3</c:v>
                </c:pt>
                <c:pt idx="2">
                  <c:v>-3.9626321732881588E-2</c:v>
                </c:pt>
                <c:pt idx="3">
                  <c:v>-2.6888408321053336E-2</c:v>
                </c:pt>
                <c:pt idx="4">
                  <c:v>-1.044578031071897E-2</c:v>
                </c:pt>
                <c:pt idx="5">
                  <c:v>5.2118309633058107E-2</c:v>
                </c:pt>
                <c:pt idx="6">
                  <c:v>7.4615259627213784E-2</c:v>
                </c:pt>
                <c:pt idx="7">
                  <c:v>0.1193309580770692</c:v>
                </c:pt>
                <c:pt idx="8">
                  <c:v>8.5521141695754033E-2</c:v>
                </c:pt>
                <c:pt idx="9">
                  <c:v>7.7230633079427263E-2</c:v>
                </c:pt>
                <c:pt idx="10">
                  <c:v>5.1880256952122374E-2</c:v>
                </c:pt>
                <c:pt idx="11">
                  <c:v>5.2342855672887698E-2</c:v>
                </c:pt>
                <c:pt idx="12">
                  <c:v>-2.2187563491209841E-2</c:v>
                </c:pt>
                <c:pt idx="13">
                  <c:v>-0.10525366083048079</c:v>
                </c:pt>
                <c:pt idx="14">
                  <c:v>-0.17293160876839167</c:v>
                </c:pt>
                <c:pt idx="15">
                  <c:v>-0.22026055962183594</c:v>
                </c:pt>
                <c:pt idx="16">
                  <c:v>-0.27343972009093498</c:v>
                </c:pt>
                <c:pt idx="17">
                  <c:v>-0.31368330103765585</c:v>
                </c:pt>
                <c:pt idx="18">
                  <c:v>-0.34981384426493323</c:v>
                </c:pt>
                <c:pt idx="19">
                  <c:v>-0.38224190394213275</c:v>
                </c:pt>
                <c:pt idx="20">
                  <c:v>-0.40998496414109908</c:v>
                </c:pt>
                <c:pt idx="21">
                  <c:v>-0.43476789051354597</c:v>
                </c:pt>
                <c:pt idx="22">
                  <c:v>-0.45543523116039453</c:v>
                </c:pt>
                <c:pt idx="23">
                  <c:v>-0.47473726109538206</c:v>
                </c:pt>
                <c:pt idx="24">
                  <c:v>-0.49234640060558682</c:v>
                </c:pt>
                <c:pt idx="25">
                  <c:v>-0.51126755094665355</c:v>
                </c:pt>
                <c:pt idx="26">
                  <c:v>-0.52827882439425167</c:v>
                </c:pt>
                <c:pt idx="27">
                  <c:v>-0.55273321652804008</c:v>
                </c:pt>
                <c:pt idx="28">
                  <c:v>-0.55273321652804008</c:v>
                </c:pt>
                <c:pt idx="29">
                  <c:v>-0.55273321652804008</c:v>
                </c:pt>
                <c:pt idx="30">
                  <c:v>-0.55273321652804008</c:v>
                </c:pt>
              </c:numCache>
            </c:numRef>
          </c:val>
          <c:smooth val="0"/>
          <c:extLst>
            <c:ext xmlns:c16="http://schemas.microsoft.com/office/drawing/2014/chart" uri="{C3380CC4-5D6E-409C-BE32-E72D297353CC}">
              <c16:uniqueId val="{00000002-BD3A-4F27-8B10-A8DC029B7B06}"/>
            </c:ext>
          </c:extLst>
        </c:ser>
        <c:dLbls>
          <c:showLegendKey val="0"/>
          <c:showVal val="0"/>
          <c:showCatName val="0"/>
          <c:showSerName val="0"/>
          <c:showPercent val="0"/>
          <c:showBubbleSize val="0"/>
        </c:dLbls>
        <c:marker val="1"/>
        <c:smooth val="0"/>
        <c:axId val="479283392"/>
        <c:axId val="479269472"/>
      </c:lineChart>
      <c:dateAx>
        <c:axId val="223430528"/>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432064"/>
        <c:crosses val="autoZero"/>
        <c:auto val="1"/>
        <c:lblOffset val="100"/>
        <c:baseTimeUnit val="days"/>
      </c:dateAx>
      <c:valAx>
        <c:axId val="22343206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430528"/>
        <c:crosses val="autoZero"/>
        <c:crossBetween val="between"/>
      </c:valAx>
      <c:dateAx>
        <c:axId val="479283392"/>
        <c:scaling>
          <c:orientation val="minMax"/>
        </c:scaling>
        <c:delete val="1"/>
        <c:axPos val="b"/>
        <c:numFmt formatCode="m/d;@" sourceLinked="1"/>
        <c:majorTickMark val="out"/>
        <c:minorTickMark val="none"/>
        <c:tickLblPos val="nextTo"/>
        <c:crossAx val="479269472"/>
        <c:crosses val="autoZero"/>
        <c:auto val="1"/>
        <c:lblOffset val="100"/>
        <c:baseTimeUnit val="days"/>
      </c:dateAx>
      <c:valAx>
        <c:axId val="47926947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47928339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b9475dbd-30c8-487d-b253-fff86aa427c1}"/>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总投注人数</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[1]WP图表区!$W$68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[1]WP图表区!$A$69:$A$99</c:f>
              <c:numCache>
                <c:formatCode>General</c:formatCode>
                <c:ptCount val="31"/>
                <c:pt idx="0">
                  <c:v>45474</c:v>
                </c:pt>
                <c:pt idx="1">
                  <c:v>45475</c:v>
                </c:pt>
                <c:pt idx="2">
                  <c:v>45476</c:v>
                </c:pt>
                <c:pt idx="3">
                  <c:v>45477</c:v>
                </c:pt>
                <c:pt idx="4">
                  <c:v>45478</c:v>
                </c:pt>
                <c:pt idx="5">
                  <c:v>45479</c:v>
                </c:pt>
                <c:pt idx="6">
                  <c:v>45480</c:v>
                </c:pt>
                <c:pt idx="7">
                  <c:v>45481</c:v>
                </c:pt>
                <c:pt idx="8">
                  <c:v>45482</c:v>
                </c:pt>
                <c:pt idx="9">
                  <c:v>45483</c:v>
                </c:pt>
                <c:pt idx="10">
                  <c:v>45484</c:v>
                </c:pt>
                <c:pt idx="11">
                  <c:v>45485</c:v>
                </c:pt>
                <c:pt idx="12">
                  <c:v>45486</c:v>
                </c:pt>
                <c:pt idx="13">
                  <c:v>45487</c:v>
                </c:pt>
                <c:pt idx="14">
                  <c:v>45488</c:v>
                </c:pt>
                <c:pt idx="15">
                  <c:v>45489</c:v>
                </c:pt>
                <c:pt idx="16">
                  <c:v>45490</c:v>
                </c:pt>
                <c:pt idx="17">
                  <c:v>45491</c:v>
                </c:pt>
                <c:pt idx="18">
                  <c:v>45492</c:v>
                </c:pt>
                <c:pt idx="19">
                  <c:v>45493</c:v>
                </c:pt>
                <c:pt idx="20">
                  <c:v>45494</c:v>
                </c:pt>
                <c:pt idx="21">
                  <c:v>45495</c:v>
                </c:pt>
                <c:pt idx="22">
                  <c:v>45496</c:v>
                </c:pt>
                <c:pt idx="23">
                  <c:v>45497</c:v>
                </c:pt>
                <c:pt idx="24">
                  <c:v>45498</c:v>
                </c:pt>
                <c:pt idx="25">
                  <c:v>45499</c:v>
                </c:pt>
                <c:pt idx="26">
                  <c:v>45500</c:v>
                </c:pt>
                <c:pt idx="27">
                  <c:v>45501</c:v>
                </c:pt>
                <c:pt idx="28">
                  <c:v>45502</c:v>
                </c:pt>
                <c:pt idx="29">
                  <c:v>45503</c:v>
                </c:pt>
                <c:pt idx="30">
                  <c:v>45504</c:v>
                </c:pt>
              </c:numCache>
            </c:numRef>
          </c:cat>
          <c:val>
            <c:numRef>
              <c:f>[1]WP图表区!$W$69:$W$99</c:f>
              <c:numCache>
                <c:formatCode>General</c:formatCode>
                <c:ptCount val="31"/>
                <c:pt idx="0">
                  <c:v>83662</c:v>
                </c:pt>
                <c:pt idx="1">
                  <c:v>-11204</c:v>
                </c:pt>
                <c:pt idx="2">
                  <c:v>-23050</c:v>
                </c:pt>
                <c:pt idx="3">
                  <c:v>-7857</c:v>
                </c:pt>
                <c:pt idx="4">
                  <c:v>8981</c:v>
                </c:pt>
                <c:pt idx="5">
                  <c:v>-14043</c:v>
                </c:pt>
                <c:pt idx="6">
                  <c:v>-24101</c:v>
                </c:pt>
                <c:pt idx="7">
                  <c:v>15469</c:v>
                </c:pt>
                <c:pt idx="8">
                  <c:v>2843</c:v>
                </c:pt>
                <c:pt idx="9">
                  <c:v>-1151</c:v>
                </c:pt>
                <c:pt idx="10">
                  <c:v>-9761</c:v>
                </c:pt>
                <c:pt idx="11">
                  <c:v>39115</c:v>
                </c:pt>
                <c:pt idx="12">
                  <c:v>10313</c:v>
                </c:pt>
                <c:pt idx="13">
                  <c:v>-30846</c:v>
                </c:pt>
                <c:pt idx="14">
                  <c:v>26948</c:v>
                </c:pt>
                <c:pt idx="15">
                  <c:v>-7255</c:v>
                </c:pt>
                <c:pt idx="16">
                  <c:v>-18587</c:v>
                </c:pt>
                <c:pt idx="17">
                  <c:v>5769</c:v>
                </c:pt>
                <c:pt idx="18">
                  <c:v>8406</c:v>
                </c:pt>
                <c:pt idx="19">
                  <c:v>4334</c:v>
                </c:pt>
                <c:pt idx="20">
                  <c:v>-13955</c:v>
                </c:pt>
                <c:pt idx="21">
                  <c:v>-3817</c:v>
                </c:pt>
                <c:pt idx="22">
                  <c:v>6420</c:v>
                </c:pt>
                <c:pt idx="23">
                  <c:v>0</c:v>
                </c:pt>
                <c:pt idx="24">
                  <c:v>0</c:v>
                </c:pt>
                <c:pt idx="25">
                  <c:v>-51562</c:v>
                </c:pt>
                <c:pt idx="26">
                  <c:v>0</c:v>
                </c:pt>
                <c:pt idx="27">
                  <c:v>0</c:v>
                </c:pt>
                <c:pt idx="28">
                  <c:v>0</c:v>
                </c:pt>
                <c:pt idx="29">
                  <c:v>0</c:v>
                </c:pt>
                <c:pt idx="30">
                  <c:v>0</c:v>
                </c:pt>
              </c:numCache>
            </c:numRef>
          </c:val>
          <c:extLst>
            <c:ext xmlns:c16="http://schemas.microsoft.com/office/drawing/2014/chart" uri="{C3380CC4-5D6E-409C-BE32-E72D297353CC}">
              <c16:uniqueId val="{00000000-FB38-49C0-B890-8AEB272024CA}"/>
            </c:ext>
          </c:extLst>
        </c:ser>
        <c:dLbls>
          <c:showLegendKey val="0"/>
          <c:showVal val="0"/>
          <c:showCatName val="0"/>
          <c:showSerName val="0"/>
          <c:showPercent val="0"/>
          <c:showBubbleSize val="0"/>
        </c:dLbls>
        <c:gapWidth val="315"/>
        <c:overlap val="-40"/>
        <c:axId val="223456640"/>
        <c:axId val="223290496"/>
      </c:barChart>
      <c:catAx>
        <c:axId val="223456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3290496"/>
        <c:crosses val="autoZero"/>
        <c:auto val="1"/>
        <c:lblAlgn val="ctr"/>
        <c:lblOffset val="100"/>
        <c:noMultiLvlLbl val="0"/>
      </c:catAx>
      <c:valAx>
        <c:axId val="223290496"/>
        <c:scaling>
          <c:orientation val="minMax"/>
        </c:scaling>
        <c:delete val="1"/>
        <c:axPos val="l"/>
        <c:numFmt formatCode="General" sourceLinked="1"/>
        <c:majorTickMark val="none"/>
        <c:minorTickMark val="none"/>
        <c:tickLblPos val="nextTo"/>
        <c:crossAx val="2234566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b160a651-80ac-4732-98d8-2bc7d1caebb5}"/>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总投注人数</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GJP_ro!$X$100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GJP_ro!$X$101:$X$131</c:f>
              <c:numCache>
                <c:formatCode>_ * #,##0_ ;_ * \-#,##0_ ;_ * "-"_ ;_ @_ </c:formatCode>
                <c:ptCount val="31"/>
                <c:pt idx="0">
                  <c:v>13551</c:v>
                </c:pt>
                <c:pt idx="1">
                  <c:v>12637.5</c:v>
                </c:pt>
                <c:pt idx="2">
                  <c:v>12473.333333333334</c:v>
                </c:pt>
                <c:pt idx="3">
                  <c:v>12712</c:v>
                </c:pt>
                <c:pt idx="4">
                  <c:v>12675.2</c:v>
                </c:pt>
                <c:pt idx="5">
                  <c:v>13108.166666666666</c:v>
                </c:pt>
                <c:pt idx="6">
                  <c:v>13227.285714285714</c:v>
                </c:pt>
                <c:pt idx="7">
                  <c:v>13626.875</c:v>
                </c:pt>
                <c:pt idx="8">
                  <c:v>13649.222222222223</c:v>
                </c:pt>
                <c:pt idx="9">
                  <c:v>13633</c:v>
                </c:pt>
                <c:pt idx="10">
                  <c:v>13665.454545454546</c:v>
                </c:pt>
                <c:pt idx="11">
                  <c:v>13636.083333333334</c:v>
                </c:pt>
                <c:pt idx="12">
                  <c:v>12587.153846153846</c:v>
                </c:pt>
                <c:pt idx="13">
                  <c:v>11688.071428571429</c:v>
                </c:pt>
                <c:pt idx="14">
                  <c:v>10908.866666666667</c:v>
                </c:pt>
                <c:pt idx="15">
                  <c:v>10227.0625</c:v>
                </c:pt>
                <c:pt idx="16">
                  <c:v>9625.4705882352937</c:v>
                </c:pt>
                <c:pt idx="17">
                  <c:v>9090.7222222222226</c:v>
                </c:pt>
                <c:pt idx="18">
                  <c:v>8612.2631578947367</c:v>
                </c:pt>
                <c:pt idx="19">
                  <c:v>8181.65</c:v>
                </c:pt>
                <c:pt idx="20">
                  <c:v>7792.0476190476193</c:v>
                </c:pt>
                <c:pt idx="21">
                  <c:v>7437.863636363636</c:v>
                </c:pt>
                <c:pt idx="22">
                  <c:v>7114.478260869565</c:v>
                </c:pt>
                <c:pt idx="23">
                  <c:v>6818.041666666667</c:v>
                </c:pt>
                <c:pt idx="24">
                  <c:v>6545.32</c:v>
                </c:pt>
                <c:pt idx="25">
                  <c:v>6293.5769230769229</c:v>
                </c:pt>
                <c:pt idx="26">
                  <c:v>6060.4814814814818</c:v>
                </c:pt>
                <c:pt idx="27">
                  <c:v>5844.0357142857147</c:v>
                </c:pt>
                <c:pt idx="28">
                  <c:v>5642.5172413793107</c:v>
                </c:pt>
                <c:pt idx="29">
                  <c:v>5454.4333333333334</c:v>
                </c:pt>
                <c:pt idx="30">
                  <c:v>5278.4838709677415</c:v>
                </c:pt>
              </c:numCache>
            </c:numRef>
          </c:val>
          <c:extLst>
            <c:ext xmlns:c16="http://schemas.microsoft.com/office/drawing/2014/chart" uri="{C3380CC4-5D6E-409C-BE32-E72D297353CC}">
              <c16:uniqueId val="{00000000-9CF3-4BCD-AF94-E0E633792033}"/>
            </c:ext>
          </c:extLst>
        </c:ser>
        <c:ser>
          <c:idx val="1"/>
          <c:order val="1"/>
          <c:tx>
            <c:strRef>
              <c:f>GJP_ro!$Y$100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GJP_ro!$Y$101:$Y$131</c:f>
              <c:numCache>
                <c:formatCode>_ * #,##0_ ;_ * \-#,##0_ ;_ * "-"_ ;_ @_ </c:formatCode>
                <c:ptCount val="31"/>
                <c:pt idx="0">
                  <c:v>11801.645161290322</c:v>
                </c:pt>
                <c:pt idx="1">
                  <c:v>11801.645161290322</c:v>
                </c:pt>
                <c:pt idx="2">
                  <c:v>11801.645161290322</c:v>
                </c:pt>
                <c:pt idx="3">
                  <c:v>11801.645161290322</c:v>
                </c:pt>
                <c:pt idx="4">
                  <c:v>11801.645161290322</c:v>
                </c:pt>
                <c:pt idx="5">
                  <c:v>11801.645161290322</c:v>
                </c:pt>
                <c:pt idx="6">
                  <c:v>11801.645161290322</c:v>
                </c:pt>
                <c:pt idx="7">
                  <c:v>11801.645161290322</c:v>
                </c:pt>
                <c:pt idx="8">
                  <c:v>11801.645161290322</c:v>
                </c:pt>
                <c:pt idx="9">
                  <c:v>11801.645161290322</c:v>
                </c:pt>
                <c:pt idx="10">
                  <c:v>11801.645161290322</c:v>
                </c:pt>
                <c:pt idx="11">
                  <c:v>11801.645161290322</c:v>
                </c:pt>
                <c:pt idx="12">
                  <c:v>11801.645161290322</c:v>
                </c:pt>
                <c:pt idx="13">
                  <c:v>11801.645161290322</c:v>
                </c:pt>
                <c:pt idx="14">
                  <c:v>11801.645161290322</c:v>
                </c:pt>
                <c:pt idx="15">
                  <c:v>11801.645161290322</c:v>
                </c:pt>
                <c:pt idx="16">
                  <c:v>11801.645161290322</c:v>
                </c:pt>
                <c:pt idx="17">
                  <c:v>11801.645161290322</c:v>
                </c:pt>
                <c:pt idx="18">
                  <c:v>11801.645161290322</c:v>
                </c:pt>
                <c:pt idx="19">
                  <c:v>11801.645161290322</c:v>
                </c:pt>
                <c:pt idx="20">
                  <c:v>11801.645161290322</c:v>
                </c:pt>
                <c:pt idx="21">
                  <c:v>11801.645161290322</c:v>
                </c:pt>
                <c:pt idx="22">
                  <c:v>11801.645161290322</c:v>
                </c:pt>
                <c:pt idx="23">
                  <c:v>11801.645161290322</c:v>
                </c:pt>
                <c:pt idx="24">
                  <c:v>11801.645161290322</c:v>
                </c:pt>
                <c:pt idx="25">
                  <c:v>11801.645161290322</c:v>
                </c:pt>
                <c:pt idx="26">
                  <c:v>11801.645161290322</c:v>
                </c:pt>
                <c:pt idx="27">
                  <c:v>11801.645161290322</c:v>
                </c:pt>
                <c:pt idx="28">
                  <c:v>11801.645161290322</c:v>
                </c:pt>
                <c:pt idx="29">
                  <c:v>11801.645161290322</c:v>
                </c:pt>
                <c:pt idx="30">
                  <c:v>11801.645161290322</c:v>
                </c:pt>
              </c:numCache>
            </c:numRef>
          </c:val>
          <c:extLst>
            <c:ext xmlns:c16="http://schemas.microsoft.com/office/drawing/2014/chart" uri="{C3380CC4-5D6E-409C-BE32-E72D297353CC}">
              <c16:uniqueId val="{00000001-9CF3-4BCD-AF94-E0E633792033}"/>
            </c:ext>
          </c:extLst>
        </c:ser>
        <c:dLbls>
          <c:showLegendKey val="0"/>
          <c:showVal val="0"/>
          <c:showCatName val="0"/>
          <c:showSerName val="0"/>
          <c:showPercent val="0"/>
          <c:showBubbleSize val="0"/>
        </c:dLbls>
        <c:gapWidth val="269"/>
        <c:axId val="223324416"/>
        <c:axId val="223338496"/>
      </c:barChart>
      <c:lineChart>
        <c:grouping val="standard"/>
        <c:varyColors val="0"/>
        <c:ser>
          <c:idx val="2"/>
          <c:order val="2"/>
          <c:tx>
            <c:strRef>
              <c:f>GJP_ro!$Z$100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GJP_ro!$Z$101:$Z$131</c:f>
              <c:numCache>
                <c:formatCode>0.00%</c:formatCode>
                <c:ptCount val="31"/>
                <c:pt idx="0">
                  <c:v>0.14822974380280501</c:v>
                </c:pt>
                <c:pt idx="1">
                  <c:v>7.0825281330377715E-2</c:v>
                </c:pt>
                <c:pt idx="2">
                  <c:v>5.691479135859509E-2</c:v>
                </c:pt>
                <c:pt idx="3">
                  <c:v>7.7137960535846609E-2</c:v>
                </c:pt>
                <c:pt idx="4">
                  <c:v>7.4019751210192247E-2</c:v>
                </c:pt>
                <c:pt idx="5">
                  <c:v>0.11070672669110285</c:v>
                </c:pt>
                <c:pt idx="6">
                  <c:v>0.12080015400492863</c:v>
                </c:pt>
                <c:pt idx="7">
                  <c:v>0.15465893218824062</c:v>
                </c:pt>
                <c:pt idx="8">
                  <c:v>0.1565525005778006</c:v>
                </c:pt>
                <c:pt idx="9">
                  <c:v>0.15517792762627414</c:v>
                </c:pt>
                <c:pt idx="10">
                  <c:v>0.15792792942780243</c:v>
                </c:pt>
                <c:pt idx="11">
                  <c:v>0.15543919063589651</c:v>
                </c:pt>
                <c:pt idx="12">
                  <c:v>6.6559252894673612E-2</c:v>
                </c:pt>
                <c:pt idx="13">
                  <c:v>-9.6235508835172574E-3</c:v>
                </c:pt>
                <c:pt idx="14">
                  <c:v>-7.5648647491282819E-2</c:v>
                </c:pt>
                <c:pt idx="15">
                  <c:v>-0.13342060702307765</c:v>
                </c:pt>
                <c:pt idx="16">
                  <c:v>-0.18439586543348488</c:v>
                </c:pt>
                <c:pt idx="17">
                  <c:v>-0.22970720624273566</c:v>
                </c:pt>
                <c:pt idx="18">
                  <c:v>-0.27024893222996016</c:v>
                </c:pt>
                <c:pt idx="19">
                  <c:v>-0.30673648561846217</c:v>
                </c:pt>
                <c:pt idx="20">
                  <c:v>-0.33974903392234485</c:v>
                </c:pt>
                <c:pt idx="21">
                  <c:v>-0.36976044147132925</c:v>
                </c:pt>
                <c:pt idx="22">
                  <c:v>-0.39716216140735838</c:v>
                </c:pt>
                <c:pt idx="23">
                  <c:v>-0.42228040468205175</c:v>
                </c:pt>
                <c:pt idx="24">
                  <c:v>-0.44538918849476972</c:v>
                </c:pt>
                <c:pt idx="25">
                  <c:v>-0.46672037355266321</c:v>
                </c:pt>
                <c:pt idx="26">
                  <c:v>-0.48647147082849046</c:v>
                </c:pt>
                <c:pt idx="27">
                  <c:v>-0.50481177544175859</c:v>
                </c:pt>
                <c:pt idx="28">
                  <c:v>-0.52188723146100835</c:v>
                </c:pt>
                <c:pt idx="29">
                  <c:v>-0.53782432374564138</c:v>
                </c:pt>
                <c:pt idx="30">
                  <c:v>-0.55273321652804008</c:v>
                </c:pt>
              </c:numCache>
            </c:numRef>
          </c:val>
          <c:smooth val="0"/>
          <c:extLst>
            <c:ext xmlns:c16="http://schemas.microsoft.com/office/drawing/2014/chart" uri="{C3380CC4-5D6E-409C-BE32-E72D297353CC}">
              <c16:uniqueId val="{00000002-9CF3-4BCD-AF94-E0E633792033}"/>
            </c:ext>
          </c:extLst>
        </c:ser>
        <c:dLbls>
          <c:showLegendKey val="0"/>
          <c:showVal val="0"/>
          <c:showCatName val="0"/>
          <c:showSerName val="0"/>
          <c:showPercent val="0"/>
          <c:showBubbleSize val="0"/>
        </c:dLbls>
        <c:marker val="1"/>
        <c:smooth val="0"/>
        <c:axId val="327654816"/>
        <c:axId val="327654336"/>
      </c:lineChart>
      <c:dateAx>
        <c:axId val="223324416"/>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3338496"/>
        <c:crosses val="autoZero"/>
        <c:auto val="1"/>
        <c:lblOffset val="100"/>
        <c:baseTimeUnit val="days"/>
      </c:dateAx>
      <c:valAx>
        <c:axId val="223338496"/>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3324416"/>
        <c:crosses val="autoZero"/>
        <c:crossBetween val="between"/>
      </c:valAx>
      <c:dateAx>
        <c:axId val="327654816"/>
        <c:scaling>
          <c:orientation val="minMax"/>
        </c:scaling>
        <c:delete val="1"/>
        <c:axPos val="b"/>
        <c:numFmt formatCode="m/d;@" sourceLinked="1"/>
        <c:majorTickMark val="out"/>
        <c:minorTickMark val="none"/>
        <c:tickLblPos val="nextTo"/>
        <c:crossAx val="327654336"/>
        <c:crosses val="autoZero"/>
        <c:auto val="1"/>
        <c:lblOffset val="100"/>
        <c:baseTimeUnit val="days"/>
      </c:dateAx>
      <c:valAx>
        <c:axId val="32765433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32765481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ebe88a2e-94da-48e3-bbe7-8ace3c88df79}"/>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有效投注</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GJP_ro!$AA$2:$AA$4</c:f>
              <c:strCache>
                <c:ptCount val="3"/>
                <c:pt idx="0">
                  <c:v>有效投注</c:v>
                </c:pt>
                <c:pt idx="1">
                  <c:v>valid bet amount</c:v>
                </c:pt>
                <c:pt idx="2">
                  <c:v>本月数据</c:v>
                </c:pt>
              </c:strCache>
            </c:strRef>
          </c:tx>
          <c:spPr>
            <a:solidFill>
              <a:schemeClr val="accent1"/>
            </a:solidFill>
            <a:ln>
              <a:noFill/>
            </a:ln>
            <a:effectLst/>
          </c:spPr>
          <c:invertIfNegative val="0"/>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GJP_ro!$AA$5:$AA$35</c:f>
              <c:numCache>
                <c:formatCode>_ * #,##0_ ;_ * \-#,##0_ ;_ * "-"_ ;_ @_ </c:formatCode>
                <c:ptCount val="31"/>
                <c:pt idx="0">
                  <c:v>23941465.09</c:v>
                </c:pt>
                <c:pt idx="1">
                  <c:v>17044339.91</c:v>
                </c:pt>
                <c:pt idx="2">
                  <c:v>22759687.210000001</c:v>
                </c:pt>
                <c:pt idx="3">
                  <c:v>24304692.629999999</c:v>
                </c:pt>
                <c:pt idx="4">
                  <c:v>18651346.399999999</c:v>
                </c:pt>
                <c:pt idx="5">
                  <c:v>27038274.600000001</c:v>
                </c:pt>
                <c:pt idx="6">
                  <c:v>17981849.399999999</c:v>
                </c:pt>
                <c:pt idx="7">
                  <c:v>19857974.23</c:v>
                </c:pt>
                <c:pt idx="8">
                  <c:v>19917885.129999999</c:v>
                </c:pt>
                <c:pt idx="9">
                  <c:v>19425608.420000002</c:v>
                </c:pt>
                <c:pt idx="10">
                  <c:v>18083906.800000001</c:v>
                </c:pt>
                <c:pt idx="11">
                  <c:v>23505528</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62FE-4CAE-A9FE-64B3062E9852}"/>
            </c:ext>
          </c:extLst>
        </c:ser>
        <c:ser>
          <c:idx val="1"/>
          <c:order val="1"/>
          <c:tx>
            <c:strRef>
              <c:f>GJP_ro!$AB$2:$AB$4</c:f>
              <c:strCache>
                <c:ptCount val="3"/>
                <c:pt idx="0">
                  <c:v>有效投注</c:v>
                </c:pt>
                <c:pt idx="1">
                  <c:v>valid bet amount</c:v>
                </c:pt>
                <c:pt idx="2">
                  <c:v>上月数据</c:v>
                </c:pt>
              </c:strCache>
            </c:strRef>
          </c:tx>
          <c:spPr>
            <a:solidFill>
              <a:schemeClr val="accent2"/>
            </a:solidFill>
            <a:ln>
              <a:noFill/>
            </a:ln>
            <a:effectLst/>
          </c:spPr>
          <c:invertIfNegative val="0"/>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GJP_ro!$AB$5:$AB$35</c:f>
              <c:numCache>
                <c:formatCode>_ * #,##0_ ;_ * \-#,##0_ ;_ * "-"_ ;_ @_ </c:formatCode>
                <c:ptCount val="31"/>
                <c:pt idx="0">
                  <c:v>25422361.170000002</c:v>
                </c:pt>
                <c:pt idx="1">
                  <c:v>20602743.780000001</c:v>
                </c:pt>
                <c:pt idx="2">
                  <c:v>23368593.5</c:v>
                </c:pt>
                <c:pt idx="3">
                  <c:v>23473108.84</c:v>
                </c:pt>
                <c:pt idx="4">
                  <c:v>19321890.25</c:v>
                </c:pt>
                <c:pt idx="5">
                  <c:v>24155002.100000001</c:v>
                </c:pt>
                <c:pt idx="6">
                  <c:v>22725529.609999999</c:v>
                </c:pt>
                <c:pt idx="7">
                  <c:v>19135348.280000001</c:v>
                </c:pt>
                <c:pt idx="8">
                  <c:v>18968928.870000001</c:v>
                </c:pt>
                <c:pt idx="9">
                  <c:v>18977121.949999999</c:v>
                </c:pt>
                <c:pt idx="10">
                  <c:v>16747453.949999999</c:v>
                </c:pt>
                <c:pt idx="11">
                  <c:v>16258148.93</c:v>
                </c:pt>
                <c:pt idx="12">
                  <c:v>19445299.18</c:v>
                </c:pt>
                <c:pt idx="13">
                  <c:v>15580239.279999999</c:v>
                </c:pt>
                <c:pt idx="14">
                  <c:v>24400496.289999999</c:v>
                </c:pt>
                <c:pt idx="15">
                  <c:v>19933077.600000001</c:v>
                </c:pt>
                <c:pt idx="16">
                  <c:v>26829096.920000002</c:v>
                </c:pt>
                <c:pt idx="17">
                  <c:v>14690751.23</c:v>
                </c:pt>
                <c:pt idx="18">
                  <c:v>19994602.460000001</c:v>
                </c:pt>
                <c:pt idx="19">
                  <c:v>20584229.23</c:v>
                </c:pt>
                <c:pt idx="20">
                  <c:v>32092020.059999999</c:v>
                </c:pt>
                <c:pt idx="21">
                  <c:v>24017805.82</c:v>
                </c:pt>
                <c:pt idx="22">
                  <c:v>23702788.690000001</c:v>
                </c:pt>
                <c:pt idx="23">
                  <c:v>18667976.129999999</c:v>
                </c:pt>
                <c:pt idx="24">
                  <c:v>22833921.449999999</c:v>
                </c:pt>
                <c:pt idx="25">
                  <c:v>21281039.280000001</c:v>
                </c:pt>
                <c:pt idx="26">
                  <c:v>24727463.57</c:v>
                </c:pt>
                <c:pt idx="27">
                  <c:v>20908306.530000001</c:v>
                </c:pt>
                <c:pt idx="28">
                  <c:v>0</c:v>
                </c:pt>
                <c:pt idx="29">
                  <c:v>0</c:v>
                </c:pt>
                <c:pt idx="30">
                  <c:v>0</c:v>
                </c:pt>
              </c:numCache>
            </c:numRef>
          </c:val>
          <c:extLst>
            <c:ext xmlns:c16="http://schemas.microsoft.com/office/drawing/2014/chart" uri="{C3380CC4-5D6E-409C-BE32-E72D297353CC}">
              <c16:uniqueId val="{00000001-62FE-4CAE-A9FE-64B3062E9852}"/>
            </c:ext>
          </c:extLst>
        </c:ser>
        <c:dLbls>
          <c:showLegendKey val="0"/>
          <c:showVal val="0"/>
          <c:showCatName val="0"/>
          <c:showSerName val="0"/>
          <c:showPercent val="0"/>
          <c:showBubbleSize val="0"/>
        </c:dLbls>
        <c:gapWidth val="219"/>
        <c:axId val="223526272"/>
        <c:axId val="223528064"/>
      </c:barChart>
      <c:lineChart>
        <c:grouping val="standard"/>
        <c:varyColors val="0"/>
        <c:ser>
          <c:idx val="2"/>
          <c:order val="2"/>
          <c:tx>
            <c:strRef>
              <c:f>GJP_ro!$AC$2:$AC$4</c:f>
              <c:strCache>
                <c:ptCount val="3"/>
                <c:pt idx="0">
                  <c:v>有效投注</c:v>
                </c:pt>
                <c:pt idx="1">
                  <c:v>valid bet amount</c:v>
                </c:pt>
                <c:pt idx="2">
                  <c:v>增长率</c:v>
                </c:pt>
              </c:strCache>
            </c:strRef>
          </c:tx>
          <c:spPr>
            <a:ln w="28575" cap="rnd">
              <a:solidFill>
                <a:schemeClr val="accent3"/>
              </a:solidFill>
              <a:round/>
            </a:ln>
            <a:effectLst/>
          </c:spPr>
          <c:marker>
            <c:symbol val="none"/>
          </c:marker>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GJP_ro!$AC$5:$AC$35</c:f>
              <c:numCache>
                <c:formatCode>0.00%</c:formatCode>
                <c:ptCount val="31"/>
                <c:pt idx="0">
                  <c:v>-5.8251712738136736E-2</c:v>
                </c:pt>
                <c:pt idx="1">
                  <c:v>-0.17271504747121602</c:v>
                </c:pt>
                <c:pt idx="2">
                  <c:v>-2.6056608413339E-2</c:v>
                </c:pt>
                <c:pt idx="3">
                  <c:v>3.5427083632949198E-2</c:v>
                </c:pt>
                <c:pt idx="4">
                  <c:v>-3.4703843222585407E-2</c:v>
                </c:pt>
                <c:pt idx="5">
                  <c:v>0.119365441909856</c:v>
                </c:pt>
                <c:pt idx="6">
                  <c:v>-0.20873793884709388</c:v>
                </c:pt>
                <c:pt idx="7">
                  <c:v>3.7763929844709325E-2</c:v>
                </c:pt>
                <c:pt idx="8">
                  <c:v>5.0026876398951772E-2</c:v>
                </c:pt>
                <c:pt idx="9">
                  <c:v>2.3633007743832438E-2</c:v>
                </c:pt>
                <c:pt idx="10">
                  <c:v>7.9800359743637417E-2</c:v>
                </c:pt>
                <c:pt idx="11">
                  <c:v>0.44576901719893403</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62FE-4CAE-A9FE-64B3062E9852}"/>
            </c:ext>
          </c:extLst>
        </c:ser>
        <c:dLbls>
          <c:showLegendKey val="0"/>
          <c:showVal val="0"/>
          <c:showCatName val="0"/>
          <c:showSerName val="0"/>
          <c:showPercent val="0"/>
          <c:showBubbleSize val="0"/>
        </c:dLbls>
        <c:marker val="1"/>
        <c:smooth val="0"/>
        <c:axId val="273218112"/>
        <c:axId val="273216672"/>
      </c:lineChart>
      <c:dateAx>
        <c:axId val="223526272"/>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528064"/>
        <c:crosses val="autoZero"/>
        <c:auto val="1"/>
        <c:lblOffset val="100"/>
        <c:baseTimeUnit val="days"/>
      </c:dateAx>
      <c:valAx>
        <c:axId val="22352806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526272"/>
        <c:crosses val="autoZero"/>
        <c:crossBetween val="between"/>
      </c:valAx>
      <c:dateAx>
        <c:axId val="273218112"/>
        <c:scaling>
          <c:orientation val="minMax"/>
        </c:scaling>
        <c:delete val="1"/>
        <c:axPos val="b"/>
        <c:numFmt formatCode="m/d;@" sourceLinked="1"/>
        <c:majorTickMark val="out"/>
        <c:minorTickMark val="none"/>
        <c:tickLblPos val="nextTo"/>
        <c:crossAx val="273216672"/>
        <c:crosses val="autoZero"/>
        <c:auto val="1"/>
        <c:lblOffset val="100"/>
        <c:baseTimeUnit val="days"/>
      </c:dateAx>
      <c:valAx>
        <c:axId val="27321667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7321811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d165285a-d876-4074-863c-1cc69536cc72}"/>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有效投注</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GJP_ro!$AA$36</c:f>
              <c:strCache>
                <c:ptCount val="1"/>
                <c:pt idx="0">
                  <c:v>本月日均值数据</c:v>
                </c:pt>
              </c:strCache>
            </c:strRef>
          </c:tx>
          <c:spPr>
            <a:solidFill>
              <a:schemeClr val="accent1"/>
            </a:solidFill>
            <a:ln>
              <a:noFill/>
            </a:ln>
            <a:effectLst/>
          </c:spPr>
          <c:invertIfNegative val="0"/>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GJP_ro!$AA$37:$AA$67</c:f>
              <c:numCache>
                <c:formatCode>_ * #,##0_ ;_ * \-#,##0_ ;_ * "-"_ ;_ @_ </c:formatCode>
                <c:ptCount val="31"/>
                <c:pt idx="0">
                  <c:v>23941465.09</c:v>
                </c:pt>
                <c:pt idx="1">
                  <c:v>20492902.5</c:v>
                </c:pt>
                <c:pt idx="2">
                  <c:v>21248497.403333332</c:v>
                </c:pt>
                <c:pt idx="3">
                  <c:v>22012546.210000001</c:v>
                </c:pt>
                <c:pt idx="4">
                  <c:v>21340306.248000003</c:v>
                </c:pt>
                <c:pt idx="5">
                  <c:v>22289967.640000001</c:v>
                </c:pt>
                <c:pt idx="6">
                  <c:v>21674522.177142859</c:v>
                </c:pt>
                <c:pt idx="7">
                  <c:v>21447453.68375</c:v>
                </c:pt>
                <c:pt idx="8">
                  <c:v>21277501.622222222</c:v>
                </c:pt>
                <c:pt idx="9">
                  <c:v>21092312.301999997</c:v>
                </c:pt>
                <c:pt idx="10">
                  <c:v>20818820.892727271</c:v>
                </c:pt>
                <c:pt idx="11">
                  <c:v>21042713.151666667</c:v>
                </c:pt>
                <c:pt idx="12">
                  <c:v>19424042.909230769</c:v>
                </c:pt>
                <c:pt idx="13">
                  <c:v>18036611.272857141</c:v>
                </c:pt>
                <c:pt idx="14">
                  <c:v>16834170.521333333</c:v>
                </c:pt>
                <c:pt idx="15">
                  <c:v>15782034.86375</c:v>
                </c:pt>
                <c:pt idx="16">
                  <c:v>14853679.871764705</c:v>
                </c:pt>
                <c:pt idx="17">
                  <c:v>14028475.434444444</c:v>
                </c:pt>
                <c:pt idx="18">
                  <c:v>13290134.622105263</c:v>
                </c:pt>
                <c:pt idx="19">
                  <c:v>12625627.890999999</c:v>
                </c:pt>
                <c:pt idx="20">
                  <c:v>12024407.515238095</c:v>
                </c:pt>
                <c:pt idx="21">
                  <c:v>11477843.537272727</c:v>
                </c:pt>
                <c:pt idx="22">
                  <c:v>10978806.861739131</c:v>
                </c:pt>
                <c:pt idx="23">
                  <c:v>10521356.575833334</c:v>
                </c:pt>
                <c:pt idx="24">
                  <c:v>10100502.312799999</c:v>
                </c:pt>
                <c:pt idx="25">
                  <c:v>9712021.4546153843</c:v>
                </c:pt>
                <c:pt idx="26">
                  <c:v>9352316.9562962968</c:v>
                </c:pt>
                <c:pt idx="27">
                  <c:v>9018305.6364285704</c:v>
                </c:pt>
                <c:pt idx="28">
                  <c:v>8707329.5800000001</c:v>
                </c:pt>
                <c:pt idx="29">
                  <c:v>8417085.2606666666</c:v>
                </c:pt>
                <c:pt idx="30">
                  <c:v>8145566.3812903222</c:v>
                </c:pt>
              </c:numCache>
            </c:numRef>
          </c:val>
          <c:extLst>
            <c:ext xmlns:c16="http://schemas.microsoft.com/office/drawing/2014/chart" uri="{C3380CC4-5D6E-409C-BE32-E72D297353CC}">
              <c16:uniqueId val="{00000000-D033-41A0-BCAF-2A6D6F982751}"/>
            </c:ext>
          </c:extLst>
        </c:ser>
        <c:ser>
          <c:idx val="1"/>
          <c:order val="1"/>
          <c:tx>
            <c:strRef>
              <c:f>GJP_ro!$AB$36</c:f>
              <c:strCache>
                <c:ptCount val="1"/>
                <c:pt idx="0">
                  <c:v>上月日均值数据</c:v>
                </c:pt>
              </c:strCache>
            </c:strRef>
          </c:tx>
          <c:spPr>
            <a:solidFill>
              <a:schemeClr val="accent2"/>
            </a:solidFill>
            <a:ln>
              <a:noFill/>
            </a:ln>
            <a:effectLst/>
          </c:spPr>
          <c:invertIfNegative val="0"/>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GJP_ro!$AB$37:$AB$67</c:f>
              <c:numCache>
                <c:formatCode>_ * #,##0_ ;_ * \-#,##0_ ;_ * "-"_ ;_ @_ </c:formatCode>
                <c:ptCount val="31"/>
                <c:pt idx="0">
                  <c:v>25422361.170000002</c:v>
                </c:pt>
                <c:pt idx="1">
                  <c:v>23012552.475000001</c:v>
                </c:pt>
                <c:pt idx="2">
                  <c:v>23131232.816666666</c:v>
                </c:pt>
                <c:pt idx="3">
                  <c:v>23216701.822500002</c:v>
                </c:pt>
                <c:pt idx="4">
                  <c:v>22437739.508000001</c:v>
                </c:pt>
                <c:pt idx="5">
                  <c:v>22723949.940000001</c:v>
                </c:pt>
                <c:pt idx="6">
                  <c:v>22724175.607142858</c:v>
                </c:pt>
                <c:pt idx="7">
                  <c:v>22275572.19125</c:v>
                </c:pt>
                <c:pt idx="8">
                  <c:v>21908167.377777778</c:v>
                </c:pt>
                <c:pt idx="9">
                  <c:v>21615062.835000001</c:v>
                </c:pt>
                <c:pt idx="10">
                  <c:v>21172552.936363634</c:v>
                </c:pt>
                <c:pt idx="11">
                  <c:v>20763019.269166667</c:v>
                </c:pt>
                <c:pt idx="12">
                  <c:v>20661656.185384613</c:v>
                </c:pt>
                <c:pt idx="13">
                  <c:v>20298697.834999997</c:v>
                </c:pt>
                <c:pt idx="14">
                  <c:v>20572151.065333329</c:v>
                </c:pt>
                <c:pt idx="15">
                  <c:v>20532208.973749999</c:v>
                </c:pt>
                <c:pt idx="16">
                  <c:v>20902614.147058822</c:v>
                </c:pt>
                <c:pt idx="17">
                  <c:v>20557510.651666667</c:v>
                </c:pt>
                <c:pt idx="18">
                  <c:v>20527883.904736843</c:v>
                </c:pt>
                <c:pt idx="19">
                  <c:v>20530701.171</c:v>
                </c:pt>
                <c:pt idx="20">
                  <c:v>21081240.165714286</c:v>
                </c:pt>
                <c:pt idx="21">
                  <c:v>21214720.422727272</c:v>
                </c:pt>
                <c:pt idx="22">
                  <c:v>21322897.303913046</c:v>
                </c:pt>
                <c:pt idx="23">
                  <c:v>21212275.588333335</c:v>
                </c:pt>
                <c:pt idx="24">
                  <c:v>21277141.422800001</c:v>
                </c:pt>
                <c:pt idx="25">
                  <c:v>21277291.340384617</c:v>
                </c:pt>
                <c:pt idx="26">
                  <c:v>21405075.497037038</c:v>
                </c:pt>
                <c:pt idx="27">
                  <c:v>21387333.748214286</c:v>
                </c:pt>
                <c:pt idx="28">
                  <c:v>20649839.481034484</c:v>
                </c:pt>
                <c:pt idx="29">
                  <c:v>19961511.498333335</c:v>
                </c:pt>
                <c:pt idx="30">
                  <c:v>19317591.772580646</c:v>
                </c:pt>
              </c:numCache>
            </c:numRef>
          </c:val>
          <c:extLst>
            <c:ext xmlns:c16="http://schemas.microsoft.com/office/drawing/2014/chart" uri="{C3380CC4-5D6E-409C-BE32-E72D297353CC}">
              <c16:uniqueId val="{00000001-D033-41A0-BCAF-2A6D6F982751}"/>
            </c:ext>
          </c:extLst>
        </c:ser>
        <c:dLbls>
          <c:showLegendKey val="0"/>
          <c:showVal val="0"/>
          <c:showCatName val="0"/>
          <c:showSerName val="0"/>
          <c:showPercent val="0"/>
          <c:showBubbleSize val="0"/>
        </c:dLbls>
        <c:gapWidth val="219"/>
        <c:axId val="222605696"/>
        <c:axId val="222607232"/>
      </c:barChart>
      <c:lineChart>
        <c:grouping val="standard"/>
        <c:varyColors val="0"/>
        <c:ser>
          <c:idx val="2"/>
          <c:order val="2"/>
          <c:tx>
            <c:strRef>
              <c:f>GJP_ro!$AC$36</c:f>
              <c:strCache>
                <c:ptCount val="1"/>
                <c:pt idx="0">
                  <c:v>日均值同比增长率</c:v>
                </c:pt>
              </c:strCache>
            </c:strRef>
          </c:tx>
          <c:spPr>
            <a:ln w="28575" cap="rnd">
              <a:solidFill>
                <a:schemeClr val="accent3"/>
              </a:solidFill>
              <a:round/>
            </a:ln>
            <a:effectLst/>
          </c:spPr>
          <c:marker>
            <c:symbol val="none"/>
          </c:marker>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GJP_ro!$AC$37:$AC$67</c:f>
              <c:numCache>
                <c:formatCode>0.00%</c:formatCode>
                <c:ptCount val="31"/>
                <c:pt idx="0">
                  <c:v>-5.8251712738136736E-2</c:v>
                </c:pt>
                <c:pt idx="1">
                  <c:v>-0.10949024354153054</c:v>
                </c:pt>
                <c:pt idx="2">
                  <c:v>-8.1393647638908953E-2</c:v>
                </c:pt>
                <c:pt idx="3">
                  <c:v>-5.1865920564695259E-2</c:v>
                </c:pt>
                <c:pt idx="4">
                  <c:v>-4.8910152451351732E-2</c:v>
                </c:pt>
                <c:pt idx="5">
                  <c:v>-1.9098013379974941E-2</c:v>
                </c:pt>
                <c:pt idx="6">
                  <c:v>-4.619104552554433E-2</c:v>
                </c:pt>
                <c:pt idx="7">
                  <c:v>-3.7176082409469645E-2</c:v>
                </c:pt>
                <c:pt idx="8">
                  <c:v>-2.878678735106167E-2</c:v>
                </c:pt>
                <c:pt idx="9">
                  <c:v>-2.4184548386023859E-2</c:v>
                </c:pt>
                <c:pt idx="10">
                  <c:v>-1.6707103989752316E-2</c:v>
                </c:pt>
                <c:pt idx="11">
                  <c:v>1.347077122426742E-2</c:v>
                </c:pt>
                <c:pt idx="12">
                  <c:v>-5.9899035442729488E-2</c:v>
                </c:pt>
                <c:pt idx="13">
                  <c:v>-0.11143998400934159</c:v>
                </c:pt>
                <c:pt idx="14">
                  <c:v>-0.18170100599246353</c:v>
                </c:pt>
                <c:pt idx="15">
                  <c:v>-0.23135231655166758</c:v>
                </c:pt>
                <c:pt idx="16">
                  <c:v>-0.28938649648016657</c:v>
                </c:pt>
                <c:pt idx="17">
                  <c:v>-0.31759853261673449</c:v>
                </c:pt>
                <c:pt idx="18">
                  <c:v>-0.35258136280483626</c:v>
                </c:pt>
                <c:pt idx="19">
                  <c:v>-0.38503669281232661</c:v>
                </c:pt>
                <c:pt idx="20">
                  <c:v>-0.42961574268319724</c:v>
                </c:pt>
                <c:pt idx="21">
                  <c:v>-0.45896795675060864</c:v>
                </c:pt>
                <c:pt idx="22">
                  <c:v>-0.48511655309973434</c:v>
                </c:pt>
                <c:pt idx="23">
                  <c:v>-0.50399679977663325</c:v>
                </c:pt>
                <c:pt idx="24">
                  <c:v>-0.5252885661615907</c:v>
                </c:pt>
                <c:pt idx="25">
                  <c:v>-0.54354991435484923</c:v>
                </c:pt>
                <c:pt idx="26">
                  <c:v>-0.56307946881145665</c:v>
                </c:pt>
                <c:pt idx="27">
                  <c:v>-0.57833427286458539</c:v>
                </c:pt>
                <c:pt idx="28">
                  <c:v>-0.57833427286458527</c:v>
                </c:pt>
                <c:pt idx="29">
                  <c:v>-0.57833427286458527</c:v>
                </c:pt>
                <c:pt idx="30">
                  <c:v>-0.57833427286458527</c:v>
                </c:pt>
              </c:numCache>
            </c:numRef>
          </c:val>
          <c:smooth val="0"/>
          <c:extLst>
            <c:ext xmlns:c16="http://schemas.microsoft.com/office/drawing/2014/chart" uri="{C3380CC4-5D6E-409C-BE32-E72D297353CC}">
              <c16:uniqueId val="{00000002-D033-41A0-BCAF-2A6D6F982751}"/>
            </c:ext>
          </c:extLst>
        </c:ser>
        <c:dLbls>
          <c:showLegendKey val="0"/>
          <c:showVal val="0"/>
          <c:showCatName val="0"/>
          <c:showSerName val="0"/>
          <c:showPercent val="0"/>
          <c:showBubbleSize val="0"/>
        </c:dLbls>
        <c:marker val="1"/>
        <c:smooth val="0"/>
        <c:axId val="458112208"/>
        <c:axId val="458110288"/>
      </c:lineChart>
      <c:dateAx>
        <c:axId val="222605696"/>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607232"/>
        <c:crosses val="autoZero"/>
        <c:auto val="1"/>
        <c:lblOffset val="100"/>
        <c:baseTimeUnit val="days"/>
      </c:dateAx>
      <c:valAx>
        <c:axId val="22260723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605696"/>
        <c:crosses val="autoZero"/>
        <c:crossBetween val="between"/>
      </c:valAx>
      <c:dateAx>
        <c:axId val="458112208"/>
        <c:scaling>
          <c:orientation val="minMax"/>
        </c:scaling>
        <c:delete val="1"/>
        <c:axPos val="b"/>
        <c:numFmt formatCode="m/d;@" sourceLinked="1"/>
        <c:majorTickMark val="out"/>
        <c:minorTickMark val="none"/>
        <c:tickLblPos val="nextTo"/>
        <c:crossAx val="458110288"/>
        <c:crosses val="autoZero"/>
        <c:auto val="1"/>
        <c:lblOffset val="100"/>
        <c:baseTimeUnit val="days"/>
      </c:dateAx>
      <c:valAx>
        <c:axId val="45811028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458112208"/>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bab7e602-dd9b-4ae3-b9e7-41baac56432a}"/>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t>有效投注</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GJP_ro!$AA$68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GJP_ro!$A$69:$A$99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GJP_ro!$AA$69:$AA$99</c:f>
              <c:numCache>
                <c:formatCode>_ * #,##0_ ;_ * \-#,##0_ ;_ * "-"_ ;_ @_ </c:formatCode>
                <c:ptCount val="31"/>
                <c:pt idx="0">
                  <c:v>3033158.5599999987</c:v>
                </c:pt>
                <c:pt idx="1">
                  <c:v>-6897125.1799999997</c:v>
                </c:pt>
                <c:pt idx="2">
                  <c:v>5715347.3000000007</c:v>
                </c:pt>
                <c:pt idx="3">
                  <c:v>1545005.4199999981</c:v>
                </c:pt>
                <c:pt idx="4">
                  <c:v>-5653346.2300000004</c:v>
                </c:pt>
                <c:pt idx="5">
                  <c:v>8386928.200000003</c:v>
                </c:pt>
                <c:pt idx="6">
                  <c:v>-9056425.200000003</c:v>
                </c:pt>
                <c:pt idx="7">
                  <c:v>1876124.8300000019</c:v>
                </c:pt>
                <c:pt idx="8">
                  <c:v>59910.89999999851</c:v>
                </c:pt>
                <c:pt idx="9">
                  <c:v>-492276.70999999717</c:v>
                </c:pt>
                <c:pt idx="10">
                  <c:v>-1341701.620000001</c:v>
                </c:pt>
                <c:pt idx="11">
                  <c:v>5421621.1999999993</c:v>
                </c:pt>
                <c:pt idx="12">
                  <c:v>-23505528</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B462-40AB-B10C-D8FBCCB8D20C}"/>
            </c:ext>
          </c:extLst>
        </c:ser>
        <c:dLbls>
          <c:showLegendKey val="0"/>
          <c:showVal val="0"/>
          <c:showCatName val="0"/>
          <c:showSerName val="0"/>
          <c:showPercent val="0"/>
          <c:showBubbleSize val="0"/>
        </c:dLbls>
        <c:gapWidth val="315"/>
        <c:overlap val="-40"/>
        <c:axId val="222651904"/>
        <c:axId val="222653440"/>
      </c:barChart>
      <c:dateAx>
        <c:axId val="222651904"/>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2653440"/>
        <c:crosses val="autoZero"/>
        <c:auto val="1"/>
        <c:lblOffset val="100"/>
        <c:baseTimeUnit val="days"/>
      </c:dateAx>
      <c:valAx>
        <c:axId val="222653440"/>
        <c:scaling>
          <c:orientation val="minMax"/>
        </c:scaling>
        <c:delete val="1"/>
        <c:axPos val="l"/>
        <c:numFmt formatCode="_ * #,##0_ ;_ * \-#,##0_ ;_ * &quot;-&quot;_ ;_ @_ " sourceLinked="1"/>
        <c:majorTickMark val="none"/>
        <c:minorTickMark val="none"/>
        <c:tickLblPos val="nextTo"/>
        <c:crossAx val="2226519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07d59140-0b2d-46a0-9817-396c393a2da5}"/>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t>有效投注</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GJP_ro!$AA$100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GJP_ro!$AA$101:$AA$131</c:f>
              <c:numCache>
                <c:formatCode>_ * #,##0_ ;_ * \-#,##0_ ;_ * "-"_ ;_ @_ </c:formatCode>
                <c:ptCount val="31"/>
                <c:pt idx="0">
                  <c:v>23941465.09</c:v>
                </c:pt>
                <c:pt idx="1">
                  <c:v>20492902.5</c:v>
                </c:pt>
                <c:pt idx="2">
                  <c:v>21248497.403333332</c:v>
                </c:pt>
                <c:pt idx="3">
                  <c:v>22012546.210000001</c:v>
                </c:pt>
                <c:pt idx="4">
                  <c:v>21340306.248000003</c:v>
                </c:pt>
                <c:pt idx="5">
                  <c:v>22289967.640000001</c:v>
                </c:pt>
                <c:pt idx="6">
                  <c:v>21674522.177142859</c:v>
                </c:pt>
                <c:pt idx="7">
                  <c:v>21447453.68375</c:v>
                </c:pt>
                <c:pt idx="8">
                  <c:v>21277501.622222222</c:v>
                </c:pt>
                <c:pt idx="9">
                  <c:v>21092312.301999997</c:v>
                </c:pt>
                <c:pt idx="10">
                  <c:v>20818820.892727271</c:v>
                </c:pt>
                <c:pt idx="11">
                  <c:v>21042713.151666667</c:v>
                </c:pt>
                <c:pt idx="12">
                  <c:v>19424042.909230769</c:v>
                </c:pt>
                <c:pt idx="13">
                  <c:v>18036611.272857141</c:v>
                </c:pt>
                <c:pt idx="14">
                  <c:v>16834170.521333333</c:v>
                </c:pt>
                <c:pt idx="15">
                  <c:v>15782034.86375</c:v>
                </c:pt>
                <c:pt idx="16">
                  <c:v>14853679.871764705</c:v>
                </c:pt>
                <c:pt idx="17">
                  <c:v>14028475.434444444</c:v>
                </c:pt>
                <c:pt idx="18">
                  <c:v>13290134.622105263</c:v>
                </c:pt>
                <c:pt idx="19">
                  <c:v>12625627.890999999</c:v>
                </c:pt>
                <c:pt idx="20">
                  <c:v>12024407.515238095</c:v>
                </c:pt>
                <c:pt idx="21">
                  <c:v>11477843.537272727</c:v>
                </c:pt>
                <c:pt idx="22">
                  <c:v>10978806.861739131</c:v>
                </c:pt>
                <c:pt idx="23">
                  <c:v>10521356.575833334</c:v>
                </c:pt>
                <c:pt idx="24">
                  <c:v>10100502.312799999</c:v>
                </c:pt>
                <c:pt idx="25">
                  <c:v>9712021.4546153843</c:v>
                </c:pt>
                <c:pt idx="26">
                  <c:v>9352316.9562962968</c:v>
                </c:pt>
                <c:pt idx="27">
                  <c:v>9018305.6364285704</c:v>
                </c:pt>
                <c:pt idx="28">
                  <c:v>8707329.5800000001</c:v>
                </c:pt>
                <c:pt idx="29">
                  <c:v>8417085.2606666666</c:v>
                </c:pt>
                <c:pt idx="30">
                  <c:v>8145566.3812903222</c:v>
                </c:pt>
              </c:numCache>
            </c:numRef>
          </c:val>
          <c:extLst>
            <c:ext xmlns:c16="http://schemas.microsoft.com/office/drawing/2014/chart" uri="{C3380CC4-5D6E-409C-BE32-E72D297353CC}">
              <c16:uniqueId val="{00000000-D074-45F0-916B-A622949425E9}"/>
            </c:ext>
          </c:extLst>
        </c:ser>
        <c:ser>
          <c:idx val="1"/>
          <c:order val="1"/>
          <c:tx>
            <c:strRef>
              <c:f>GJP_ro!$AB$100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GJP_ro!$AB$101:$AB$131</c:f>
              <c:numCache>
                <c:formatCode>_ * #,##0_ ;_ * \-#,##0_ ;_ * "-"_ ;_ @_ </c:formatCode>
                <c:ptCount val="31"/>
                <c:pt idx="0">
                  <c:v>19317591.772580646</c:v>
                </c:pt>
                <c:pt idx="1">
                  <c:v>19317591.772580646</c:v>
                </c:pt>
                <c:pt idx="2">
                  <c:v>19317591.772580646</c:v>
                </c:pt>
                <c:pt idx="3">
                  <c:v>19317591.772580646</c:v>
                </c:pt>
                <c:pt idx="4">
                  <c:v>19317591.772580646</c:v>
                </c:pt>
                <c:pt idx="5">
                  <c:v>19317591.772580646</c:v>
                </c:pt>
                <c:pt idx="6">
                  <c:v>19317591.772580646</c:v>
                </c:pt>
                <c:pt idx="7">
                  <c:v>19317591.772580646</c:v>
                </c:pt>
                <c:pt idx="8">
                  <c:v>19317591.772580646</c:v>
                </c:pt>
                <c:pt idx="9">
                  <c:v>19317591.772580646</c:v>
                </c:pt>
                <c:pt idx="10">
                  <c:v>19317591.772580646</c:v>
                </c:pt>
                <c:pt idx="11">
                  <c:v>19317591.772580646</c:v>
                </c:pt>
                <c:pt idx="12">
                  <c:v>19317591.772580646</c:v>
                </c:pt>
                <c:pt idx="13">
                  <c:v>19317591.772580646</c:v>
                </c:pt>
                <c:pt idx="14">
                  <c:v>19317591.772580646</c:v>
                </c:pt>
                <c:pt idx="15">
                  <c:v>19317591.772580646</c:v>
                </c:pt>
                <c:pt idx="16">
                  <c:v>19317591.772580646</c:v>
                </c:pt>
                <c:pt idx="17">
                  <c:v>19317591.772580646</c:v>
                </c:pt>
                <c:pt idx="18">
                  <c:v>19317591.772580646</c:v>
                </c:pt>
                <c:pt idx="19">
                  <c:v>19317591.772580646</c:v>
                </c:pt>
                <c:pt idx="20">
                  <c:v>19317591.772580646</c:v>
                </c:pt>
                <c:pt idx="21">
                  <c:v>19317591.772580646</c:v>
                </c:pt>
                <c:pt idx="22">
                  <c:v>19317591.772580646</c:v>
                </c:pt>
                <c:pt idx="23">
                  <c:v>19317591.772580646</c:v>
                </c:pt>
                <c:pt idx="24">
                  <c:v>19317591.772580646</c:v>
                </c:pt>
                <c:pt idx="25">
                  <c:v>19317591.772580646</c:v>
                </c:pt>
                <c:pt idx="26">
                  <c:v>19317591.772580646</c:v>
                </c:pt>
                <c:pt idx="27">
                  <c:v>19317591.772580646</c:v>
                </c:pt>
                <c:pt idx="28">
                  <c:v>19317591.772580646</c:v>
                </c:pt>
                <c:pt idx="29">
                  <c:v>19317591.772580646</c:v>
                </c:pt>
                <c:pt idx="30">
                  <c:v>19317591.772580646</c:v>
                </c:pt>
              </c:numCache>
            </c:numRef>
          </c:val>
          <c:extLst>
            <c:ext xmlns:c16="http://schemas.microsoft.com/office/drawing/2014/chart" uri="{C3380CC4-5D6E-409C-BE32-E72D297353CC}">
              <c16:uniqueId val="{00000001-D074-45F0-916B-A622949425E9}"/>
            </c:ext>
          </c:extLst>
        </c:ser>
        <c:dLbls>
          <c:showLegendKey val="0"/>
          <c:showVal val="0"/>
          <c:showCatName val="0"/>
          <c:showSerName val="0"/>
          <c:showPercent val="0"/>
          <c:showBubbleSize val="0"/>
        </c:dLbls>
        <c:gapWidth val="100"/>
        <c:axId val="223838592"/>
        <c:axId val="223840128"/>
      </c:barChart>
      <c:lineChart>
        <c:grouping val="standard"/>
        <c:varyColors val="0"/>
        <c:ser>
          <c:idx val="2"/>
          <c:order val="2"/>
          <c:tx>
            <c:strRef>
              <c:f>GJP_ro!$AC$100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GJP_ro!$AC$101:$AC$131</c:f>
              <c:numCache>
                <c:formatCode>0.00%</c:formatCode>
                <c:ptCount val="31"/>
                <c:pt idx="0">
                  <c:v>0.23936075323749573</c:v>
                </c:pt>
                <c:pt idx="1">
                  <c:v>6.0841472439001835E-2</c:v>
                </c:pt>
                <c:pt idx="2">
                  <c:v>9.995581506662804E-2</c:v>
                </c:pt>
                <c:pt idx="3">
                  <c:v>0.13950778488054438</c:v>
                </c:pt>
                <c:pt idx="4">
                  <c:v>0.10470841806950257</c:v>
                </c:pt>
                <c:pt idx="5">
                  <c:v>0.1538688622480541</c:v>
                </c:pt>
                <c:pt idx="6">
                  <c:v>0.12200953578010874</c:v>
                </c:pt>
                <c:pt idx="7">
                  <c:v>0.11025504298069265</c:v>
                </c:pt>
                <c:pt idx="8">
                  <c:v>0.10145725578606898</c:v>
                </c:pt>
                <c:pt idx="9">
                  <c:v>9.1870692284655608E-2</c:v>
                </c:pt>
                <c:pt idx="10">
                  <c:v>7.7713057498060734E-2</c:v>
                </c:pt>
                <c:pt idx="11">
                  <c:v>8.930312843315466E-2</c:v>
                </c:pt>
                <c:pt idx="12">
                  <c:v>5.5105800921427094E-3</c:v>
                </c:pt>
                <c:pt idx="13">
                  <c:v>-6.6311604200153279E-2</c:v>
                </c:pt>
                <c:pt idx="14">
                  <c:v>-0.12855749725347632</c:v>
                </c:pt>
                <c:pt idx="15">
                  <c:v>-0.18302265367513404</c:v>
                </c:pt>
                <c:pt idx="16">
                  <c:v>-0.23108014463542031</c:v>
                </c:pt>
                <c:pt idx="17">
                  <c:v>-0.27379791437789691</c:v>
                </c:pt>
                <c:pt idx="18">
                  <c:v>-0.31201907677906021</c:v>
                </c:pt>
                <c:pt idx="19">
                  <c:v>-0.34641812294010726</c:v>
                </c:pt>
                <c:pt idx="20">
                  <c:v>-0.3775410694667688</c:v>
                </c:pt>
                <c:pt idx="21">
                  <c:v>-0.40583465721827933</c:v>
                </c:pt>
                <c:pt idx="22">
                  <c:v>-0.43166793299139755</c:v>
                </c:pt>
                <c:pt idx="23">
                  <c:v>-0.45534843578342266</c:v>
                </c:pt>
                <c:pt idx="24">
                  <c:v>-0.47713449835208582</c:v>
                </c:pt>
                <c:pt idx="25">
                  <c:v>-0.49724470995392867</c:v>
                </c:pt>
                <c:pt idx="26">
                  <c:v>-0.51586527625193124</c:v>
                </c:pt>
                <c:pt idx="27">
                  <c:v>-0.53315580210007663</c:v>
                </c:pt>
                <c:pt idx="28">
                  <c:v>-0.54925387788972913</c:v>
                </c:pt>
                <c:pt idx="29">
                  <c:v>-0.5642787486267381</c:v>
                </c:pt>
                <c:pt idx="30">
                  <c:v>-0.57833427286458527</c:v>
                </c:pt>
              </c:numCache>
            </c:numRef>
          </c:val>
          <c:smooth val="0"/>
          <c:extLst>
            <c:ext xmlns:c16="http://schemas.microsoft.com/office/drawing/2014/chart" uri="{C3380CC4-5D6E-409C-BE32-E72D297353CC}">
              <c16:uniqueId val="{00000002-D074-45F0-916B-A622949425E9}"/>
            </c:ext>
          </c:extLst>
        </c:ser>
        <c:dLbls>
          <c:showLegendKey val="0"/>
          <c:showVal val="0"/>
          <c:showCatName val="0"/>
          <c:showSerName val="0"/>
          <c:showPercent val="0"/>
          <c:showBubbleSize val="0"/>
        </c:dLbls>
        <c:marker val="1"/>
        <c:smooth val="0"/>
        <c:axId val="1843436208"/>
        <c:axId val="1843457328"/>
      </c:lineChart>
      <c:dateAx>
        <c:axId val="223838592"/>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3840128"/>
        <c:crosses val="autoZero"/>
        <c:auto val="1"/>
        <c:lblOffset val="100"/>
        <c:baseTimeUnit val="days"/>
      </c:dateAx>
      <c:valAx>
        <c:axId val="22384012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3838592"/>
        <c:crosses val="autoZero"/>
        <c:crossBetween val="between"/>
      </c:valAx>
      <c:dateAx>
        <c:axId val="1843436208"/>
        <c:scaling>
          <c:orientation val="minMax"/>
        </c:scaling>
        <c:delete val="1"/>
        <c:axPos val="b"/>
        <c:numFmt formatCode="m/d;@" sourceLinked="1"/>
        <c:majorTickMark val="out"/>
        <c:minorTickMark val="none"/>
        <c:tickLblPos val="nextTo"/>
        <c:crossAx val="1843457328"/>
        <c:crosses val="autoZero"/>
        <c:auto val="1"/>
        <c:lblOffset val="100"/>
        <c:baseTimeUnit val="days"/>
      </c:dateAx>
      <c:valAx>
        <c:axId val="184345732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1843436208"/>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6f033657-5e0a-478a-90cf-f350a2e898c7}"/>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总取款人数</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GJP_ro!$AF$2:$AF$4</c:f>
              <c:strCache>
                <c:ptCount val="3"/>
                <c:pt idx="0">
                  <c:v>总取款人数</c:v>
                </c:pt>
                <c:pt idx="1">
                  <c:v>no of total withdrawer</c:v>
                </c:pt>
                <c:pt idx="2">
                  <c:v>本月数据</c:v>
                </c:pt>
              </c:strCache>
            </c:strRef>
          </c:tx>
          <c:spPr>
            <a:solidFill>
              <a:schemeClr val="accent1"/>
            </a:solidFill>
            <a:ln>
              <a:noFill/>
            </a:ln>
            <a:effectLst/>
          </c:spPr>
          <c:invertIfNegative val="0"/>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GJP_ro!$AF$5:$AF$35</c:f>
              <c:numCache>
                <c:formatCode>_ * #,##0_ ;_ * \-#,##0_ ;_ * "-"_ ;_ @_ </c:formatCode>
                <c:ptCount val="31"/>
                <c:pt idx="0">
                  <c:v>665</c:v>
                </c:pt>
                <c:pt idx="1">
                  <c:v>643</c:v>
                </c:pt>
                <c:pt idx="2">
                  <c:v>622</c:v>
                </c:pt>
                <c:pt idx="3">
                  <c:v>677</c:v>
                </c:pt>
                <c:pt idx="4">
                  <c:v>572</c:v>
                </c:pt>
                <c:pt idx="5">
                  <c:v>819</c:v>
                </c:pt>
                <c:pt idx="6">
                  <c:v>723</c:v>
                </c:pt>
                <c:pt idx="7">
                  <c:v>828</c:v>
                </c:pt>
                <c:pt idx="8">
                  <c:v>712</c:v>
                </c:pt>
                <c:pt idx="9">
                  <c:v>612</c:v>
                </c:pt>
                <c:pt idx="10">
                  <c:v>602</c:v>
                </c:pt>
                <c:pt idx="11">
                  <c:v>594</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717A-468F-9EAD-72D091FCF7E8}"/>
            </c:ext>
          </c:extLst>
        </c:ser>
        <c:ser>
          <c:idx val="1"/>
          <c:order val="1"/>
          <c:tx>
            <c:strRef>
              <c:f>GJP_ro!$AG$2:$AG$4</c:f>
              <c:strCache>
                <c:ptCount val="3"/>
                <c:pt idx="0">
                  <c:v>总取款人数</c:v>
                </c:pt>
                <c:pt idx="1">
                  <c:v>no of total withdrawer</c:v>
                </c:pt>
                <c:pt idx="2">
                  <c:v>上月数据</c:v>
                </c:pt>
              </c:strCache>
            </c:strRef>
          </c:tx>
          <c:spPr>
            <a:solidFill>
              <a:schemeClr val="accent2"/>
            </a:solidFill>
            <a:ln>
              <a:noFill/>
            </a:ln>
            <a:effectLst/>
          </c:spPr>
          <c:invertIfNegative val="0"/>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GJP_ro!$AG$5:$AG$35</c:f>
              <c:numCache>
                <c:formatCode>_ * #,##0_ ;_ * \-#,##0_ ;_ * "-"_ ;_ @_ </c:formatCode>
                <c:ptCount val="31"/>
                <c:pt idx="0">
                  <c:v>648</c:v>
                </c:pt>
                <c:pt idx="1">
                  <c:v>660</c:v>
                </c:pt>
                <c:pt idx="2">
                  <c:v>624</c:v>
                </c:pt>
                <c:pt idx="3">
                  <c:v>655</c:v>
                </c:pt>
                <c:pt idx="4">
                  <c:v>565</c:v>
                </c:pt>
                <c:pt idx="5">
                  <c:v>603</c:v>
                </c:pt>
                <c:pt idx="6">
                  <c:v>589</c:v>
                </c:pt>
                <c:pt idx="7">
                  <c:v>575</c:v>
                </c:pt>
                <c:pt idx="8">
                  <c:v>711</c:v>
                </c:pt>
                <c:pt idx="9">
                  <c:v>654</c:v>
                </c:pt>
                <c:pt idx="10">
                  <c:v>705</c:v>
                </c:pt>
                <c:pt idx="11">
                  <c:v>582</c:v>
                </c:pt>
                <c:pt idx="12">
                  <c:v>641</c:v>
                </c:pt>
                <c:pt idx="13">
                  <c:v>664</c:v>
                </c:pt>
                <c:pt idx="14">
                  <c:v>653</c:v>
                </c:pt>
                <c:pt idx="15">
                  <c:v>622</c:v>
                </c:pt>
                <c:pt idx="16">
                  <c:v>683</c:v>
                </c:pt>
                <c:pt idx="17">
                  <c:v>594</c:v>
                </c:pt>
                <c:pt idx="18">
                  <c:v>539</c:v>
                </c:pt>
                <c:pt idx="19">
                  <c:v>689</c:v>
                </c:pt>
                <c:pt idx="20">
                  <c:v>633</c:v>
                </c:pt>
                <c:pt idx="21">
                  <c:v>530</c:v>
                </c:pt>
                <c:pt idx="22">
                  <c:v>552</c:v>
                </c:pt>
                <c:pt idx="23">
                  <c:v>528</c:v>
                </c:pt>
                <c:pt idx="24">
                  <c:v>505</c:v>
                </c:pt>
                <c:pt idx="25">
                  <c:v>526</c:v>
                </c:pt>
                <c:pt idx="26">
                  <c:v>634</c:v>
                </c:pt>
                <c:pt idx="27">
                  <c:v>794</c:v>
                </c:pt>
                <c:pt idx="28">
                  <c:v>0</c:v>
                </c:pt>
                <c:pt idx="29">
                  <c:v>0</c:v>
                </c:pt>
                <c:pt idx="30">
                  <c:v>0</c:v>
                </c:pt>
              </c:numCache>
            </c:numRef>
          </c:val>
          <c:extLst>
            <c:ext xmlns:c16="http://schemas.microsoft.com/office/drawing/2014/chart" uri="{C3380CC4-5D6E-409C-BE32-E72D297353CC}">
              <c16:uniqueId val="{00000001-717A-468F-9EAD-72D091FCF7E8}"/>
            </c:ext>
          </c:extLst>
        </c:ser>
        <c:dLbls>
          <c:showLegendKey val="0"/>
          <c:showVal val="0"/>
          <c:showCatName val="0"/>
          <c:showSerName val="0"/>
          <c:showPercent val="0"/>
          <c:showBubbleSize val="0"/>
        </c:dLbls>
        <c:gapWidth val="219"/>
        <c:axId val="222709248"/>
        <c:axId val="222710784"/>
      </c:barChart>
      <c:lineChart>
        <c:grouping val="standard"/>
        <c:varyColors val="0"/>
        <c:ser>
          <c:idx val="2"/>
          <c:order val="2"/>
          <c:tx>
            <c:strRef>
              <c:f>GJP_ro!$AH$2:$AH$4</c:f>
              <c:strCache>
                <c:ptCount val="3"/>
                <c:pt idx="0">
                  <c:v>总取款人数</c:v>
                </c:pt>
                <c:pt idx="1">
                  <c:v>no of total withdrawer</c:v>
                </c:pt>
                <c:pt idx="2">
                  <c:v>增长率</c:v>
                </c:pt>
              </c:strCache>
            </c:strRef>
          </c:tx>
          <c:spPr>
            <a:ln w="28575" cap="rnd">
              <a:solidFill>
                <a:schemeClr val="accent3"/>
              </a:solidFill>
              <a:round/>
            </a:ln>
            <a:effectLst/>
          </c:spPr>
          <c:marker>
            <c:symbol val="none"/>
          </c:marker>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GJP_ro!$AH$5:$AH$35</c:f>
              <c:numCache>
                <c:formatCode>0.00%</c:formatCode>
                <c:ptCount val="31"/>
                <c:pt idx="0">
                  <c:v>2.6234567901234566E-2</c:v>
                </c:pt>
                <c:pt idx="1">
                  <c:v>-2.5757575757575757E-2</c:v>
                </c:pt>
                <c:pt idx="2">
                  <c:v>-3.205128205128205E-3</c:v>
                </c:pt>
                <c:pt idx="3">
                  <c:v>3.3587786259541987E-2</c:v>
                </c:pt>
                <c:pt idx="4">
                  <c:v>1.2389380530973451E-2</c:v>
                </c:pt>
                <c:pt idx="5">
                  <c:v>0.35820895522388058</c:v>
                </c:pt>
                <c:pt idx="6">
                  <c:v>0.22750424448217318</c:v>
                </c:pt>
                <c:pt idx="7">
                  <c:v>0.44</c:v>
                </c:pt>
                <c:pt idx="8">
                  <c:v>1.4064697609001407E-3</c:v>
                </c:pt>
                <c:pt idx="9">
                  <c:v>-6.4220183486238536E-2</c:v>
                </c:pt>
                <c:pt idx="10">
                  <c:v>-0.14609929078014183</c:v>
                </c:pt>
                <c:pt idx="11">
                  <c:v>2.0618556701030927E-2</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717A-468F-9EAD-72D091FCF7E8}"/>
            </c:ext>
          </c:extLst>
        </c:ser>
        <c:dLbls>
          <c:showLegendKey val="0"/>
          <c:showVal val="0"/>
          <c:showCatName val="0"/>
          <c:showSerName val="0"/>
          <c:showPercent val="0"/>
          <c:showBubbleSize val="0"/>
        </c:dLbls>
        <c:marker val="1"/>
        <c:smooth val="0"/>
        <c:axId val="674841632"/>
        <c:axId val="674844512"/>
      </c:lineChart>
      <c:dateAx>
        <c:axId val="222709248"/>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710784"/>
        <c:crosses val="autoZero"/>
        <c:auto val="1"/>
        <c:lblOffset val="100"/>
        <c:baseTimeUnit val="days"/>
      </c:dateAx>
      <c:valAx>
        <c:axId val="22271078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709248"/>
        <c:crosses val="autoZero"/>
        <c:crossBetween val="between"/>
      </c:valAx>
      <c:dateAx>
        <c:axId val="674841632"/>
        <c:scaling>
          <c:orientation val="minMax"/>
        </c:scaling>
        <c:delete val="1"/>
        <c:axPos val="b"/>
        <c:numFmt formatCode="m/d;@" sourceLinked="1"/>
        <c:majorTickMark val="out"/>
        <c:minorTickMark val="none"/>
        <c:tickLblPos val="nextTo"/>
        <c:crossAx val="674844512"/>
        <c:crosses val="autoZero"/>
        <c:auto val="1"/>
        <c:lblOffset val="100"/>
        <c:baseTimeUnit val="days"/>
      </c:dateAx>
      <c:valAx>
        <c:axId val="67484451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67484163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62167fe9-e32a-4584-9fe9-7b207b1881cd}"/>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总取款人数</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GJP_ro!$AF$36</c:f>
              <c:strCache>
                <c:ptCount val="1"/>
                <c:pt idx="0">
                  <c:v>本月日均值数据</c:v>
                </c:pt>
              </c:strCache>
            </c:strRef>
          </c:tx>
          <c:spPr>
            <a:solidFill>
              <a:schemeClr val="accent1"/>
            </a:solidFill>
            <a:ln>
              <a:noFill/>
            </a:ln>
            <a:effectLst/>
          </c:spPr>
          <c:invertIfNegative val="0"/>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GJP_ro!$AF$37:$AF$67</c:f>
              <c:numCache>
                <c:formatCode>_ * #,##0_ ;_ * \-#,##0_ ;_ * "-"_ ;_ @_ </c:formatCode>
                <c:ptCount val="31"/>
                <c:pt idx="0">
                  <c:v>665</c:v>
                </c:pt>
                <c:pt idx="1">
                  <c:v>654</c:v>
                </c:pt>
                <c:pt idx="2">
                  <c:v>643.33333333333337</c:v>
                </c:pt>
                <c:pt idx="3">
                  <c:v>651.75</c:v>
                </c:pt>
                <c:pt idx="4">
                  <c:v>635.79999999999995</c:v>
                </c:pt>
                <c:pt idx="5">
                  <c:v>666.33333333333337</c:v>
                </c:pt>
                <c:pt idx="6">
                  <c:v>674.42857142857144</c:v>
                </c:pt>
                <c:pt idx="7">
                  <c:v>693.625</c:v>
                </c:pt>
                <c:pt idx="8">
                  <c:v>695.66666666666663</c:v>
                </c:pt>
                <c:pt idx="9">
                  <c:v>687.3</c:v>
                </c:pt>
                <c:pt idx="10">
                  <c:v>679.5454545454545</c:v>
                </c:pt>
                <c:pt idx="11">
                  <c:v>672.41666666666663</c:v>
                </c:pt>
                <c:pt idx="12">
                  <c:v>620.69230769230774</c:v>
                </c:pt>
                <c:pt idx="13">
                  <c:v>576.35714285714289</c:v>
                </c:pt>
                <c:pt idx="14">
                  <c:v>537.93333333333328</c:v>
                </c:pt>
                <c:pt idx="15">
                  <c:v>504.3125</c:v>
                </c:pt>
                <c:pt idx="16">
                  <c:v>474.64705882352939</c:v>
                </c:pt>
                <c:pt idx="17">
                  <c:v>448.27777777777777</c:v>
                </c:pt>
                <c:pt idx="18">
                  <c:v>424.68421052631578</c:v>
                </c:pt>
                <c:pt idx="19">
                  <c:v>403.45</c:v>
                </c:pt>
                <c:pt idx="20">
                  <c:v>384.23809523809524</c:v>
                </c:pt>
                <c:pt idx="21">
                  <c:v>366.77272727272725</c:v>
                </c:pt>
                <c:pt idx="22">
                  <c:v>350.82608695652175</c:v>
                </c:pt>
                <c:pt idx="23">
                  <c:v>336.20833333333331</c:v>
                </c:pt>
                <c:pt idx="24">
                  <c:v>322.76</c:v>
                </c:pt>
                <c:pt idx="25">
                  <c:v>310.34615384615387</c:v>
                </c:pt>
                <c:pt idx="26">
                  <c:v>298.85185185185185</c:v>
                </c:pt>
                <c:pt idx="27">
                  <c:v>288.17857142857144</c:v>
                </c:pt>
                <c:pt idx="28">
                  <c:v>278.24137931034483</c:v>
                </c:pt>
                <c:pt idx="29">
                  <c:v>268.96666666666664</c:v>
                </c:pt>
                <c:pt idx="30">
                  <c:v>260.29032258064518</c:v>
                </c:pt>
              </c:numCache>
            </c:numRef>
          </c:val>
          <c:extLst>
            <c:ext xmlns:c16="http://schemas.microsoft.com/office/drawing/2014/chart" uri="{C3380CC4-5D6E-409C-BE32-E72D297353CC}">
              <c16:uniqueId val="{00000000-000C-4EC7-BA6D-A73FCA3CB152}"/>
            </c:ext>
          </c:extLst>
        </c:ser>
        <c:ser>
          <c:idx val="1"/>
          <c:order val="1"/>
          <c:tx>
            <c:strRef>
              <c:f>GJP_ro!$AG$36</c:f>
              <c:strCache>
                <c:ptCount val="1"/>
                <c:pt idx="0">
                  <c:v>上月日均值数据</c:v>
                </c:pt>
              </c:strCache>
            </c:strRef>
          </c:tx>
          <c:spPr>
            <a:solidFill>
              <a:schemeClr val="accent2"/>
            </a:solidFill>
            <a:ln>
              <a:noFill/>
            </a:ln>
            <a:effectLst/>
          </c:spPr>
          <c:invertIfNegative val="0"/>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GJP_ro!$AG$37:$AG$67</c:f>
              <c:numCache>
                <c:formatCode>_ * #,##0_ ;_ * \-#,##0_ ;_ * "-"_ ;_ @_ </c:formatCode>
                <c:ptCount val="31"/>
                <c:pt idx="0">
                  <c:v>648</c:v>
                </c:pt>
                <c:pt idx="1">
                  <c:v>654</c:v>
                </c:pt>
                <c:pt idx="2">
                  <c:v>644</c:v>
                </c:pt>
                <c:pt idx="3">
                  <c:v>646.75</c:v>
                </c:pt>
                <c:pt idx="4">
                  <c:v>630.4</c:v>
                </c:pt>
                <c:pt idx="5">
                  <c:v>625.83333333333337</c:v>
                </c:pt>
                <c:pt idx="6">
                  <c:v>620.57142857142856</c:v>
                </c:pt>
                <c:pt idx="7">
                  <c:v>614.875</c:v>
                </c:pt>
                <c:pt idx="8">
                  <c:v>625.55555555555554</c:v>
                </c:pt>
                <c:pt idx="9">
                  <c:v>628.4</c:v>
                </c:pt>
                <c:pt idx="10">
                  <c:v>635.36363636363637</c:v>
                </c:pt>
                <c:pt idx="11">
                  <c:v>630.91666666666663</c:v>
                </c:pt>
                <c:pt idx="12">
                  <c:v>631.69230769230774</c:v>
                </c:pt>
                <c:pt idx="13">
                  <c:v>634</c:v>
                </c:pt>
                <c:pt idx="14">
                  <c:v>635.26666666666665</c:v>
                </c:pt>
                <c:pt idx="15">
                  <c:v>634.4375</c:v>
                </c:pt>
                <c:pt idx="16">
                  <c:v>637.29411764705878</c:v>
                </c:pt>
                <c:pt idx="17">
                  <c:v>634.88888888888891</c:v>
                </c:pt>
                <c:pt idx="18">
                  <c:v>629.84210526315792</c:v>
                </c:pt>
                <c:pt idx="19">
                  <c:v>632.79999999999995</c:v>
                </c:pt>
                <c:pt idx="20">
                  <c:v>632.80952380952385</c:v>
                </c:pt>
                <c:pt idx="21">
                  <c:v>628.13636363636363</c:v>
                </c:pt>
                <c:pt idx="22">
                  <c:v>624.82608695652175</c:v>
                </c:pt>
                <c:pt idx="23">
                  <c:v>620.79166666666663</c:v>
                </c:pt>
                <c:pt idx="24">
                  <c:v>616.16</c:v>
                </c:pt>
                <c:pt idx="25">
                  <c:v>612.69230769230774</c:v>
                </c:pt>
                <c:pt idx="26">
                  <c:v>613.48148148148152</c:v>
                </c:pt>
                <c:pt idx="27">
                  <c:v>619.92857142857144</c:v>
                </c:pt>
                <c:pt idx="28">
                  <c:v>598.55172413793105</c:v>
                </c:pt>
                <c:pt idx="29">
                  <c:v>578.6</c:v>
                </c:pt>
                <c:pt idx="30">
                  <c:v>559.93548387096769</c:v>
                </c:pt>
              </c:numCache>
            </c:numRef>
          </c:val>
          <c:extLst>
            <c:ext xmlns:c16="http://schemas.microsoft.com/office/drawing/2014/chart" uri="{C3380CC4-5D6E-409C-BE32-E72D297353CC}">
              <c16:uniqueId val="{00000001-000C-4EC7-BA6D-A73FCA3CB152}"/>
            </c:ext>
          </c:extLst>
        </c:ser>
        <c:dLbls>
          <c:showLegendKey val="0"/>
          <c:showVal val="0"/>
          <c:showCatName val="0"/>
          <c:showSerName val="0"/>
          <c:showPercent val="0"/>
          <c:showBubbleSize val="0"/>
        </c:dLbls>
        <c:gapWidth val="219"/>
        <c:axId val="223618944"/>
        <c:axId val="223620480"/>
      </c:barChart>
      <c:lineChart>
        <c:grouping val="standard"/>
        <c:varyColors val="0"/>
        <c:ser>
          <c:idx val="2"/>
          <c:order val="2"/>
          <c:tx>
            <c:strRef>
              <c:f>GJP_ro!$AH$36</c:f>
              <c:strCache>
                <c:ptCount val="1"/>
                <c:pt idx="0">
                  <c:v>日均值同比增长率</c:v>
                </c:pt>
              </c:strCache>
            </c:strRef>
          </c:tx>
          <c:spPr>
            <a:ln w="28575" cap="rnd">
              <a:solidFill>
                <a:schemeClr val="accent3"/>
              </a:solidFill>
              <a:round/>
            </a:ln>
            <a:effectLst/>
          </c:spPr>
          <c:marker>
            <c:symbol val="none"/>
          </c:marker>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GJP_ro!$AH$37:$AH$67</c:f>
              <c:numCache>
                <c:formatCode>0.00%</c:formatCode>
                <c:ptCount val="31"/>
                <c:pt idx="0">
                  <c:v>2.6234567901234566E-2</c:v>
                </c:pt>
                <c:pt idx="1">
                  <c:v>0</c:v>
                </c:pt>
                <c:pt idx="2">
                  <c:v>-1.0351966873705415E-3</c:v>
                </c:pt>
                <c:pt idx="3">
                  <c:v>7.7309625048318517E-3</c:v>
                </c:pt>
                <c:pt idx="4">
                  <c:v>8.565989847715701E-3</c:v>
                </c:pt>
                <c:pt idx="5">
                  <c:v>6.4713715046604517E-2</c:v>
                </c:pt>
                <c:pt idx="6">
                  <c:v>8.6786372007366538E-2</c:v>
                </c:pt>
                <c:pt idx="7">
                  <c:v>0.12807481195364911</c:v>
                </c:pt>
                <c:pt idx="8">
                  <c:v>0.11207815275310831</c:v>
                </c:pt>
                <c:pt idx="9">
                  <c:v>9.3730108211330335E-2</c:v>
                </c:pt>
                <c:pt idx="10">
                  <c:v>6.9537845185291089E-2</c:v>
                </c:pt>
                <c:pt idx="11">
                  <c:v>6.5777308149517905E-2</c:v>
                </c:pt>
                <c:pt idx="12">
                  <c:v>-1.7413541159279101E-2</c:v>
                </c:pt>
                <c:pt idx="13">
                  <c:v>-9.0919333032897648E-2</c:v>
                </c:pt>
                <c:pt idx="14">
                  <c:v>-0.15321649700913009</c:v>
                </c:pt>
                <c:pt idx="15">
                  <c:v>-0.2051029455226086</c:v>
                </c:pt>
                <c:pt idx="16">
                  <c:v>-0.25521506368838837</c:v>
                </c:pt>
                <c:pt idx="17">
                  <c:v>-0.29392719635981801</c:v>
                </c:pt>
                <c:pt idx="18">
                  <c:v>-0.32572908832623049</c:v>
                </c:pt>
                <c:pt idx="19">
                  <c:v>-0.36243678887484193</c:v>
                </c:pt>
                <c:pt idx="20">
                  <c:v>-0.39280608021672064</c:v>
                </c:pt>
                <c:pt idx="21">
                  <c:v>-0.41609378392068891</c:v>
                </c:pt>
                <c:pt idx="22">
                  <c:v>-0.43852202351958808</c:v>
                </c:pt>
                <c:pt idx="23">
                  <c:v>-0.45842002818981137</c:v>
                </c:pt>
                <c:pt idx="24">
                  <c:v>-0.47617501947546093</c:v>
                </c:pt>
                <c:pt idx="25">
                  <c:v>-0.49347143753923417</c:v>
                </c:pt>
                <c:pt idx="26">
                  <c:v>-0.51285921275054336</c:v>
                </c:pt>
                <c:pt idx="27">
                  <c:v>-0.53514229749971198</c:v>
                </c:pt>
                <c:pt idx="28">
                  <c:v>-0.53514229749971198</c:v>
                </c:pt>
                <c:pt idx="29">
                  <c:v>-0.53514229749971198</c:v>
                </c:pt>
                <c:pt idx="30">
                  <c:v>-0.53514229749971187</c:v>
                </c:pt>
              </c:numCache>
            </c:numRef>
          </c:val>
          <c:smooth val="0"/>
          <c:extLst>
            <c:ext xmlns:c16="http://schemas.microsoft.com/office/drawing/2014/chart" uri="{C3380CC4-5D6E-409C-BE32-E72D297353CC}">
              <c16:uniqueId val="{00000002-000C-4EC7-BA6D-A73FCA3CB152}"/>
            </c:ext>
          </c:extLst>
        </c:ser>
        <c:dLbls>
          <c:showLegendKey val="0"/>
          <c:showVal val="0"/>
          <c:showCatName val="0"/>
          <c:showSerName val="0"/>
          <c:showPercent val="0"/>
          <c:showBubbleSize val="0"/>
        </c:dLbls>
        <c:marker val="1"/>
        <c:smooth val="0"/>
        <c:axId val="362171856"/>
        <c:axId val="1515534112"/>
      </c:lineChart>
      <c:dateAx>
        <c:axId val="223618944"/>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620480"/>
        <c:crosses val="autoZero"/>
        <c:auto val="1"/>
        <c:lblOffset val="100"/>
        <c:baseTimeUnit val="days"/>
      </c:dateAx>
      <c:valAx>
        <c:axId val="223620480"/>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618944"/>
        <c:crosses val="autoZero"/>
        <c:crossBetween val="between"/>
      </c:valAx>
      <c:dateAx>
        <c:axId val="362171856"/>
        <c:scaling>
          <c:orientation val="minMax"/>
        </c:scaling>
        <c:delete val="1"/>
        <c:axPos val="b"/>
        <c:numFmt formatCode="m/d;@" sourceLinked="1"/>
        <c:majorTickMark val="out"/>
        <c:minorTickMark val="none"/>
        <c:tickLblPos val="nextTo"/>
        <c:crossAx val="1515534112"/>
        <c:crosses val="autoZero"/>
        <c:auto val="1"/>
        <c:lblOffset val="100"/>
        <c:baseTimeUnit val="days"/>
      </c:dateAx>
      <c:valAx>
        <c:axId val="151553411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36217185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bfe1b465-3aed-4b17-8781-288876d10d75}"/>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总取款人数</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GJP_ro!$AF$68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GJP_ro!$A$69:$A$99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GJP_ro!$AF$69:$AF$99</c:f>
              <c:numCache>
                <c:formatCode>_ * #,##0_ ;_ * \-#,##0_ ;_ * "-"_ ;_ @_ </c:formatCode>
                <c:ptCount val="31"/>
                <c:pt idx="0">
                  <c:v>-129</c:v>
                </c:pt>
                <c:pt idx="1">
                  <c:v>-22</c:v>
                </c:pt>
                <c:pt idx="2">
                  <c:v>-21</c:v>
                </c:pt>
                <c:pt idx="3">
                  <c:v>55</c:v>
                </c:pt>
                <c:pt idx="4">
                  <c:v>-105</c:v>
                </c:pt>
                <c:pt idx="5">
                  <c:v>247</c:v>
                </c:pt>
                <c:pt idx="6">
                  <c:v>-96</c:v>
                </c:pt>
                <c:pt idx="7">
                  <c:v>105</c:v>
                </c:pt>
                <c:pt idx="8">
                  <c:v>-116</c:v>
                </c:pt>
                <c:pt idx="9">
                  <c:v>-100</c:v>
                </c:pt>
                <c:pt idx="10">
                  <c:v>-10</c:v>
                </c:pt>
                <c:pt idx="11">
                  <c:v>-8</c:v>
                </c:pt>
                <c:pt idx="12">
                  <c:v>-594</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739C-4E88-AFA6-54086AF5B72C}"/>
            </c:ext>
          </c:extLst>
        </c:ser>
        <c:dLbls>
          <c:showLegendKey val="0"/>
          <c:showVal val="0"/>
          <c:showCatName val="0"/>
          <c:showSerName val="0"/>
          <c:showPercent val="0"/>
          <c:showBubbleSize val="0"/>
        </c:dLbls>
        <c:gapWidth val="315"/>
        <c:overlap val="-40"/>
        <c:axId val="223661056"/>
        <c:axId val="223662848"/>
      </c:barChart>
      <c:dateAx>
        <c:axId val="223661056"/>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3662848"/>
        <c:crosses val="autoZero"/>
        <c:auto val="1"/>
        <c:lblOffset val="100"/>
        <c:baseTimeUnit val="days"/>
      </c:dateAx>
      <c:valAx>
        <c:axId val="223662848"/>
        <c:scaling>
          <c:orientation val="minMax"/>
        </c:scaling>
        <c:delete val="1"/>
        <c:axPos val="l"/>
        <c:numFmt formatCode="_ * #,##0_ ;_ * \-#,##0_ ;_ * &quot;-&quot;_ ;_ @_ " sourceLinked="1"/>
        <c:majorTickMark val="none"/>
        <c:minorTickMark val="none"/>
        <c:tickLblPos val="nextTo"/>
        <c:crossAx val="2236610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70535fe8-9c2a-41db-bfdf-9ecd99bd3393}"/>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总取款人数</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GJP_ro!$AF$100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GJP_ro!$AF$101:$AF$131</c:f>
              <c:numCache>
                <c:formatCode>_ * #,##0_ ;_ * \-#,##0_ ;_ * "-"_ ;_ @_ </c:formatCode>
                <c:ptCount val="31"/>
                <c:pt idx="0">
                  <c:v>665</c:v>
                </c:pt>
                <c:pt idx="1">
                  <c:v>654</c:v>
                </c:pt>
                <c:pt idx="2">
                  <c:v>643.33333333333337</c:v>
                </c:pt>
                <c:pt idx="3">
                  <c:v>651.75</c:v>
                </c:pt>
                <c:pt idx="4">
                  <c:v>635.79999999999995</c:v>
                </c:pt>
                <c:pt idx="5">
                  <c:v>666.33333333333337</c:v>
                </c:pt>
                <c:pt idx="6">
                  <c:v>674.42857142857144</c:v>
                </c:pt>
                <c:pt idx="7">
                  <c:v>693.625</c:v>
                </c:pt>
                <c:pt idx="8">
                  <c:v>695.66666666666663</c:v>
                </c:pt>
                <c:pt idx="9">
                  <c:v>687.3</c:v>
                </c:pt>
                <c:pt idx="10">
                  <c:v>679.5454545454545</c:v>
                </c:pt>
                <c:pt idx="11">
                  <c:v>672.41666666666663</c:v>
                </c:pt>
                <c:pt idx="12">
                  <c:v>620.69230769230774</c:v>
                </c:pt>
                <c:pt idx="13">
                  <c:v>576.35714285714289</c:v>
                </c:pt>
                <c:pt idx="14">
                  <c:v>537.93333333333328</c:v>
                </c:pt>
                <c:pt idx="15">
                  <c:v>504.3125</c:v>
                </c:pt>
                <c:pt idx="16">
                  <c:v>474.64705882352939</c:v>
                </c:pt>
                <c:pt idx="17">
                  <c:v>448.27777777777777</c:v>
                </c:pt>
                <c:pt idx="18">
                  <c:v>424.68421052631578</c:v>
                </c:pt>
                <c:pt idx="19">
                  <c:v>403.45</c:v>
                </c:pt>
                <c:pt idx="20">
                  <c:v>384.23809523809524</c:v>
                </c:pt>
                <c:pt idx="21">
                  <c:v>366.77272727272725</c:v>
                </c:pt>
                <c:pt idx="22">
                  <c:v>350.82608695652175</c:v>
                </c:pt>
                <c:pt idx="23">
                  <c:v>336.20833333333331</c:v>
                </c:pt>
                <c:pt idx="24">
                  <c:v>322.76</c:v>
                </c:pt>
                <c:pt idx="25">
                  <c:v>310.34615384615387</c:v>
                </c:pt>
                <c:pt idx="26">
                  <c:v>298.85185185185185</c:v>
                </c:pt>
                <c:pt idx="27">
                  <c:v>288.17857142857144</c:v>
                </c:pt>
                <c:pt idx="28">
                  <c:v>278.24137931034483</c:v>
                </c:pt>
                <c:pt idx="29">
                  <c:v>268.96666666666664</c:v>
                </c:pt>
                <c:pt idx="30">
                  <c:v>260.29032258064518</c:v>
                </c:pt>
              </c:numCache>
            </c:numRef>
          </c:val>
          <c:extLst>
            <c:ext xmlns:c16="http://schemas.microsoft.com/office/drawing/2014/chart" uri="{C3380CC4-5D6E-409C-BE32-E72D297353CC}">
              <c16:uniqueId val="{00000000-DF60-45F4-AE36-FA5CA2CF3ECE}"/>
            </c:ext>
          </c:extLst>
        </c:ser>
        <c:ser>
          <c:idx val="1"/>
          <c:order val="1"/>
          <c:tx>
            <c:strRef>
              <c:f>GJP_ro!$AG$100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GJP_ro!$AG$101:$AG$131</c:f>
              <c:numCache>
                <c:formatCode>_ * #,##0_ ;_ * \-#,##0_ ;_ * "-"_ ;_ @_ </c:formatCode>
                <c:ptCount val="31"/>
                <c:pt idx="0">
                  <c:v>559.93548387096769</c:v>
                </c:pt>
                <c:pt idx="1">
                  <c:v>559.93548387096769</c:v>
                </c:pt>
                <c:pt idx="2">
                  <c:v>559.93548387096769</c:v>
                </c:pt>
                <c:pt idx="3">
                  <c:v>559.93548387096769</c:v>
                </c:pt>
                <c:pt idx="4">
                  <c:v>559.93548387096769</c:v>
                </c:pt>
                <c:pt idx="5">
                  <c:v>559.93548387096769</c:v>
                </c:pt>
                <c:pt idx="6">
                  <c:v>559.93548387096769</c:v>
                </c:pt>
                <c:pt idx="7">
                  <c:v>559.93548387096769</c:v>
                </c:pt>
                <c:pt idx="8">
                  <c:v>559.93548387096769</c:v>
                </c:pt>
                <c:pt idx="9">
                  <c:v>559.93548387096769</c:v>
                </c:pt>
                <c:pt idx="10">
                  <c:v>559.93548387096769</c:v>
                </c:pt>
                <c:pt idx="11">
                  <c:v>559.93548387096769</c:v>
                </c:pt>
                <c:pt idx="12">
                  <c:v>559.93548387096769</c:v>
                </c:pt>
                <c:pt idx="13">
                  <c:v>559.93548387096769</c:v>
                </c:pt>
                <c:pt idx="14">
                  <c:v>559.93548387096769</c:v>
                </c:pt>
                <c:pt idx="15">
                  <c:v>559.93548387096769</c:v>
                </c:pt>
                <c:pt idx="16">
                  <c:v>559.93548387096769</c:v>
                </c:pt>
                <c:pt idx="17">
                  <c:v>559.93548387096769</c:v>
                </c:pt>
                <c:pt idx="18">
                  <c:v>559.93548387096769</c:v>
                </c:pt>
                <c:pt idx="19">
                  <c:v>559.93548387096769</c:v>
                </c:pt>
                <c:pt idx="20">
                  <c:v>559.93548387096769</c:v>
                </c:pt>
                <c:pt idx="21">
                  <c:v>559.93548387096769</c:v>
                </c:pt>
                <c:pt idx="22">
                  <c:v>559.93548387096769</c:v>
                </c:pt>
                <c:pt idx="23">
                  <c:v>559.93548387096769</c:v>
                </c:pt>
                <c:pt idx="24">
                  <c:v>559.93548387096769</c:v>
                </c:pt>
                <c:pt idx="25">
                  <c:v>559.93548387096769</c:v>
                </c:pt>
                <c:pt idx="26">
                  <c:v>559.93548387096769</c:v>
                </c:pt>
                <c:pt idx="27">
                  <c:v>559.93548387096769</c:v>
                </c:pt>
                <c:pt idx="28">
                  <c:v>559.93548387096769</c:v>
                </c:pt>
                <c:pt idx="29">
                  <c:v>559.93548387096769</c:v>
                </c:pt>
                <c:pt idx="30">
                  <c:v>559.93548387096769</c:v>
                </c:pt>
              </c:numCache>
            </c:numRef>
          </c:val>
          <c:extLst>
            <c:ext xmlns:c16="http://schemas.microsoft.com/office/drawing/2014/chart" uri="{C3380CC4-5D6E-409C-BE32-E72D297353CC}">
              <c16:uniqueId val="{00000001-DF60-45F4-AE36-FA5CA2CF3ECE}"/>
            </c:ext>
          </c:extLst>
        </c:ser>
        <c:dLbls>
          <c:showLegendKey val="0"/>
          <c:showVal val="0"/>
          <c:showCatName val="0"/>
          <c:showSerName val="0"/>
          <c:showPercent val="0"/>
          <c:showBubbleSize val="0"/>
        </c:dLbls>
        <c:gapWidth val="269"/>
        <c:axId val="223717248"/>
        <c:axId val="223718784"/>
      </c:barChart>
      <c:lineChart>
        <c:grouping val="standard"/>
        <c:varyColors val="0"/>
        <c:ser>
          <c:idx val="2"/>
          <c:order val="2"/>
          <c:tx>
            <c:strRef>
              <c:f>GJP_ro!$AH$100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GJP_ro!$AH$101:$AH$131</c:f>
              <c:numCache>
                <c:formatCode>0.00%</c:formatCode>
                <c:ptCount val="31"/>
                <c:pt idx="0">
                  <c:v>0.18763682451895392</c:v>
                </c:pt>
                <c:pt idx="1">
                  <c:v>0.16799170411337724</c:v>
                </c:pt>
                <c:pt idx="2">
                  <c:v>0.14894189038675748</c:v>
                </c:pt>
                <c:pt idx="3">
                  <c:v>0.16397338403041836</c:v>
                </c:pt>
                <c:pt idx="4">
                  <c:v>0.13548795944233211</c:v>
                </c:pt>
                <c:pt idx="5">
                  <c:v>0.19001805123478147</c:v>
                </c:pt>
                <c:pt idx="6">
                  <c:v>0.2044754991523054</c:v>
                </c:pt>
                <c:pt idx="7">
                  <c:v>0.23875878557437505</c:v>
                </c:pt>
                <c:pt idx="8">
                  <c:v>0.24240503898298579</c:v>
                </c:pt>
                <c:pt idx="9">
                  <c:v>0.22746284134116837</c:v>
                </c:pt>
                <c:pt idx="10">
                  <c:v>0.21361384323707178</c:v>
                </c:pt>
                <c:pt idx="11">
                  <c:v>0.20088239812574418</c:v>
                </c:pt>
                <c:pt idx="12">
                  <c:v>0.10850682903914861</c:v>
                </c:pt>
                <c:pt idx="13">
                  <c:v>2.9327769822066561E-2</c:v>
                </c:pt>
                <c:pt idx="14">
                  <c:v>-3.9294081499404693E-2</c:v>
                </c:pt>
                <c:pt idx="15">
                  <c:v>-9.9338201405691814E-2</c:v>
                </c:pt>
                <c:pt idx="16">
                  <c:v>-0.15231830720535702</c:v>
                </c:pt>
                <c:pt idx="17">
                  <c:v>-0.19941173458283717</c:v>
                </c:pt>
                <c:pt idx="18">
                  <c:v>-0.24154795907847734</c:v>
                </c:pt>
                <c:pt idx="19">
                  <c:v>-0.27947056112455348</c:v>
                </c:pt>
                <c:pt idx="20">
                  <c:v>-0.313781486785289</c:v>
                </c:pt>
                <c:pt idx="21">
                  <c:v>-0.3449732373859577</c:v>
                </c:pt>
                <c:pt idx="22">
                  <c:v>-0.37345266184743775</c:v>
                </c:pt>
                <c:pt idx="23">
                  <c:v>-0.39955880093712792</c:v>
                </c:pt>
                <c:pt idx="24">
                  <c:v>-0.4235764488996428</c:v>
                </c:pt>
                <c:pt idx="25">
                  <c:v>-0.44574658548042567</c:v>
                </c:pt>
                <c:pt idx="26">
                  <c:v>-0.46627448972189145</c:v>
                </c:pt>
                <c:pt idx="27">
                  <c:v>-0.48533611508896674</c:v>
                </c:pt>
                <c:pt idx="28">
                  <c:v>-0.50308314560314027</c:v>
                </c:pt>
                <c:pt idx="29">
                  <c:v>-0.51964704074970236</c:v>
                </c:pt>
                <c:pt idx="30">
                  <c:v>-0.53514229749971187</c:v>
                </c:pt>
              </c:numCache>
            </c:numRef>
          </c:val>
          <c:smooth val="0"/>
          <c:extLst>
            <c:ext xmlns:c16="http://schemas.microsoft.com/office/drawing/2014/chart" uri="{C3380CC4-5D6E-409C-BE32-E72D297353CC}">
              <c16:uniqueId val="{00000002-DF60-45F4-AE36-FA5CA2CF3ECE}"/>
            </c:ext>
          </c:extLst>
        </c:ser>
        <c:dLbls>
          <c:showLegendKey val="0"/>
          <c:showVal val="0"/>
          <c:showCatName val="0"/>
          <c:showSerName val="0"/>
          <c:showPercent val="0"/>
          <c:showBubbleSize val="0"/>
        </c:dLbls>
        <c:marker val="1"/>
        <c:smooth val="0"/>
        <c:axId val="1515532048"/>
        <c:axId val="1515531568"/>
      </c:lineChart>
      <c:dateAx>
        <c:axId val="223717248"/>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3718784"/>
        <c:crosses val="autoZero"/>
        <c:auto val="1"/>
        <c:lblOffset val="100"/>
        <c:baseTimeUnit val="days"/>
      </c:dateAx>
      <c:valAx>
        <c:axId val="22371878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3717248"/>
        <c:crosses val="autoZero"/>
        <c:crossBetween val="between"/>
      </c:valAx>
      <c:dateAx>
        <c:axId val="1515532048"/>
        <c:scaling>
          <c:orientation val="minMax"/>
        </c:scaling>
        <c:delete val="1"/>
        <c:axPos val="b"/>
        <c:numFmt formatCode="m/d;@" sourceLinked="1"/>
        <c:majorTickMark val="out"/>
        <c:minorTickMark val="none"/>
        <c:tickLblPos val="nextTo"/>
        <c:crossAx val="1515531568"/>
        <c:crosses val="autoZero"/>
        <c:auto val="1"/>
        <c:lblOffset val="100"/>
        <c:baseTimeUnit val="days"/>
      </c:dateAx>
      <c:valAx>
        <c:axId val="151553156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1515532048"/>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0a9224f1-a6e8-4cb2-9dc3-fbf3b3e4956a}"/>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总取款次数</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GJP_ro!$AI$2:$AI$4</c:f>
              <c:strCache>
                <c:ptCount val="3"/>
                <c:pt idx="0">
                  <c:v>总取款次数</c:v>
                </c:pt>
                <c:pt idx="1">
                  <c:v>total withdrawal counts</c:v>
                </c:pt>
                <c:pt idx="2">
                  <c:v>本月数据</c:v>
                </c:pt>
              </c:strCache>
            </c:strRef>
          </c:tx>
          <c:spPr>
            <a:solidFill>
              <a:schemeClr val="accent1"/>
            </a:solidFill>
            <a:ln>
              <a:noFill/>
            </a:ln>
            <a:effectLst/>
          </c:spPr>
          <c:invertIfNegative val="0"/>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GJP_ro!$AI$5:$AI$35</c:f>
              <c:numCache>
                <c:formatCode>_ * #,##0_ ;_ * \-#,##0_ ;_ * "-"_ ;_ @_ </c:formatCode>
                <c:ptCount val="31"/>
                <c:pt idx="0">
                  <c:v>988</c:v>
                </c:pt>
                <c:pt idx="1">
                  <c:v>985</c:v>
                </c:pt>
                <c:pt idx="2">
                  <c:v>1026</c:v>
                </c:pt>
                <c:pt idx="3">
                  <c:v>1068</c:v>
                </c:pt>
                <c:pt idx="4">
                  <c:v>979</c:v>
                </c:pt>
                <c:pt idx="5">
                  <c:v>1222</c:v>
                </c:pt>
                <c:pt idx="6">
                  <c:v>1124</c:v>
                </c:pt>
                <c:pt idx="7">
                  <c:v>1242</c:v>
                </c:pt>
                <c:pt idx="8">
                  <c:v>1137</c:v>
                </c:pt>
                <c:pt idx="9">
                  <c:v>1029</c:v>
                </c:pt>
                <c:pt idx="10">
                  <c:v>992</c:v>
                </c:pt>
                <c:pt idx="11">
                  <c:v>940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FA1C-4B92-912F-CCF50FA37852}"/>
            </c:ext>
          </c:extLst>
        </c:ser>
        <c:ser>
          <c:idx val="1"/>
          <c:order val="1"/>
          <c:tx>
            <c:strRef>
              <c:f>GJP_ro!$AJ$2:$AJ$4</c:f>
              <c:strCache>
                <c:ptCount val="3"/>
                <c:pt idx="0">
                  <c:v>总取款次数</c:v>
                </c:pt>
                <c:pt idx="1">
                  <c:v>total withdrawal counts</c:v>
                </c:pt>
                <c:pt idx="2">
                  <c:v>上月数据</c:v>
                </c:pt>
              </c:strCache>
            </c:strRef>
          </c:tx>
          <c:spPr>
            <a:solidFill>
              <a:schemeClr val="accent2"/>
            </a:solidFill>
            <a:ln>
              <a:noFill/>
            </a:ln>
            <a:effectLst/>
          </c:spPr>
          <c:invertIfNegative val="0"/>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GJP_ro!$AJ$5:$AJ$35</c:f>
              <c:numCache>
                <c:formatCode>_ * #,##0_ ;_ * \-#,##0_ ;_ * "-"_ ;_ @_ </c:formatCode>
                <c:ptCount val="31"/>
                <c:pt idx="0">
                  <c:v>1005</c:v>
                </c:pt>
                <c:pt idx="1">
                  <c:v>1049</c:v>
                </c:pt>
                <c:pt idx="2">
                  <c:v>1017</c:v>
                </c:pt>
                <c:pt idx="3">
                  <c:v>1051</c:v>
                </c:pt>
                <c:pt idx="4">
                  <c:v>900</c:v>
                </c:pt>
                <c:pt idx="5">
                  <c:v>981</c:v>
                </c:pt>
                <c:pt idx="6">
                  <c:v>949</c:v>
                </c:pt>
                <c:pt idx="7">
                  <c:v>951</c:v>
                </c:pt>
                <c:pt idx="8">
                  <c:v>1053</c:v>
                </c:pt>
                <c:pt idx="9">
                  <c:v>1049</c:v>
                </c:pt>
                <c:pt idx="10">
                  <c:v>1010</c:v>
                </c:pt>
                <c:pt idx="11">
                  <c:v>904</c:v>
                </c:pt>
                <c:pt idx="12">
                  <c:v>987</c:v>
                </c:pt>
                <c:pt idx="13">
                  <c:v>1006</c:v>
                </c:pt>
                <c:pt idx="14">
                  <c:v>1013</c:v>
                </c:pt>
                <c:pt idx="15">
                  <c:v>1017</c:v>
                </c:pt>
                <c:pt idx="16">
                  <c:v>1030</c:v>
                </c:pt>
                <c:pt idx="17">
                  <c:v>883</c:v>
                </c:pt>
                <c:pt idx="18">
                  <c:v>836</c:v>
                </c:pt>
                <c:pt idx="19">
                  <c:v>1017</c:v>
                </c:pt>
                <c:pt idx="20">
                  <c:v>937</c:v>
                </c:pt>
                <c:pt idx="21">
                  <c:v>899</c:v>
                </c:pt>
                <c:pt idx="22">
                  <c:v>843</c:v>
                </c:pt>
                <c:pt idx="23">
                  <c:v>890</c:v>
                </c:pt>
                <c:pt idx="24">
                  <c:v>826</c:v>
                </c:pt>
                <c:pt idx="25">
                  <c:v>845</c:v>
                </c:pt>
                <c:pt idx="26">
                  <c:v>962</c:v>
                </c:pt>
                <c:pt idx="27">
                  <c:v>1133</c:v>
                </c:pt>
                <c:pt idx="28">
                  <c:v>0</c:v>
                </c:pt>
                <c:pt idx="29">
                  <c:v>0</c:v>
                </c:pt>
                <c:pt idx="30">
                  <c:v>0</c:v>
                </c:pt>
              </c:numCache>
            </c:numRef>
          </c:val>
          <c:extLst>
            <c:ext xmlns:c16="http://schemas.microsoft.com/office/drawing/2014/chart" uri="{C3380CC4-5D6E-409C-BE32-E72D297353CC}">
              <c16:uniqueId val="{00000001-FA1C-4B92-912F-CCF50FA37852}"/>
            </c:ext>
          </c:extLst>
        </c:ser>
        <c:dLbls>
          <c:showLegendKey val="0"/>
          <c:showVal val="0"/>
          <c:showCatName val="0"/>
          <c:showSerName val="0"/>
          <c:showPercent val="0"/>
          <c:showBubbleSize val="0"/>
        </c:dLbls>
        <c:gapWidth val="219"/>
        <c:axId val="223787648"/>
        <c:axId val="223793536"/>
      </c:barChart>
      <c:lineChart>
        <c:grouping val="standard"/>
        <c:varyColors val="0"/>
        <c:ser>
          <c:idx val="2"/>
          <c:order val="2"/>
          <c:tx>
            <c:strRef>
              <c:f>GJP_ro!$AK$2:$AK$4</c:f>
              <c:strCache>
                <c:ptCount val="3"/>
                <c:pt idx="0">
                  <c:v>总取款次数</c:v>
                </c:pt>
                <c:pt idx="1">
                  <c:v>total withdrawal counts</c:v>
                </c:pt>
                <c:pt idx="2">
                  <c:v>增长率</c:v>
                </c:pt>
              </c:strCache>
            </c:strRef>
          </c:tx>
          <c:spPr>
            <a:ln w="28575" cap="rnd">
              <a:solidFill>
                <a:schemeClr val="accent3"/>
              </a:solidFill>
              <a:round/>
            </a:ln>
            <a:effectLst/>
          </c:spPr>
          <c:marker>
            <c:symbol val="none"/>
          </c:marker>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GJP_ro!$AK$5:$AK$35</c:f>
              <c:numCache>
                <c:formatCode>0.00%</c:formatCode>
                <c:ptCount val="31"/>
                <c:pt idx="0">
                  <c:v>-1.6915422885572139E-2</c:v>
                </c:pt>
                <c:pt idx="1">
                  <c:v>-6.1010486177311724E-2</c:v>
                </c:pt>
                <c:pt idx="2">
                  <c:v>8.8495575221238937E-3</c:v>
                </c:pt>
                <c:pt idx="3">
                  <c:v>1.6175071360608945E-2</c:v>
                </c:pt>
                <c:pt idx="4">
                  <c:v>8.7777777777777774E-2</c:v>
                </c:pt>
                <c:pt idx="5">
                  <c:v>0.24566768603465852</c:v>
                </c:pt>
                <c:pt idx="6">
                  <c:v>0.18440463645943098</c:v>
                </c:pt>
                <c:pt idx="7">
                  <c:v>0.305993690851735</c:v>
                </c:pt>
                <c:pt idx="8">
                  <c:v>7.9772079772079771E-2</c:v>
                </c:pt>
                <c:pt idx="9">
                  <c:v>-1.9065776930409915E-2</c:v>
                </c:pt>
                <c:pt idx="10">
                  <c:v>-1.782178217821782E-2</c:v>
                </c:pt>
                <c:pt idx="11">
                  <c:v>3.9823008849557522E-2</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FA1C-4B92-912F-CCF50FA37852}"/>
            </c:ext>
          </c:extLst>
        </c:ser>
        <c:dLbls>
          <c:showLegendKey val="0"/>
          <c:showVal val="0"/>
          <c:showCatName val="0"/>
          <c:showSerName val="0"/>
          <c:showPercent val="0"/>
          <c:showBubbleSize val="0"/>
        </c:dLbls>
        <c:marker val="1"/>
        <c:smooth val="0"/>
        <c:axId val="479318432"/>
        <c:axId val="479312192"/>
      </c:lineChart>
      <c:dateAx>
        <c:axId val="223787648"/>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793536"/>
        <c:crosses val="autoZero"/>
        <c:auto val="1"/>
        <c:lblOffset val="100"/>
        <c:baseTimeUnit val="days"/>
      </c:dateAx>
      <c:valAx>
        <c:axId val="223793536"/>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787648"/>
        <c:crosses val="autoZero"/>
        <c:crossBetween val="between"/>
      </c:valAx>
      <c:dateAx>
        <c:axId val="479318432"/>
        <c:scaling>
          <c:orientation val="minMax"/>
        </c:scaling>
        <c:delete val="1"/>
        <c:axPos val="b"/>
        <c:numFmt formatCode="m/d;@" sourceLinked="1"/>
        <c:majorTickMark val="out"/>
        <c:minorTickMark val="none"/>
        <c:tickLblPos val="nextTo"/>
        <c:crossAx val="479312192"/>
        <c:crosses val="autoZero"/>
        <c:auto val="1"/>
        <c:lblOffset val="100"/>
        <c:baseTimeUnit val="days"/>
      </c:dateAx>
      <c:valAx>
        <c:axId val="4793121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479318432"/>
        <c:crosses val="max"/>
        <c:crossBetween val="between"/>
      </c:valAx>
      <c:spPr>
        <a:noFill/>
        <a:ln>
          <a:noFill/>
        </a:ln>
        <a:effectLst/>
      </c:spPr>
    </c:plotArea>
    <c:legend>
      <c:legendPos val="b"/>
      <c:layout>
        <c:manualLayout>
          <c:xMode val="edge"/>
          <c:yMode val="edge"/>
          <c:x val="2.3736506233674601E-2"/>
          <c:y val="0.74412513872007602"/>
          <c:w val="0.94559228963521103"/>
          <c:h val="0.20218358611213899"/>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737c2023-24eb-4fa2-ac49-89bda06fc3f9}"/>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总取款次数</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GJP_ro!$AI$36</c:f>
              <c:strCache>
                <c:ptCount val="1"/>
                <c:pt idx="0">
                  <c:v>本月日均值数据</c:v>
                </c:pt>
              </c:strCache>
            </c:strRef>
          </c:tx>
          <c:spPr>
            <a:solidFill>
              <a:schemeClr val="accent1"/>
            </a:solidFill>
            <a:ln>
              <a:noFill/>
            </a:ln>
            <a:effectLst/>
          </c:spPr>
          <c:invertIfNegative val="0"/>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GJP_ro!$AI$37:$AI$67</c:f>
              <c:numCache>
                <c:formatCode>_ * #,##0_ ;_ * \-#,##0_ ;_ * "-"_ ;_ @_ </c:formatCode>
                <c:ptCount val="31"/>
                <c:pt idx="0">
                  <c:v>988</c:v>
                </c:pt>
                <c:pt idx="1">
                  <c:v>986.5</c:v>
                </c:pt>
                <c:pt idx="2">
                  <c:v>999.66666666666663</c:v>
                </c:pt>
                <c:pt idx="3">
                  <c:v>1016.75</c:v>
                </c:pt>
                <c:pt idx="4">
                  <c:v>1009.2</c:v>
                </c:pt>
                <c:pt idx="5">
                  <c:v>1044.6666666666667</c:v>
                </c:pt>
                <c:pt idx="6">
                  <c:v>1056</c:v>
                </c:pt>
                <c:pt idx="7">
                  <c:v>1079.25</c:v>
                </c:pt>
                <c:pt idx="8">
                  <c:v>1085.6666666666667</c:v>
                </c:pt>
                <c:pt idx="9">
                  <c:v>1080</c:v>
                </c:pt>
                <c:pt idx="10">
                  <c:v>1072</c:v>
                </c:pt>
                <c:pt idx="11">
                  <c:v>1061</c:v>
                </c:pt>
                <c:pt idx="12">
                  <c:v>979.38461538461536</c:v>
                </c:pt>
                <c:pt idx="13">
                  <c:v>909.42857142857144</c:v>
                </c:pt>
                <c:pt idx="14">
                  <c:v>848.8</c:v>
                </c:pt>
                <c:pt idx="15">
                  <c:v>795.75</c:v>
                </c:pt>
                <c:pt idx="16">
                  <c:v>748.94117647058829</c:v>
                </c:pt>
                <c:pt idx="17">
                  <c:v>707.33333333333337</c:v>
                </c:pt>
                <c:pt idx="18">
                  <c:v>670.10526315789468</c:v>
                </c:pt>
                <c:pt idx="19">
                  <c:v>636.6</c:v>
                </c:pt>
                <c:pt idx="20">
                  <c:v>606.28571428571433</c:v>
                </c:pt>
                <c:pt idx="21">
                  <c:v>578.72727272727275</c:v>
                </c:pt>
                <c:pt idx="22">
                  <c:v>553.56521739130437</c:v>
                </c:pt>
                <c:pt idx="23">
                  <c:v>530.5</c:v>
                </c:pt>
                <c:pt idx="24">
                  <c:v>509.28</c:v>
                </c:pt>
                <c:pt idx="25">
                  <c:v>489.69230769230768</c:v>
                </c:pt>
                <c:pt idx="26">
                  <c:v>471.55555555555554</c:v>
                </c:pt>
                <c:pt idx="27">
                  <c:v>454.71428571428572</c:v>
                </c:pt>
                <c:pt idx="28">
                  <c:v>439.0344827586207</c:v>
                </c:pt>
                <c:pt idx="29">
                  <c:v>424.4</c:v>
                </c:pt>
                <c:pt idx="30">
                  <c:v>410.70967741935482</c:v>
                </c:pt>
              </c:numCache>
            </c:numRef>
          </c:val>
          <c:extLst>
            <c:ext xmlns:c16="http://schemas.microsoft.com/office/drawing/2014/chart" uri="{C3380CC4-5D6E-409C-BE32-E72D297353CC}">
              <c16:uniqueId val="{00000000-B255-4CD7-BA49-EA08817FED0D}"/>
            </c:ext>
          </c:extLst>
        </c:ser>
        <c:ser>
          <c:idx val="1"/>
          <c:order val="1"/>
          <c:tx>
            <c:strRef>
              <c:f>GJP_ro!$AJ$36</c:f>
              <c:strCache>
                <c:ptCount val="1"/>
                <c:pt idx="0">
                  <c:v>上月日均值数据</c:v>
                </c:pt>
              </c:strCache>
            </c:strRef>
          </c:tx>
          <c:spPr>
            <a:solidFill>
              <a:schemeClr val="accent2"/>
            </a:solidFill>
            <a:ln>
              <a:noFill/>
            </a:ln>
            <a:effectLst/>
          </c:spPr>
          <c:invertIfNegative val="0"/>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GJP_ro!$AJ$37:$AJ$67</c:f>
              <c:numCache>
                <c:formatCode>_ * #,##0_ ;_ * \-#,##0_ ;_ * "-"_ ;_ @_ </c:formatCode>
                <c:ptCount val="31"/>
                <c:pt idx="0">
                  <c:v>1005</c:v>
                </c:pt>
                <c:pt idx="1">
                  <c:v>1027</c:v>
                </c:pt>
                <c:pt idx="2">
                  <c:v>1023.6666666666666</c:v>
                </c:pt>
                <c:pt idx="3">
                  <c:v>1030.5</c:v>
                </c:pt>
                <c:pt idx="4">
                  <c:v>1004.4</c:v>
                </c:pt>
                <c:pt idx="5">
                  <c:v>1000.5</c:v>
                </c:pt>
                <c:pt idx="6">
                  <c:v>993.14285714285711</c:v>
                </c:pt>
                <c:pt idx="7">
                  <c:v>987.875</c:v>
                </c:pt>
                <c:pt idx="8">
                  <c:v>995.11111111111109</c:v>
                </c:pt>
                <c:pt idx="9">
                  <c:v>1000.5</c:v>
                </c:pt>
                <c:pt idx="10">
                  <c:v>1001.3636363636364</c:v>
                </c:pt>
                <c:pt idx="11">
                  <c:v>993.25</c:v>
                </c:pt>
                <c:pt idx="12">
                  <c:v>992.76923076923072</c:v>
                </c:pt>
                <c:pt idx="13">
                  <c:v>993.71428571428567</c:v>
                </c:pt>
                <c:pt idx="14">
                  <c:v>995</c:v>
                </c:pt>
                <c:pt idx="15">
                  <c:v>996.375</c:v>
                </c:pt>
                <c:pt idx="16">
                  <c:v>998.35294117647061</c:v>
                </c:pt>
                <c:pt idx="17">
                  <c:v>991.94444444444446</c:v>
                </c:pt>
                <c:pt idx="18">
                  <c:v>983.73684210526312</c:v>
                </c:pt>
                <c:pt idx="19">
                  <c:v>985.4</c:v>
                </c:pt>
                <c:pt idx="20">
                  <c:v>983.09523809523807</c:v>
                </c:pt>
                <c:pt idx="21">
                  <c:v>979.27272727272725</c:v>
                </c:pt>
                <c:pt idx="22">
                  <c:v>973.3478260869565</c:v>
                </c:pt>
                <c:pt idx="23">
                  <c:v>969.875</c:v>
                </c:pt>
                <c:pt idx="24">
                  <c:v>964.12</c:v>
                </c:pt>
                <c:pt idx="25">
                  <c:v>959.53846153846155</c:v>
                </c:pt>
                <c:pt idx="26">
                  <c:v>959.62962962962968</c:v>
                </c:pt>
                <c:pt idx="27">
                  <c:v>965.82142857142856</c:v>
                </c:pt>
                <c:pt idx="28">
                  <c:v>932.51724137931035</c:v>
                </c:pt>
                <c:pt idx="29">
                  <c:v>901.43333333333328</c:v>
                </c:pt>
                <c:pt idx="30">
                  <c:v>872.35483870967744</c:v>
                </c:pt>
              </c:numCache>
            </c:numRef>
          </c:val>
          <c:extLst>
            <c:ext xmlns:c16="http://schemas.microsoft.com/office/drawing/2014/chart" uri="{C3380CC4-5D6E-409C-BE32-E72D297353CC}">
              <c16:uniqueId val="{00000001-B255-4CD7-BA49-EA08817FED0D}"/>
            </c:ext>
          </c:extLst>
        </c:ser>
        <c:dLbls>
          <c:showLegendKey val="0"/>
          <c:showVal val="0"/>
          <c:showCatName val="0"/>
          <c:showSerName val="0"/>
          <c:showPercent val="0"/>
          <c:showBubbleSize val="0"/>
        </c:dLbls>
        <c:gapWidth val="219"/>
        <c:axId val="224165248"/>
        <c:axId val="224175232"/>
      </c:barChart>
      <c:lineChart>
        <c:grouping val="standard"/>
        <c:varyColors val="0"/>
        <c:ser>
          <c:idx val="2"/>
          <c:order val="2"/>
          <c:tx>
            <c:strRef>
              <c:f>GJP_ro!$AK$36</c:f>
              <c:strCache>
                <c:ptCount val="1"/>
                <c:pt idx="0">
                  <c:v>日均值同比增长率</c:v>
                </c:pt>
              </c:strCache>
            </c:strRef>
          </c:tx>
          <c:spPr>
            <a:ln w="28575" cap="rnd">
              <a:solidFill>
                <a:schemeClr val="accent3"/>
              </a:solidFill>
              <a:round/>
            </a:ln>
            <a:effectLst/>
          </c:spPr>
          <c:marker>
            <c:symbol val="none"/>
          </c:marker>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GJP_ro!$AK$37:$AK$67</c:f>
              <c:numCache>
                <c:formatCode>0.00%</c:formatCode>
                <c:ptCount val="31"/>
                <c:pt idx="0">
                  <c:v>-1.6915422885572139E-2</c:v>
                </c:pt>
                <c:pt idx="1">
                  <c:v>-3.9435248296007787E-2</c:v>
                </c:pt>
                <c:pt idx="2">
                  <c:v>-2.3445131878866821E-2</c:v>
                </c:pt>
                <c:pt idx="3">
                  <c:v>-1.3343037360504609E-2</c:v>
                </c:pt>
                <c:pt idx="4">
                  <c:v>4.778972520908073E-3</c:v>
                </c:pt>
                <c:pt idx="5">
                  <c:v>4.4144594369482003E-2</c:v>
                </c:pt>
                <c:pt idx="6">
                  <c:v>6.3291139240506361E-2</c:v>
                </c:pt>
                <c:pt idx="7">
                  <c:v>9.2496520308743516E-2</c:v>
                </c:pt>
                <c:pt idx="8">
                  <c:v>9.1000446627959017E-2</c:v>
                </c:pt>
                <c:pt idx="9">
                  <c:v>7.9460269865067462E-2</c:v>
                </c:pt>
                <c:pt idx="10">
                  <c:v>7.0540172492056269E-2</c:v>
                </c:pt>
                <c:pt idx="11">
                  <c:v>6.8210420337276617E-2</c:v>
                </c:pt>
                <c:pt idx="12">
                  <c:v>-1.348210134821011E-2</c:v>
                </c:pt>
                <c:pt idx="13">
                  <c:v>-8.4818861414606039E-2</c:v>
                </c:pt>
                <c:pt idx="14">
                  <c:v>-0.14693467336683422</c:v>
                </c:pt>
                <c:pt idx="15">
                  <c:v>-0.20135491155438465</c:v>
                </c:pt>
                <c:pt idx="16">
                  <c:v>-0.24982323827480551</c:v>
                </c:pt>
                <c:pt idx="17">
                  <c:v>-0.28692243069168299</c:v>
                </c:pt>
                <c:pt idx="18">
                  <c:v>-0.31881654272109572</c:v>
                </c:pt>
                <c:pt idx="19">
                  <c:v>-0.35396793180434338</c:v>
                </c:pt>
                <c:pt idx="20">
                  <c:v>-0.38328893194478075</c:v>
                </c:pt>
                <c:pt idx="21">
                  <c:v>-0.40902339398440396</c:v>
                </c:pt>
                <c:pt idx="22">
                  <c:v>-0.43127708044847451</c:v>
                </c:pt>
                <c:pt idx="23">
                  <c:v>-0.45302229668771749</c:v>
                </c:pt>
                <c:pt idx="24">
                  <c:v>-0.4717669999585114</c:v>
                </c:pt>
                <c:pt idx="25">
                  <c:v>-0.48965848965848968</c:v>
                </c:pt>
                <c:pt idx="26">
                  <c:v>-0.50860671555384029</c:v>
                </c:pt>
                <c:pt idx="27">
                  <c:v>-0.52919424620049549</c:v>
                </c:pt>
                <c:pt idx="28">
                  <c:v>-0.52919424620049549</c:v>
                </c:pt>
                <c:pt idx="29">
                  <c:v>-0.52919424620049549</c:v>
                </c:pt>
                <c:pt idx="30">
                  <c:v>-0.52919424620049549</c:v>
                </c:pt>
              </c:numCache>
            </c:numRef>
          </c:val>
          <c:smooth val="0"/>
          <c:extLst>
            <c:ext xmlns:c16="http://schemas.microsoft.com/office/drawing/2014/chart" uri="{C3380CC4-5D6E-409C-BE32-E72D297353CC}">
              <c16:uniqueId val="{00000002-B255-4CD7-BA49-EA08817FED0D}"/>
            </c:ext>
          </c:extLst>
        </c:ser>
        <c:dLbls>
          <c:showLegendKey val="0"/>
          <c:showVal val="0"/>
          <c:showCatName val="0"/>
          <c:showSerName val="0"/>
          <c:showPercent val="0"/>
          <c:showBubbleSize val="0"/>
        </c:dLbls>
        <c:marker val="1"/>
        <c:smooth val="0"/>
        <c:axId val="1843435728"/>
        <c:axId val="1843452048"/>
      </c:lineChart>
      <c:dateAx>
        <c:axId val="224165248"/>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175232"/>
        <c:crosses val="autoZero"/>
        <c:auto val="1"/>
        <c:lblOffset val="100"/>
        <c:baseTimeUnit val="days"/>
      </c:dateAx>
      <c:valAx>
        <c:axId val="22417523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165248"/>
        <c:crosses val="autoZero"/>
        <c:crossBetween val="between"/>
      </c:valAx>
      <c:dateAx>
        <c:axId val="1843435728"/>
        <c:scaling>
          <c:orientation val="minMax"/>
        </c:scaling>
        <c:delete val="1"/>
        <c:axPos val="b"/>
        <c:numFmt formatCode="m/d;@" sourceLinked="1"/>
        <c:majorTickMark val="out"/>
        <c:minorTickMark val="none"/>
        <c:tickLblPos val="nextTo"/>
        <c:crossAx val="1843452048"/>
        <c:crosses val="autoZero"/>
        <c:auto val="1"/>
        <c:lblOffset val="100"/>
        <c:baseTimeUnit val="days"/>
      </c:dateAx>
      <c:valAx>
        <c:axId val="184345204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1843435728"/>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52b0db77-65ab-4f09-91f7-e41427e3a97f}"/>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t>总取款次数</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GJP_ro!$AI$68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GJP_ro!$A$69:$A$99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GJP_ro!$AI$69:$AI$99</c:f>
              <c:numCache>
                <c:formatCode>_ * #,##0_ ;_ * \-#,##0_ ;_ * "-"_ ;_ @_ </c:formatCode>
                <c:ptCount val="31"/>
                <c:pt idx="0">
                  <c:v>-145</c:v>
                </c:pt>
                <c:pt idx="1">
                  <c:v>-3</c:v>
                </c:pt>
                <c:pt idx="2">
                  <c:v>41</c:v>
                </c:pt>
                <c:pt idx="3">
                  <c:v>42</c:v>
                </c:pt>
                <c:pt idx="4">
                  <c:v>-89</c:v>
                </c:pt>
                <c:pt idx="5">
                  <c:v>243</c:v>
                </c:pt>
                <c:pt idx="6">
                  <c:v>-98</c:v>
                </c:pt>
                <c:pt idx="7">
                  <c:v>118</c:v>
                </c:pt>
                <c:pt idx="8">
                  <c:v>-105</c:v>
                </c:pt>
                <c:pt idx="9">
                  <c:v>-108</c:v>
                </c:pt>
                <c:pt idx="10">
                  <c:v>-37</c:v>
                </c:pt>
                <c:pt idx="11">
                  <c:v>-52</c:v>
                </c:pt>
                <c:pt idx="12">
                  <c:v>-940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E143-49AC-B20C-C35F27B5B26C}"/>
            </c:ext>
          </c:extLst>
        </c:ser>
        <c:dLbls>
          <c:showLegendKey val="0"/>
          <c:showVal val="0"/>
          <c:showCatName val="0"/>
          <c:showSerName val="0"/>
          <c:showPercent val="0"/>
          <c:showBubbleSize val="0"/>
        </c:dLbls>
        <c:gapWidth val="315"/>
        <c:overlap val="-40"/>
        <c:axId val="224346496"/>
        <c:axId val="224348032"/>
      </c:barChart>
      <c:dateAx>
        <c:axId val="224346496"/>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4348032"/>
        <c:crosses val="autoZero"/>
        <c:auto val="1"/>
        <c:lblOffset val="100"/>
        <c:baseTimeUnit val="days"/>
      </c:dateAx>
      <c:valAx>
        <c:axId val="224348032"/>
        <c:scaling>
          <c:orientation val="minMax"/>
        </c:scaling>
        <c:delete val="1"/>
        <c:axPos val="l"/>
        <c:numFmt formatCode="_ * #,##0_ ;_ * \-#,##0_ ;_ * &quot;-&quot;_ ;_ @_ " sourceLinked="1"/>
        <c:majorTickMark val="none"/>
        <c:minorTickMark val="none"/>
        <c:tickLblPos val="nextTo"/>
        <c:crossAx val="2243464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ce0c0345-2e44-44ac-8e7e-5918a7e46d9a}"/>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t>总取款次数</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GJP_ro!$AI$100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GJP_ro!$AI$101:$AI$131</c:f>
              <c:numCache>
                <c:formatCode>_ * #,##0_ ;_ * \-#,##0_ ;_ * "-"_ ;_ @_ </c:formatCode>
                <c:ptCount val="31"/>
                <c:pt idx="0">
                  <c:v>988</c:v>
                </c:pt>
                <c:pt idx="1">
                  <c:v>986.5</c:v>
                </c:pt>
                <c:pt idx="2">
                  <c:v>999.66666666666663</c:v>
                </c:pt>
                <c:pt idx="3">
                  <c:v>1016.75</c:v>
                </c:pt>
                <c:pt idx="4">
                  <c:v>1009.2</c:v>
                </c:pt>
                <c:pt idx="5">
                  <c:v>1044.6666666666667</c:v>
                </c:pt>
                <c:pt idx="6">
                  <c:v>1056</c:v>
                </c:pt>
                <c:pt idx="7">
                  <c:v>1079.25</c:v>
                </c:pt>
                <c:pt idx="8">
                  <c:v>1085.6666666666667</c:v>
                </c:pt>
                <c:pt idx="9">
                  <c:v>1080</c:v>
                </c:pt>
                <c:pt idx="10">
                  <c:v>1072</c:v>
                </c:pt>
                <c:pt idx="11">
                  <c:v>1061</c:v>
                </c:pt>
                <c:pt idx="12">
                  <c:v>979.38461538461536</c:v>
                </c:pt>
                <c:pt idx="13">
                  <c:v>909.42857142857144</c:v>
                </c:pt>
                <c:pt idx="14">
                  <c:v>848.8</c:v>
                </c:pt>
                <c:pt idx="15">
                  <c:v>795.75</c:v>
                </c:pt>
                <c:pt idx="16">
                  <c:v>748.94117647058829</c:v>
                </c:pt>
                <c:pt idx="17">
                  <c:v>707.33333333333337</c:v>
                </c:pt>
                <c:pt idx="18">
                  <c:v>670.10526315789468</c:v>
                </c:pt>
                <c:pt idx="19">
                  <c:v>636.6</c:v>
                </c:pt>
                <c:pt idx="20">
                  <c:v>606.28571428571433</c:v>
                </c:pt>
                <c:pt idx="21">
                  <c:v>578.72727272727275</c:v>
                </c:pt>
                <c:pt idx="22">
                  <c:v>553.56521739130437</c:v>
                </c:pt>
                <c:pt idx="23">
                  <c:v>530.5</c:v>
                </c:pt>
                <c:pt idx="24">
                  <c:v>509.28</c:v>
                </c:pt>
                <c:pt idx="25">
                  <c:v>489.69230769230768</c:v>
                </c:pt>
                <c:pt idx="26">
                  <c:v>471.55555555555554</c:v>
                </c:pt>
                <c:pt idx="27">
                  <c:v>454.71428571428572</c:v>
                </c:pt>
                <c:pt idx="28">
                  <c:v>439.0344827586207</c:v>
                </c:pt>
                <c:pt idx="29">
                  <c:v>424.4</c:v>
                </c:pt>
                <c:pt idx="30">
                  <c:v>410.70967741935482</c:v>
                </c:pt>
              </c:numCache>
            </c:numRef>
          </c:val>
          <c:extLst>
            <c:ext xmlns:c16="http://schemas.microsoft.com/office/drawing/2014/chart" uri="{C3380CC4-5D6E-409C-BE32-E72D297353CC}">
              <c16:uniqueId val="{00000000-6D4D-4DEF-8C6E-8EDE5869C3C0}"/>
            </c:ext>
          </c:extLst>
        </c:ser>
        <c:ser>
          <c:idx val="1"/>
          <c:order val="1"/>
          <c:tx>
            <c:strRef>
              <c:f>GJP_ro!$AJ$100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GJP_ro!$AJ$101:$AJ$131</c:f>
              <c:numCache>
                <c:formatCode>_ * #,##0_ ;_ * \-#,##0_ ;_ * "-"_ ;_ @_ </c:formatCode>
                <c:ptCount val="31"/>
                <c:pt idx="0">
                  <c:v>872.35483870967744</c:v>
                </c:pt>
                <c:pt idx="1">
                  <c:v>872.35483870967744</c:v>
                </c:pt>
                <c:pt idx="2">
                  <c:v>872.35483870967744</c:v>
                </c:pt>
                <c:pt idx="3">
                  <c:v>872.35483870967744</c:v>
                </c:pt>
                <c:pt idx="4">
                  <c:v>872.35483870967744</c:v>
                </c:pt>
                <c:pt idx="5">
                  <c:v>872.35483870967744</c:v>
                </c:pt>
                <c:pt idx="6">
                  <c:v>872.35483870967744</c:v>
                </c:pt>
                <c:pt idx="7">
                  <c:v>872.35483870967744</c:v>
                </c:pt>
                <c:pt idx="8">
                  <c:v>872.35483870967744</c:v>
                </c:pt>
                <c:pt idx="9">
                  <c:v>872.35483870967744</c:v>
                </c:pt>
                <c:pt idx="10">
                  <c:v>872.35483870967744</c:v>
                </c:pt>
                <c:pt idx="11">
                  <c:v>872.35483870967744</c:v>
                </c:pt>
                <c:pt idx="12">
                  <c:v>872.35483870967744</c:v>
                </c:pt>
                <c:pt idx="13">
                  <c:v>872.35483870967744</c:v>
                </c:pt>
                <c:pt idx="14">
                  <c:v>872.35483870967744</c:v>
                </c:pt>
                <c:pt idx="15">
                  <c:v>872.35483870967744</c:v>
                </c:pt>
                <c:pt idx="16">
                  <c:v>872.35483870967744</c:v>
                </c:pt>
                <c:pt idx="17">
                  <c:v>872.35483870967744</c:v>
                </c:pt>
                <c:pt idx="18">
                  <c:v>872.35483870967744</c:v>
                </c:pt>
                <c:pt idx="19">
                  <c:v>872.35483870967744</c:v>
                </c:pt>
                <c:pt idx="20">
                  <c:v>872.35483870967744</c:v>
                </c:pt>
                <c:pt idx="21">
                  <c:v>872.35483870967744</c:v>
                </c:pt>
                <c:pt idx="22">
                  <c:v>872.35483870967744</c:v>
                </c:pt>
                <c:pt idx="23">
                  <c:v>872.35483870967744</c:v>
                </c:pt>
                <c:pt idx="24">
                  <c:v>872.35483870967744</c:v>
                </c:pt>
                <c:pt idx="25">
                  <c:v>872.35483870967744</c:v>
                </c:pt>
                <c:pt idx="26">
                  <c:v>872.35483870967744</c:v>
                </c:pt>
                <c:pt idx="27">
                  <c:v>872.35483870967744</c:v>
                </c:pt>
                <c:pt idx="28">
                  <c:v>872.35483870967744</c:v>
                </c:pt>
                <c:pt idx="29">
                  <c:v>872.35483870967744</c:v>
                </c:pt>
                <c:pt idx="30">
                  <c:v>872.35483870967744</c:v>
                </c:pt>
              </c:numCache>
            </c:numRef>
          </c:val>
          <c:extLst>
            <c:ext xmlns:c16="http://schemas.microsoft.com/office/drawing/2014/chart" uri="{C3380CC4-5D6E-409C-BE32-E72D297353CC}">
              <c16:uniqueId val="{00000001-6D4D-4DEF-8C6E-8EDE5869C3C0}"/>
            </c:ext>
          </c:extLst>
        </c:ser>
        <c:dLbls>
          <c:showLegendKey val="0"/>
          <c:showVal val="0"/>
          <c:showCatName val="0"/>
          <c:showSerName val="0"/>
          <c:showPercent val="0"/>
          <c:showBubbleSize val="0"/>
        </c:dLbls>
        <c:gapWidth val="269"/>
        <c:axId val="224267264"/>
        <c:axId val="224277248"/>
      </c:barChart>
      <c:lineChart>
        <c:grouping val="standard"/>
        <c:varyColors val="0"/>
        <c:ser>
          <c:idx val="2"/>
          <c:order val="2"/>
          <c:tx>
            <c:strRef>
              <c:f>GJP_ro!$AK$100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GJP_ro!$AK$101:$AK$131</c:f>
              <c:numCache>
                <c:formatCode>0.00%</c:formatCode>
                <c:ptCount val="31"/>
                <c:pt idx="0">
                  <c:v>0.13256665310801313</c:v>
                </c:pt>
                <c:pt idx="1">
                  <c:v>0.13084716932293011</c:v>
                </c:pt>
                <c:pt idx="2">
                  <c:v>0.145940415880881</c:v>
                </c:pt>
                <c:pt idx="3">
                  <c:v>0.16552342565543762</c:v>
                </c:pt>
                <c:pt idx="4">
                  <c:v>0.15686869060385314</c:v>
                </c:pt>
                <c:pt idx="5">
                  <c:v>0.1975249294333716</c:v>
                </c:pt>
                <c:pt idx="6">
                  <c:v>0.2105165846984432</c:v>
                </c:pt>
                <c:pt idx="7">
                  <c:v>0.23716858336722993</c:v>
                </c:pt>
                <c:pt idx="8">
                  <c:v>0.24452415289230736</c:v>
                </c:pt>
                <c:pt idx="9">
                  <c:v>0.23802832525977144</c:v>
                </c:pt>
                <c:pt idx="10">
                  <c:v>0.22885774507266204</c:v>
                </c:pt>
                <c:pt idx="11">
                  <c:v>0.21624819731538658</c:v>
                </c:pt>
                <c:pt idx="12">
                  <c:v>0.12269064367574142</c:v>
                </c:pt>
                <c:pt idx="13">
                  <c:v>4.2498454841759944E-2</c:v>
                </c:pt>
                <c:pt idx="14">
                  <c:v>-2.7001442147690787E-2</c:v>
                </c:pt>
                <c:pt idx="15">
                  <c:v>-8.7813852013460064E-2</c:v>
                </c:pt>
                <c:pt idx="16">
                  <c:v>-0.14147186071855058</c:v>
                </c:pt>
                <c:pt idx="17">
                  <c:v>-0.1891678684564089</c:v>
                </c:pt>
                <c:pt idx="18">
                  <c:v>-0.23184324380080854</c:v>
                </c:pt>
                <c:pt idx="19">
                  <c:v>-0.27025108161076805</c:v>
                </c:pt>
                <c:pt idx="20">
                  <c:v>-0.30500103010549334</c:v>
                </c:pt>
                <c:pt idx="21">
                  <c:v>-0.33659189237342546</c:v>
                </c:pt>
                <c:pt idx="22">
                  <c:v>-0.36543572313979827</c:v>
                </c:pt>
                <c:pt idx="23">
                  <c:v>-0.39187590134230671</c:v>
                </c:pt>
                <c:pt idx="24">
                  <c:v>-0.4162008652886145</c:v>
                </c:pt>
                <c:pt idx="25">
                  <c:v>-0.43865467816212927</c:v>
                </c:pt>
                <c:pt idx="26">
                  <c:v>-0.45944524563760597</c:v>
                </c:pt>
                <c:pt idx="27">
                  <c:v>-0.47875077257912002</c:v>
                </c:pt>
                <c:pt idx="28">
                  <c:v>-0.4967248838694952</c:v>
                </c:pt>
                <c:pt idx="29">
                  <c:v>-0.51350072107384537</c:v>
                </c:pt>
                <c:pt idx="30">
                  <c:v>-0.52919424620049549</c:v>
                </c:pt>
              </c:numCache>
            </c:numRef>
          </c:val>
          <c:smooth val="0"/>
          <c:extLst>
            <c:ext xmlns:c16="http://schemas.microsoft.com/office/drawing/2014/chart" uri="{C3380CC4-5D6E-409C-BE32-E72D297353CC}">
              <c16:uniqueId val="{00000002-6D4D-4DEF-8C6E-8EDE5869C3C0}"/>
            </c:ext>
          </c:extLst>
        </c:ser>
        <c:dLbls>
          <c:showLegendKey val="0"/>
          <c:showVal val="0"/>
          <c:showCatName val="0"/>
          <c:showSerName val="0"/>
          <c:showPercent val="0"/>
          <c:showBubbleSize val="0"/>
        </c:dLbls>
        <c:marker val="1"/>
        <c:smooth val="0"/>
        <c:axId val="480769472"/>
        <c:axId val="480772832"/>
      </c:lineChart>
      <c:dateAx>
        <c:axId val="224267264"/>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4277248"/>
        <c:crosses val="autoZero"/>
        <c:auto val="1"/>
        <c:lblOffset val="100"/>
        <c:baseTimeUnit val="days"/>
      </c:dateAx>
      <c:valAx>
        <c:axId val="22427724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4267264"/>
        <c:crosses val="autoZero"/>
        <c:crossBetween val="between"/>
      </c:valAx>
      <c:dateAx>
        <c:axId val="480769472"/>
        <c:scaling>
          <c:orientation val="minMax"/>
        </c:scaling>
        <c:delete val="1"/>
        <c:axPos val="b"/>
        <c:numFmt formatCode="m/d;@" sourceLinked="1"/>
        <c:majorTickMark val="out"/>
        <c:minorTickMark val="none"/>
        <c:tickLblPos val="nextTo"/>
        <c:crossAx val="480772832"/>
        <c:crosses val="autoZero"/>
        <c:auto val="1"/>
        <c:lblOffset val="100"/>
        <c:baseTimeUnit val="days"/>
      </c:dateAx>
      <c:valAx>
        <c:axId val="48077283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48076947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976189fc-9dba-4ed8-826b-6610132229e5}"/>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总取款额度</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GJP_ro!$AL$2:$AL$4</c:f>
              <c:strCache>
                <c:ptCount val="3"/>
                <c:pt idx="0">
                  <c:v>总取款额度</c:v>
                </c:pt>
                <c:pt idx="1">
                  <c:v>total withdrawal amount</c:v>
                </c:pt>
                <c:pt idx="2">
                  <c:v>本月数据</c:v>
                </c:pt>
              </c:strCache>
            </c:strRef>
          </c:tx>
          <c:spPr>
            <a:solidFill>
              <a:schemeClr val="accent1"/>
            </a:solidFill>
            <a:ln>
              <a:noFill/>
            </a:ln>
            <a:effectLst/>
          </c:spPr>
          <c:invertIfNegative val="0"/>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GJP_ro!$AL$5:$AL$35</c:f>
              <c:numCache>
                <c:formatCode>_ * #,##0_ ;_ * \-#,##0_ ;_ * "-"_ ;_ @_ </c:formatCode>
                <c:ptCount val="31"/>
                <c:pt idx="0">
                  <c:v>2765137</c:v>
                </c:pt>
                <c:pt idx="1">
                  <c:v>2515136</c:v>
                </c:pt>
                <c:pt idx="2">
                  <c:v>3024609</c:v>
                </c:pt>
                <c:pt idx="3">
                  <c:v>2684064</c:v>
                </c:pt>
                <c:pt idx="4">
                  <c:v>2573118</c:v>
                </c:pt>
                <c:pt idx="5">
                  <c:v>3827157</c:v>
                </c:pt>
                <c:pt idx="6">
                  <c:v>2293915</c:v>
                </c:pt>
                <c:pt idx="7">
                  <c:v>2331966</c:v>
                </c:pt>
                <c:pt idx="8">
                  <c:v>3330527</c:v>
                </c:pt>
                <c:pt idx="9">
                  <c:v>2674693</c:v>
                </c:pt>
                <c:pt idx="10">
                  <c:v>2520988</c:v>
                </c:pt>
                <c:pt idx="11">
                  <c:v>2515777</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7883-48FA-97B4-9A921AA0886B}"/>
            </c:ext>
          </c:extLst>
        </c:ser>
        <c:ser>
          <c:idx val="1"/>
          <c:order val="1"/>
          <c:tx>
            <c:strRef>
              <c:f>GJP_ro!$AM$2:$AM$4</c:f>
              <c:strCache>
                <c:ptCount val="3"/>
                <c:pt idx="0">
                  <c:v>总取款额度</c:v>
                </c:pt>
                <c:pt idx="1">
                  <c:v>total withdrawal amount</c:v>
                </c:pt>
                <c:pt idx="2">
                  <c:v>上月数据</c:v>
                </c:pt>
              </c:strCache>
            </c:strRef>
          </c:tx>
          <c:spPr>
            <a:solidFill>
              <a:schemeClr val="accent2"/>
            </a:solidFill>
            <a:ln>
              <a:noFill/>
            </a:ln>
            <a:effectLst/>
          </c:spPr>
          <c:invertIfNegative val="0"/>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GJP_ro!$AM$5:$AM$35</c:f>
              <c:numCache>
                <c:formatCode>_ * #,##0_ ;_ * \-#,##0_ ;_ * "-"_ ;_ @_ </c:formatCode>
                <c:ptCount val="31"/>
                <c:pt idx="0">
                  <c:v>2958057</c:v>
                </c:pt>
                <c:pt idx="1">
                  <c:v>3515943</c:v>
                </c:pt>
                <c:pt idx="2">
                  <c:v>2447434</c:v>
                </c:pt>
                <c:pt idx="3">
                  <c:v>2486225</c:v>
                </c:pt>
                <c:pt idx="4">
                  <c:v>2335099</c:v>
                </c:pt>
                <c:pt idx="5">
                  <c:v>3065968</c:v>
                </c:pt>
                <c:pt idx="6">
                  <c:v>2304381</c:v>
                </c:pt>
                <c:pt idx="7">
                  <c:v>2810521</c:v>
                </c:pt>
                <c:pt idx="8">
                  <c:v>2710883</c:v>
                </c:pt>
                <c:pt idx="9">
                  <c:v>2333431</c:v>
                </c:pt>
                <c:pt idx="10">
                  <c:v>1659654</c:v>
                </c:pt>
                <c:pt idx="11">
                  <c:v>2265105</c:v>
                </c:pt>
                <c:pt idx="12">
                  <c:v>2386753</c:v>
                </c:pt>
                <c:pt idx="13">
                  <c:v>1552347</c:v>
                </c:pt>
                <c:pt idx="14">
                  <c:v>2551455</c:v>
                </c:pt>
                <c:pt idx="15">
                  <c:v>3490584</c:v>
                </c:pt>
                <c:pt idx="16">
                  <c:v>2704616</c:v>
                </c:pt>
                <c:pt idx="17">
                  <c:v>1697747</c:v>
                </c:pt>
                <c:pt idx="18">
                  <c:v>1689311</c:v>
                </c:pt>
                <c:pt idx="19">
                  <c:v>1981202</c:v>
                </c:pt>
                <c:pt idx="20">
                  <c:v>2308930</c:v>
                </c:pt>
                <c:pt idx="21">
                  <c:v>2274204</c:v>
                </c:pt>
                <c:pt idx="22">
                  <c:v>2548421</c:v>
                </c:pt>
                <c:pt idx="23">
                  <c:v>3052112</c:v>
                </c:pt>
                <c:pt idx="24">
                  <c:v>4265551</c:v>
                </c:pt>
                <c:pt idx="25">
                  <c:v>1998822</c:v>
                </c:pt>
                <c:pt idx="26">
                  <c:v>2579612</c:v>
                </c:pt>
                <c:pt idx="27">
                  <c:v>2385224</c:v>
                </c:pt>
                <c:pt idx="28">
                  <c:v>0</c:v>
                </c:pt>
                <c:pt idx="29">
                  <c:v>0</c:v>
                </c:pt>
                <c:pt idx="30">
                  <c:v>0</c:v>
                </c:pt>
              </c:numCache>
            </c:numRef>
          </c:val>
          <c:extLst>
            <c:ext xmlns:c16="http://schemas.microsoft.com/office/drawing/2014/chart" uri="{C3380CC4-5D6E-409C-BE32-E72D297353CC}">
              <c16:uniqueId val="{00000001-7883-48FA-97B4-9A921AA0886B}"/>
            </c:ext>
          </c:extLst>
        </c:ser>
        <c:dLbls>
          <c:showLegendKey val="0"/>
          <c:showVal val="0"/>
          <c:showCatName val="0"/>
          <c:showSerName val="0"/>
          <c:showPercent val="0"/>
          <c:showBubbleSize val="0"/>
        </c:dLbls>
        <c:gapWidth val="219"/>
        <c:axId val="224395264"/>
        <c:axId val="224396800"/>
      </c:barChart>
      <c:lineChart>
        <c:grouping val="standard"/>
        <c:varyColors val="0"/>
        <c:ser>
          <c:idx val="2"/>
          <c:order val="2"/>
          <c:tx>
            <c:strRef>
              <c:f>GJP_ro!$AN$2:$AN$4</c:f>
              <c:strCache>
                <c:ptCount val="3"/>
                <c:pt idx="0">
                  <c:v>总取款额度</c:v>
                </c:pt>
                <c:pt idx="1">
                  <c:v>total withdrawal amount</c:v>
                </c:pt>
                <c:pt idx="2">
                  <c:v>增长率</c:v>
                </c:pt>
              </c:strCache>
            </c:strRef>
          </c:tx>
          <c:spPr>
            <a:ln w="28575" cap="rnd">
              <a:solidFill>
                <a:schemeClr val="accent3"/>
              </a:solidFill>
              <a:round/>
            </a:ln>
            <a:effectLst/>
          </c:spPr>
          <c:marker>
            <c:symbol val="none"/>
          </c:marker>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GJP_ro!$AN$5:$AN$35</c:f>
              <c:numCache>
                <c:formatCode>0.00%</c:formatCode>
                <c:ptCount val="31"/>
                <c:pt idx="0">
                  <c:v>-6.5218486323961974E-2</c:v>
                </c:pt>
                <c:pt idx="1">
                  <c:v>-0.28464824372863839</c:v>
                </c:pt>
                <c:pt idx="2">
                  <c:v>0.23582862704367105</c:v>
                </c:pt>
                <c:pt idx="3">
                  <c:v>7.9574053032207465E-2</c:v>
                </c:pt>
                <c:pt idx="4">
                  <c:v>0.10193101020556301</c:v>
                </c:pt>
                <c:pt idx="5">
                  <c:v>0.24827036681400458</c:v>
                </c:pt>
                <c:pt idx="6">
                  <c:v>-4.5417836720577026E-3</c:v>
                </c:pt>
                <c:pt idx="7">
                  <c:v>-0.1702727003285156</c:v>
                </c:pt>
                <c:pt idx="8">
                  <c:v>0.22857644538698277</c:v>
                </c:pt>
                <c:pt idx="9">
                  <c:v>0.14624902129096595</c:v>
                </c:pt>
                <c:pt idx="10">
                  <c:v>0.51898407740408548</c:v>
                </c:pt>
                <c:pt idx="11">
                  <c:v>0.11066683442930901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7883-48FA-97B4-9A921AA0886B}"/>
            </c:ext>
          </c:extLst>
        </c:ser>
        <c:dLbls>
          <c:showLegendKey val="0"/>
          <c:showVal val="0"/>
          <c:showCatName val="0"/>
          <c:showSerName val="0"/>
          <c:showPercent val="0"/>
          <c:showBubbleSize val="0"/>
        </c:dLbls>
        <c:marker val="1"/>
        <c:smooth val="0"/>
        <c:axId val="1843453968"/>
        <c:axId val="1843443888"/>
      </c:lineChart>
      <c:dateAx>
        <c:axId val="224395264"/>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396800"/>
        <c:crosses val="autoZero"/>
        <c:auto val="1"/>
        <c:lblOffset val="100"/>
        <c:baseTimeUnit val="days"/>
      </c:dateAx>
      <c:valAx>
        <c:axId val="224396800"/>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395264"/>
        <c:crosses val="autoZero"/>
        <c:crossBetween val="between"/>
      </c:valAx>
      <c:dateAx>
        <c:axId val="1843453968"/>
        <c:scaling>
          <c:orientation val="minMax"/>
        </c:scaling>
        <c:delete val="1"/>
        <c:axPos val="b"/>
        <c:numFmt formatCode="m/d;@" sourceLinked="1"/>
        <c:majorTickMark val="out"/>
        <c:minorTickMark val="none"/>
        <c:tickLblPos val="nextTo"/>
        <c:crossAx val="1843443888"/>
        <c:crosses val="autoZero"/>
        <c:auto val="1"/>
        <c:lblOffset val="100"/>
        <c:baseTimeUnit val="days"/>
      </c:dateAx>
      <c:valAx>
        <c:axId val="184344388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1843453968"/>
        <c:crosses val="max"/>
        <c:crossBetween val="between"/>
      </c:valAx>
      <c:spPr>
        <a:noFill/>
        <a:ln>
          <a:noFill/>
        </a:ln>
        <a:effectLst/>
      </c:spPr>
    </c:plotArea>
    <c:legend>
      <c:legendPos val="b"/>
      <c:layout>
        <c:manualLayout>
          <c:xMode val="edge"/>
          <c:yMode val="edge"/>
          <c:x val="2.38092076361331E-2"/>
          <c:y val="0.71996358344869904"/>
          <c:w val="0.95007117149647502"/>
          <c:h val="0.23918039168166999"/>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d6ac906b-ad16-4ac9-88fd-572ccc3991b3}"/>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总取款额度</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GJP_ro!$AL$36</c:f>
              <c:strCache>
                <c:ptCount val="1"/>
                <c:pt idx="0">
                  <c:v>本月日均值数据</c:v>
                </c:pt>
              </c:strCache>
            </c:strRef>
          </c:tx>
          <c:spPr>
            <a:solidFill>
              <a:schemeClr val="accent1"/>
            </a:solidFill>
            <a:ln>
              <a:noFill/>
            </a:ln>
            <a:effectLst/>
          </c:spPr>
          <c:invertIfNegative val="0"/>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GJP_ro!$AL$37:$AL$67</c:f>
              <c:numCache>
                <c:formatCode>_ * #,##0_ ;_ * \-#,##0_ ;_ * "-"_ ;_ @_ </c:formatCode>
                <c:ptCount val="31"/>
                <c:pt idx="0">
                  <c:v>2765137</c:v>
                </c:pt>
                <c:pt idx="1">
                  <c:v>2640136.5</c:v>
                </c:pt>
                <c:pt idx="2">
                  <c:v>2768294</c:v>
                </c:pt>
                <c:pt idx="3">
                  <c:v>2747236.5</c:v>
                </c:pt>
                <c:pt idx="4">
                  <c:v>2712412.8</c:v>
                </c:pt>
                <c:pt idx="5">
                  <c:v>2898203.5</c:v>
                </c:pt>
                <c:pt idx="6">
                  <c:v>2811876.5714285714</c:v>
                </c:pt>
                <c:pt idx="7">
                  <c:v>2751887.75</c:v>
                </c:pt>
                <c:pt idx="8">
                  <c:v>2816181</c:v>
                </c:pt>
                <c:pt idx="9">
                  <c:v>2802032.2</c:v>
                </c:pt>
                <c:pt idx="10">
                  <c:v>2776482.7272727271</c:v>
                </c:pt>
                <c:pt idx="11">
                  <c:v>2754757.25</c:v>
                </c:pt>
                <c:pt idx="12">
                  <c:v>2542852.846153846</c:v>
                </c:pt>
                <c:pt idx="13">
                  <c:v>2361220.5</c:v>
                </c:pt>
                <c:pt idx="14">
                  <c:v>2203805.7999999998</c:v>
                </c:pt>
                <c:pt idx="15">
                  <c:v>2066067.9375</c:v>
                </c:pt>
                <c:pt idx="16">
                  <c:v>1944534.5294117648</c:v>
                </c:pt>
                <c:pt idx="17">
                  <c:v>1836504.8333333333</c:v>
                </c:pt>
                <c:pt idx="18">
                  <c:v>1739846.6842105263</c:v>
                </c:pt>
                <c:pt idx="19">
                  <c:v>1652854.35</c:v>
                </c:pt>
                <c:pt idx="20">
                  <c:v>1574147</c:v>
                </c:pt>
                <c:pt idx="21">
                  <c:v>1502594.8636363635</c:v>
                </c:pt>
                <c:pt idx="22">
                  <c:v>1437264.6521739131</c:v>
                </c:pt>
                <c:pt idx="23">
                  <c:v>1377378.625</c:v>
                </c:pt>
                <c:pt idx="24">
                  <c:v>1322283.48</c:v>
                </c:pt>
                <c:pt idx="25">
                  <c:v>1271426.423076923</c:v>
                </c:pt>
                <c:pt idx="26">
                  <c:v>1224336.5555555555</c:v>
                </c:pt>
                <c:pt idx="27">
                  <c:v>1180610.25</c:v>
                </c:pt>
                <c:pt idx="28">
                  <c:v>1139899.551724138</c:v>
                </c:pt>
                <c:pt idx="29">
                  <c:v>1101902.8999999999</c:v>
                </c:pt>
                <c:pt idx="30">
                  <c:v>1066357.6451612904</c:v>
                </c:pt>
              </c:numCache>
            </c:numRef>
          </c:val>
          <c:extLst>
            <c:ext xmlns:c16="http://schemas.microsoft.com/office/drawing/2014/chart" uri="{C3380CC4-5D6E-409C-BE32-E72D297353CC}">
              <c16:uniqueId val="{00000000-2AD2-4755-8D99-8FC378BEC540}"/>
            </c:ext>
          </c:extLst>
        </c:ser>
        <c:ser>
          <c:idx val="1"/>
          <c:order val="1"/>
          <c:tx>
            <c:strRef>
              <c:f>GJP_ro!$AM$36</c:f>
              <c:strCache>
                <c:ptCount val="1"/>
                <c:pt idx="0">
                  <c:v>上月日均值数据</c:v>
                </c:pt>
              </c:strCache>
            </c:strRef>
          </c:tx>
          <c:spPr>
            <a:solidFill>
              <a:schemeClr val="accent2"/>
            </a:solidFill>
            <a:ln>
              <a:noFill/>
            </a:ln>
            <a:effectLst/>
          </c:spPr>
          <c:invertIfNegative val="0"/>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GJP_ro!$AM$37:$AM$67</c:f>
              <c:numCache>
                <c:formatCode>_ * #,##0_ ;_ * \-#,##0_ ;_ * "-"_ ;_ @_ </c:formatCode>
                <c:ptCount val="31"/>
                <c:pt idx="0">
                  <c:v>2958057</c:v>
                </c:pt>
                <c:pt idx="1">
                  <c:v>3237000</c:v>
                </c:pt>
                <c:pt idx="2">
                  <c:v>2973811.3333333335</c:v>
                </c:pt>
                <c:pt idx="3">
                  <c:v>2851914.75</c:v>
                </c:pt>
                <c:pt idx="4">
                  <c:v>2748551.6</c:v>
                </c:pt>
                <c:pt idx="5">
                  <c:v>2801454.3333333335</c:v>
                </c:pt>
                <c:pt idx="6">
                  <c:v>2730443.8571428573</c:v>
                </c:pt>
                <c:pt idx="7">
                  <c:v>2740453.5</c:v>
                </c:pt>
                <c:pt idx="8">
                  <c:v>2737167.888888889</c:v>
                </c:pt>
                <c:pt idx="9">
                  <c:v>2696794.2</c:v>
                </c:pt>
                <c:pt idx="10">
                  <c:v>2602508.7272727271</c:v>
                </c:pt>
                <c:pt idx="11">
                  <c:v>2574391.75</c:v>
                </c:pt>
                <c:pt idx="12">
                  <c:v>2559958</c:v>
                </c:pt>
                <c:pt idx="13">
                  <c:v>2487985.7857142859</c:v>
                </c:pt>
                <c:pt idx="14">
                  <c:v>2492217.0666666669</c:v>
                </c:pt>
                <c:pt idx="15">
                  <c:v>2554615</c:v>
                </c:pt>
                <c:pt idx="16">
                  <c:v>2563438.588235294</c:v>
                </c:pt>
                <c:pt idx="17">
                  <c:v>2515344.611111111</c:v>
                </c:pt>
                <c:pt idx="18">
                  <c:v>2471869.1578947366</c:v>
                </c:pt>
                <c:pt idx="19">
                  <c:v>2447335.7999999998</c:v>
                </c:pt>
                <c:pt idx="20">
                  <c:v>2440745.0476190476</c:v>
                </c:pt>
                <c:pt idx="21">
                  <c:v>2433175</c:v>
                </c:pt>
                <c:pt idx="22">
                  <c:v>2438185.6956521738</c:v>
                </c:pt>
                <c:pt idx="23">
                  <c:v>2463765.9583333335</c:v>
                </c:pt>
                <c:pt idx="24">
                  <c:v>2535837.36</c:v>
                </c:pt>
                <c:pt idx="25">
                  <c:v>2515182.923076923</c:v>
                </c:pt>
                <c:pt idx="26">
                  <c:v>2517569.1851851852</c:v>
                </c:pt>
                <c:pt idx="27">
                  <c:v>2512842.5714285714</c:v>
                </c:pt>
                <c:pt idx="28">
                  <c:v>2426192.8275862071</c:v>
                </c:pt>
                <c:pt idx="29">
                  <c:v>2345319.7333333334</c:v>
                </c:pt>
                <c:pt idx="30">
                  <c:v>2269664.2580645164</c:v>
                </c:pt>
              </c:numCache>
            </c:numRef>
          </c:val>
          <c:extLst>
            <c:ext xmlns:c16="http://schemas.microsoft.com/office/drawing/2014/chart" uri="{C3380CC4-5D6E-409C-BE32-E72D297353CC}">
              <c16:uniqueId val="{00000001-2AD2-4755-8D99-8FC378BEC540}"/>
            </c:ext>
          </c:extLst>
        </c:ser>
        <c:dLbls>
          <c:showLegendKey val="0"/>
          <c:showVal val="0"/>
          <c:showCatName val="0"/>
          <c:showSerName val="0"/>
          <c:showPercent val="0"/>
          <c:showBubbleSize val="0"/>
        </c:dLbls>
        <c:gapWidth val="219"/>
        <c:axId val="224449280"/>
        <c:axId val="224450816"/>
      </c:barChart>
      <c:lineChart>
        <c:grouping val="standard"/>
        <c:varyColors val="0"/>
        <c:ser>
          <c:idx val="2"/>
          <c:order val="2"/>
          <c:tx>
            <c:strRef>
              <c:f>GJP_ro!$AN$36</c:f>
              <c:strCache>
                <c:ptCount val="1"/>
                <c:pt idx="0">
                  <c:v>日均值同比增长率</c:v>
                </c:pt>
              </c:strCache>
            </c:strRef>
          </c:tx>
          <c:spPr>
            <a:ln w="28575" cap="rnd">
              <a:solidFill>
                <a:schemeClr val="accent3"/>
              </a:solidFill>
              <a:round/>
            </a:ln>
            <a:effectLst/>
          </c:spPr>
          <c:marker>
            <c:symbol val="none"/>
          </c:marker>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GJP_ro!$AN$37:$AN$67</c:f>
              <c:numCache>
                <c:formatCode>0.00%</c:formatCode>
                <c:ptCount val="31"/>
                <c:pt idx="0">
                  <c:v>-6.5218486323961974E-2</c:v>
                </c:pt>
                <c:pt idx="1">
                  <c:v>-0.184387859128823</c:v>
                </c:pt>
                <c:pt idx="2">
                  <c:v>-6.9109069237075618E-2</c:v>
                </c:pt>
                <c:pt idx="3">
                  <c:v>-3.6704550863590854E-2</c:v>
                </c:pt>
                <c:pt idx="4">
                  <c:v>-1.3148306911902356E-2</c:v>
                </c:pt>
                <c:pt idx="5">
                  <c:v>3.4535335991555755E-2</c:v>
                </c:pt>
                <c:pt idx="6">
                  <c:v>2.9823984138214608E-2</c:v>
                </c:pt>
                <c:pt idx="7">
                  <c:v>4.1723933648208228E-3</c:v>
                </c:pt>
                <c:pt idx="8">
                  <c:v>2.8866739023153294E-2</c:v>
                </c:pt>
                <c:pt idx="9">
                  <c:v>3.9023370785950216E-2</c:v>
                </c:pt>
                <c:pt idx="10">
                  <c:v>6.6848575060232104E-2</c:v>
                </c:pt>
                <c:pt idx="11">
                  <c:v>7.0061403824806384E-2</c:v>
                </c:pt>
                <c:pt idx="12">
                  <c:v>-6.6818103446048679E-3</c:v>
                </c:pt>
                <c:pt idx="13">
                  <c:v>-5.0950968627777891E-2</c:v>
                </c:pt>
                <c:pt idx="14">
                  <c:v>-0.11572477795941599</c:v>
                </c:pt>
                <c:pt idx="15">
                  <c:v>-0.19124097466741563</c:v>
                </c:pt>
                <c:pt idx="16">
                  <c:v>-0.241435102703042</c:v>
                </c:pt>
                <c:pt idx="17">
                  <c:v>-0.2698794331317933</c:v>
                </c:pt>
                <c:pt idx="18">
                  <c:v>-0.29614127080563829</c:v>
                </c:pt>
                <c:pt idx="19">
                  <c:v>-0.32463115605140896</c:v>
                </c:pt>
                <c:pt idx="20">
                  <c:v>-0.35505471924010085</c:v>
                </c:pt>
                <c:pt idx="21">
                  <c:v>-0.38245507880182744</c:v>
                </c:pt>
                <c:pt idx="22">
                  <c:v>-0.41051879078083553</c:v>
                </c:pt>
                <c:pt idx="23">
                  <c:v>-0.4409458332106525</c:v>
                </c:pt>
                <c:pt idx="24">
                  <c:v>-0.4785614011144626</c:v>
                </c:pt>
                <c:pt idx="25">
                  <c:v>-0.494499421329747</c:v>
                </c:pt>
                <c:pt idx="26">
                  <c:v>-0.51368305476558462</c:v>
                </c:pt>
                <c:pt idx="27">
                  <c:v>-0.53016943304617226</c:v>
                </c:pt>
                <c:pt idx="28">
                  <c:v>-0.53016943304617237</c:v>
                </c:pt>
                <c:pt idx="29">
                  <c:v>-0.53016943304617237</c:v>
                </c:pt>
                <c:pt idx="30">
                  <c:v>-0.53016943304617226</c:v>
                </c:pt>
              </c:numCache>
            </c:numRef>
          </c:val>
          <c:smooth val="0"/>
          <c:extLst>
            <c:ext xmlns:c16="http://schemas.microsoft.com/office/drawing/2014/chart" uri="{C3380CC4-5D6E-409C-BE32-E72D297353CC}">
              <c16:uniqueId val="{00000002-2AD2-4755-8D99-8FC378BEC540}"/>
            </c:ext>
          </c:extLst>
        </c:ser>
        <c:dLbls>
          <c:showLegendKey val="0"/>
          <c:showVal val="0"/>
          <c:showCatName val="0"/>
          <c:showSerName val="0"/>
          <c:showPercent val="0"/>
          <c:showBubbleSize val="0"/>
        </c:dLbls>
        <c:marker val="1"/>
        <c:smooth val="0"/>
        <c:axId val="674845952"/>
        <c:axId val="674842592"/>
      </c:lineChart>
      <c:dateAx>
        <c:axId val="224449280"/>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450816"/>
        <c:crosses val="autoZero"/>
        <c:auto val="1"/>
        <c:lblOffset val="100"/>
        <c:baseTimeUnit val="days"/>
      </c:dateAx>
      <c:valAx>
        <c:axId val="224450816"/>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449280"/>
        <c:crosses val="autoZero"/>
        <c:crossBetween val="between"/>
      </c:valAx>
      <c:dateAx>
        <c:axId val="674845952"/>
        <c:scaling>
          <c:orientation val="minMax"/>
        </c:scaling>
        <c:delete val="1"/>
        <c:axPos val="b"/>
        <c:numFmt formatCode="m/d;@" sourceLinked="1"/>
        <c:majorTickMark val="out"/>
        <c:minorTickMark val="none"/>
        <c:tickLblPos val="nextTo"/>
        <c:crossAx val="674842592"/>
        <c:crosses val="autoZero"/>
        <c:auto val="1"/>
        <c:lblOffset val="100"/>
        <c:baseTimeUnit val="days"/>
      </c:dateAx>
      <c:valAx>
        <c:axId val="6748425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67484595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f0a73eb4-f38a-4e9d-a4a8-33bc5d16299d}"/>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t>总取款额度</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GJP_ro!$AL$68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GJP_ro!$A$69:$A$99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GJP_ro!$AL$69:$AL$99</c:f>
              <c:numCache>
                <c:formatCode>_ * #,##0_ ;_ * \-#,##0_ ;_ * "-"_ ;_ @_ </c:formatCode>
                <c:ptCount val="31"/>
                <c:pt idx="0">
                  <c:v>379913</c:v>
                </c:pt>
                <c:pt idx="1">
                  <c:v>-250001</c:v>
                </c:pt>
                <c:pt idx="2">
                  <c:v>509473</c:v>
                </c:pt>
                <c:pt idx="3">
                  <c:v>-340545</c:v>
                </c:pt>
                <c:pt idx="4">
                  <c:v>-110946</c:v>
                </c:pt>
                <c:pt idx="5">
                  <c:v>1254039</c:v>
                </c:pt>
                <c:pt idx="6">
                  <c:v>-1533242</c:v>
                </c:pt>
                <c:pt idx="7">
                  <c:v>38051</c:v>
                </c:pt>
                <c:pt idx="8">
                  <c:v>998561</c:v>
                </c:pt>
                <c:pt idx="9">
                  <c:v>-655834</c:v>
                </c:pt>
                <c:pt idx="10">
                  <c:v>-153705</c:v>
                </c:pt>
                <c:pt idx="11">
                  <c:v>-5211</c:v>
                </c:pt>
                <c:pt idx="12">
                  <c:v>-2515777</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C9AB-495A-9935-8F6DAC80C03B}"/>
            </c:ext>
          </c:extLst>
        </c:ser>
        <c:dLbls>
          <c:showLegendKey val="0"/>
          <c:showVal val="0"/>
          <c:showCatName val="0"/>
          <c:showSerName val="0"/>
          <c:showPercent val="0"/>
          <c:showBubbleSize val="0"/>
        </c:dLbls>
        <c:gapWidth val="315"/>
        <c:overlap val="-40"/>
        <c:axId val="224494720"/>
        <c:axId val="224496256"/>
      </c:barChart>
      <c:dateAx>
        <c:axId val="224494720"/>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4496256"/>
        <c:crosses val="autoZero"/>
        <c:auto val="1"/>
        <c:lblOffset val="100"/>
        <c:baseTimeUnit val="days"/>
      </c:dateAx>
      <c:valAx>
        <c:axId val="224496256"/>
        <c:scaling>
          <c:orientation val="minMax"/>
        </c:scaling>
        <c:delete val="1"/>
        <c:axPos val="l"/>
        <c:numFmt formatCode="_ * #,##0_ ;_ * \-#,##0_ ;_ * &quot;-&quot;_ ;_ @_ " sourceLinked="1"/>
        <c:majorTickMark val="none"/>
        <c:minorTickMark val="none"/>
        <c:tickLblPos val="nextTo"/>
        <c:crossAx val="2244947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4dc0622d-cde5-4a16-9a34-5b670fee5965}"/>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t>总取款额度</a:t>
            </a:r>
            <a:r>
              <a:rPr lang="en-US"/>
              <a:t>-</a:t>
            </a:r>
            <a:r>
              <a:rPr lang="zh-CN"/>
              <a:t>营业日日均值与上月日均值比</a:t>
            </a:r>
          </a:p>
        </c:rich>
      </c:tx>
      <c:layout>
        <c:manualLayout>
          <c:xMode val="edge"/>
          <c:yMode val="edge"/>
          <c:x val="0.217317822578734"/>
          <c:y val="2.0887728459529999E-2"/>
        </c:manualLayout>
      </c:layout>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GJP_ro!$AL$100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GJP_ro!$AL$101:$AL$131</c:f>
              <c:numCache>
                <c:formatCode>_ * #,##0_ ;_ * \-#,##0_ ;_ * "-"_ ;_ @_ </c:formatCode>
                <c:ptCount val="31"/>
                <c:pt idx="0">
                  <c:v>2765137</c:v>
                </c:pt>
                <c:pt idx="1">
                  <c:v>2640136.5</c:v>
                </c:pt>
                <c:pt idx="2">
                  <c:v>2768294</c:v>
                </c:pt>
                <c:pt idx="3">
                  <c:v>2747236.5</c:v>
                </c:pt>
                <c:pt idx="4">
                  <c:v>2712412.8</c:v>
                </c:pt>
                <c:pt idx="5">
                  <c:v>2898203.5</c:v>
                </c:pt>
                <c:pt idx="6">
                  <c:v>2811876.5714285714</c:v>
                </c:pt>
                <c:pt idx="7">
                  <c:v>2751887.75</c:v>
                </c:pt>
                <c:pt idx="8">
                  <c:v>2816181</c:v>
                </c:pt>
                <c:pt idx="9">
                  <c:v>2802032.2</c:v>
                </c:pt>
                <c:pt idx="10">
                  <c:v>2776482.7272727271</c:v>
                </c:pt>
                <c:pt idx="11">
                  <c:v>2754757.25</c:v>
                </c:pt>
                <c:pt idx="12">
                  <c:v>2542852.846153846</c:v>
                </c:pt>
                <c:pt idx="13">
                  <c:v>2361220.5</c:v>
                </c:pt>
                <c:pt idx="14">
                  <c:v>2203805.7999999998</c:v>
                </c:pt>
                <c:pt idx="15">
                  <c:v>2066067.9375</c:v>
                </c:pt>
                <c:pt idx="16">
                  <c:v>1944534.5294117648</c:v>
                </c:pt>
                <c:pt idx="17">
                  <c:v>1836504.8333333333</c:v>
                </c:pt>
                <c:pt idx="18">
                  <c:v>1739846.6842105263</c:v>
                </c:pt>
                <c:pt idx="19">
                  <c:v>1652854.35</c:v>
                </c:pt>
                <c:pt idx="20">
                  <c:v>1574147</c:v>
                </c:pt>
                <c:pt idx="21">
                  <c:v>1502594.8636363635</c:v>
                </c:pt>
                <c:pt idx="22">
                  <c:v>1437264.6521739131</c:v>
                </c:pt>
                <c:pt idx="23">
                  <c:v>1377378.625</c:v>
                </c:pt>
                <c:pt idx="24">
                  <c:v>1322283.48</c:v>
                </c:pt>
                <c:pt idx="25">
                  <c:v>1271426.423076923</c:v>
                </c:pt>
                <c:pt idx="26">
                  <c:v>1224336.5555555555</c:v>
                </c:pt>
                <c:pt idx="27">
                  <c:v>1180610.25</c:v>
                </c:pt>
                <c:pt idx="28">
                  <c:v>1139899.551724138</c:v>
                </c:pt>
                <c:pt idx="29">
                  <c:v>1101902.8999999999</c:v>
                </c:pt>
                <c:pt idx="30">
                  <c:v>1066357.6451612904</c:v>
                </c:pt>
              </c:numCache>
            </c:numRef>
          </c:val>
          <c:extLst>
            <c:ext xmlns:c16="http://schemas.microsoft.com/office/drawing/2014/chart" uri="{C3380CC4-5D6E-409C-BE32-E72D297353CC}">
              <c16:uniqueId val="{00000000-9C19-41BD-8319-E1A472C4D40A}"/>
            </c:ext>
          </c:extLst>
        </c:ser>
        <c:ser>
          <c:idx val="1"/>
          <c:order val="1"/>
          <c:tx>
            <c:strRef>
              <c:f>GJP_ro!$AM$100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GJP_ro!$AM$101:$AM$131</c:f>
              <c:numCache>
                <c:formatCode>_ * #,##0_ ;_ * \-#,##0_ ;_ * "-"_ ;_ @_ </c:formatCode>
                <c:ptCount val="31"/>
                <c:pt idx="0">
                  <c:v>2269664.2580645164</c:v>
                </c:pt>
                <c:pt idx="1">
                  <c:v>2269664.2580645164</c:v>
                </c:pt>
                <c:pt idx="2">
                  <c:v>2269664.2580645164</c:v>
                </c:pt>
                <c:pt idx="3">
                  <c:v>2269664.2580645164</c:v>
                </c:pt>
                <c:pt idx="4">
                  <c:v>2269664.2580645164</c:v>
                </c:pt>
                <c:pt idx="5">
                  <c:v>2269664.2580645164</c:v>
                </c:pt>
                <c:pt idx="6">
                  <c:v>2269664.2580645164</c:v>
                </c:pt>
                <c:pt idx="7">
                  <c:v>2269664.2580645164</c:v>
                </c:pt>
                <c:pt idx="8">
                  <c:v>2269664.2580645164</c:v>
                </c:pt>
                <c:pt idx="9">
                  <c:v>2269664.2580645164</c:v>
                </c:pt>
                <c:pt idx="10">
                  <c:v>2269664.2580645164</c:v>
                </c:pt>
                <c:pt idx="11">
                  <c:v>2269664.2580645164</c:v>
                </c:pt>
                <c:pt idx="12">
                  <c:v>2269664.2580645164</c:v>
                </c:pt>
                <c:pt idx="13">
                  <c:v>2269664.2580645164</c:v>
                </c:pt>
                <c:pt idx="14">
                  <c:v>2269664.2580645164</c:v>
                </c:pt>
                <c:pt idx="15">
                  <c:v>2269664.2580645164</c:v>
                </c:pt>
                <c:pt idx="16">
                  <c:v>2269664.2580645164</c:v>
                </c:pt>
                <c:pt idx="17">
                  <c:v>2269664.2580645164</c:v>
                </c:pt>
                <c:pt idx="18">
                  <c:v>2269664.2580645164</c:v>
                </c:pt>
                <c:pt idx="19">
                  <c:v>2269664.2580645164</c:v>
                </c:pt>
                <c:pt idx="20">
                  <c:v>2269664.2580645164</c:v>
                </c:pt>
                <c:pt idx="21">
                  <c:v>2269664.2580645164</c:v>
                </c:pt>
                <c:pt idx="22">
                  <c:v>2269664.2580645164</c:v>
                </c:pt>
                <c:pt idx="23">
                  <c:v>2269664.2580645164</c:v>
                </c:pt>
                <c:pt idx="24">
                  <c:v>2269664.2580645164</c:v>
                </c:pt>
                <c:pt idx="25">
                  <c:v>2269664.2580645164</c:v>
                </c:pt>
                <c:pt idx="26">
                  <c:v>2269664.2580645164</c:v>
                </c:pt>
                <c:pt idx="27">
                  <c:v>2269664.2580645164</c:v>
                </c:pt>
                <c:pt idx="28">
                  <c:v>2269664.2580645164</c:v>
                </c:pt>
                <c:pt idx="29">
                  <c:v>2269664.2580645164</c:v>
                </c:pt>
                <c:pt idx="30">
                  <c:v>2269664.2580645164</c:v>
                </c:pt>
              </c:numCache>
            </c:numRef>
          </c:val>
          <c:extLst>
            <c:ext xmlns:c16="http://schemas.microsoft.com/office/drawing/2014/chart" uri="{C3380CC4-5D6E-409C-BE32-E72D297353CC}">
              <c16:uniqueId val="{00000001-9C19-41BD-8319-E1A472C4D40A}"/>
            </c:ext>
          </c:extLst>
        </c:ser>
        <c:dLbls>
          <c:showLegendKey val="0"/>
          <c:showVal val="0"/>
          <c:showCatName val="0"/>
          <c:showSerName val="0"/>
          <c:showPercent val="0"/>
          <c:showBubbleSize val="0"/>
        </c:dLbls>
        <c:gapWidth val="100"/>
        <c:axId val="224038912"/>
        <c:axId val="224040448"/>
      </c:barChart>
      <c:lineChart>
        <c:grouping val="standard"/>
        <c:varyColors val="0"/>
        <c:ser>
          <c:idx val="2"/>
          <c:order val="2"/>
          <c:tx>
            <c:strRef>
              <c:f>GJP_ro!$AN$100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GJP_ro!$AN$101:$AN$131</c:f>
              <c:numCache>
                <c:formatCode>0.00%</c:formatCode>
                <c:ptCount val="31"/>
                <c:pt idx="0">
                  <c:v>0.21830221812542619</c:v>
                </c:pt>
                <c:pt idx="1">
                  <c:v>0.16322777283870538</c:v>
                </c:pt>
                <c:pt idx="2">
                  <c:v>0.21969317275176911</c:v>
                </c:pt>
                <c:pt idx="3">
                  <c:v>0.21041536880998388</c:v>
                </c:pt>
                <c:pt idx="4">
                  <c:v>0.19507226249975959</c:v>
                </c:pt>
                <c:pt idx="5">
                  <c:v>0.27693049300229017</c:v>
                </c:pt>
                <c:pt idx="6">
                  <c:v>0.23889538350770573</c:v>
                </c:pt>
                <c:pt idx="7">
                  <c:v>0.21246468072185512</c:v>
                </c:pt>
                <c:pt idx="8">
                  <c:v>0.24079188804846952</c:v>
                </c:pt>
                <c:pt idx="9">
                  <c:v>0.23455801449218178</c:v>
                </c:pt>
                <c:pt idx="10">
                  <c:v>0.22330107521735673</c:v>
                </c:pt>
                <c:pt idx="11">
                  <c:v>0.21372896463072144</c:v>
                </c:pt>
                <c:pt idx="12">
                  <c:v>0.12036519812066589</c:v>
                </c:pt>
                <c:pt idx="13">
                  <c:v>4.033911254061838E-2</c:v>
                </c:pt>
                <c:pt idx="14">
                  <c:v>-2.9016828295422927E-2</c:v>
                </c:pt>
                <c:pt idx="15">
                  <c:v>-8.9703276526958919E-2</c:v>
                </c:pt>
                <c:pt idx="16">
                  <c:v>-0.14325014261360836</c:v>
                </c:pt>
                <c:pt idx="17">
                  <c:v>-0.1908473569128524</c:v>
                </c:pt>
                <c:pt idx="18">
                  <c:v>-0.23343433812796541</c:v>
                </c:pt>
                <c:pt idx="19">
                  <c:v>-0.27176262122156708</c:v>
                </c:pt>
                <c:pt idx="20">
                  <c:v>-0.30644059163958776</c:v>
                </c:pt>
                <c:pt idx="21">
                  <c:v>-0.33796601929233383</c:v>
                </c:pt>
                <c:pt idx="22">
                  <c:v>-0.36675010541005837</c:v>
                </c:pt>
                <c:pt idx="23">
                  <c:v>-0.39313551768463928</c:v>
                </c:pt>
                <c:pt idx="24">
                  <c:v>-0.41741009697725373</c:v>
                </c:pt>
                <c:pt idx="25">
                  <c:v>-0.43981740093966704</c:v>
                </c:pt>
                <c:pt idx="26">
                  <c:v>-0.46056490460856825</c:v>
                </c:pt>
                <c:pt idx="27">
                  <c:v>-0.4798304437296908</c:v>
                </c:pt>
                <c:pt idx="28">
                  <c:v>-0.49776732498039111</c:v>
                </c:pt>
                <c:pt idx="29">
                  <c:v>-0.51450841414771142</c:v>
                </c:pt>
                <c:pt idx="30">
                  <c:v>-0.53016943304617226</c:v>
                </c:pt>
              </c:numCache>
            </c:numRef>
          </c:val>
          <c:smooth val="0"/>
          <c:extLst>
            <c:ext xmlns:c16="http://schemas.microsoft.com/office/drawing/2014/chart" uri="{C3380CC4-5D6E-409C-BE32-E72D297353CC}">
              <c16:uniqueId val="{00000002-9C19-41BD-8319-E1A472C4D40A}"/>
            </c:ext>
          </c:extLst>
        </c:ser>
        <c:dLbls>
          <c:showLegendKey val="0"/>
          <c:showVal val="0"/>
          <c:showCatName val="0"/>
          <c:showSerName val="0"/>
          <c:showPercent val="0"/>
          <c:showBubbleSize val="0"/>
        </c:dLbls>
        <c:marker val="1"/>
        <c:smooth val="0"/>
        <c:axId val="436015280"/>
        <c:axId val="436018640"/>
      </c:lineChart>
      <c:dateAx>
        <c:axId val="224038912"/>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4040448"/>
        <c:crosses val="autoZero"/>
        <c:auto val="1"/>
        <c:lblOffset val="100"/>
        <c:baseTimeUnit val="days"/>
      </c:dateAx>
      <c:valAx>
        <c:axId val="22404044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4038912"/>
        <c:crosses val="autoZero"/>
        <c:crossBetween val="between"/>
      </c:valAx>
      <c:dateAx>
        <c:axId val="436015280"/>
        <c:scaling>
          <c:orientation val="minMax"/>
        </c:scaling>
        <c:delete val="1"/>
        <c:axPos val="b"/>
        <c:numFmt formatCode="m/d;@" sourceLinked="1"/>
        <c:majorTickMark val="out"/>
        <c:minorTickMark val="none"/>
        <c:tickLblPos val="nextTo"/>
        <c:crossAx val="436018640"/>
        <c:crosses val="autoZero"/>
        <c:auto val="1"/>
        <c:lblOffset val="100"/>
        <c:baseTimeUnit val="days"/>
      </c:dateAx>
      <c:valAx>
        <c:axId val="43601864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436015280"/>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3151c02b-ac7d-431d-b91d-23d7d9933ca9}"/>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1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公司输赢</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GJP_ro!$AO$2:$AO$4</c:f>
              <c:strCache>
                <c:ptCount val="3"/>
                <c:pt idx="0">
                  <c:v>公司輸贏
(淨贏-淨輸)</c:v>
                </c:pt>
                <c:pt idx="1">
                  <c:v>Company Win/Loss</c:v>
                </c:pt>
                <c:pt idx="2">
                  <c:v>本月数据</c:v>
                </c:pt>
              </c:strCache>
            </c:strRef>
          </c:tx>
          <c:spPr>
            <a:solidFill>
              <a:schemeClr val="accent1"/>
            </a:solidFill>
            <a:ln>
              <a:noFill/>
            </a:ln>
            <a:effectLst/>
          </c:spPr>
          <c:invertIfNegative val="0"/>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GJP_ro!$AO$5:$AO$35</c:f>
              <c:numCache>
                <c:formatCode>_ * #,##0_ ;_ * \-#,##0_ ;_ * "-"_ ;_ @_ </c:formatCode>
                <c:ptCount val="31"/>
                <c:pt idx="0">
                  <c:v>1187358.8600000001</c:v>
                </c:pt>
                <c:pt idx="1">
                  <c:v>679017.64</c:v>
                </c:pt>
                <c:pt idx="2">
                  <c:v>575710.5</c:v>
                </c:pt>
                <c:pt idx="3">
                  <c:v>1626751.02</c:v>
                </c:pt>
                <c:pt idx="4">
                  <c:v>997982.34</c:v>
                </c:pt>
                <c:pt idx="5">
                  <c:v>1029884.01</c:v>
                </c:pt>
                <c:pt idx="6">
                  <c:v>923435.5</c:v>
                </c:pt>
                <c:pt idx="7">
                  <c:v>804857.27</c:v>
                </c:pt>
                <c:pt idx="8">
                  <c:v>350599.83</c:v>
                </c:pt>
                <c:pt idx="9">
                  <c:v>313364.37</c:v>
                </c:pt>
                <c:pt idx="10">
                  <c:v>85086.62</c:v>
                </c:pt>
                <c:pt idx="11">
                  <c:v>1834483.93</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C4CD-49E8-8365-33342C2CDDF8}"/>
            </c:ext>
          </c:extLst>
        </c:ser>
        <c:ser>
          <c:idx val="1"/>
          <c:order val="1"/>
          <c:tx>
            <c:strRef>
              <c:f>GJP_ro!$AP$2:$AP$4</c:f>
              <c:strCache>
                <c:ptCount val="3"/>
                <c:pt idx="0">
                  <c:v>公司輸贏
(淨贏-淨輸)</c:v>
                </c:pt>
                <c:pt idx="1">
                  <c:v>Company Win/Loss</c:v>
                </c:pt>
                <c:pt idx="2">
                  <c:v>上月数据</c:v>
                </c:pt>
              </c:strCache>
            </c:strRef>
          </c:tx>
          <c:spPr>
            <a:solidFill>
              <a:schemeClr val="accent2"/>
            </a:solidFill>
            <a:ln>
              <a:noFill/>
            </a:ln>
            <a:effectLst/>
          </c:spPr>
          <c:invertIfNegative val="0"/>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GJP_ro!$AP$5:$AP$35</c:f>
              <c:numCache>
                <c:formatCode>_ * #,##0_ ;_ * \-#,##0_ ;_ * "-"_ ;_ @_ </c:formatCode>
                <c:ptCount val="31"/>
                <c:pt idx="0">
                  <c:v>-64018.34</c:v>
                </c:pt>
                <c:pt idx="1">
                  <c:v>579400.78</c:v>
                </c:pt>
                <c:pt idx="2">
                  <c:v>1289911.33</c:v>
                </c:pt>
                <c:pt idx="3">
                  <c:v>1477027.66</c:v>
                </c:pt>
                <c:pt idx="4">
                  <c:v>705892.75</c:v>
                </c:pt>
                <c:pt idx="5">
                  <c:v>1271404.8799999999</c:v>
                </c:pt>
                <c:pt idx="6">
                  <c:v>1045092.92</c:v>
                </c:pt>
                <c:pt idx="7">
                  <c:v>-20374.2</c:v>
                </c:pt>
                <c:pt idx="8">
                  <c:v>659964.74</c:v>
                </c:pt>
                <c:pt idx="9">
                  <c:v>818662.02</c:v>
                </c:pt>
                <c:pt idx="10">
                  <c:v>949078.75</c:v>
                </c:pt>
                <c:pt idx="11">
                  <c:v>836010.71</c:v>
                </c:pt>
                <c:pt idx="12">
                  <c:v>787824.52</c:v>
                </c:pt>
                <c:pt idx="13">
                  <c:v>1000145.64</c:v>
                </c:pt>
                <c:pt idx="14">
                  <c:v>995976.52</c:v>
                </c:pt>
                <c:pt idx="15">
                  <c:v>724153.13</c:v>
                </c:pt>
                <c:pt idx="16">
                  <c:v>1624939.53</c:v>
                </c:pt>
                <c:pt idx="17">
                  <c:v>710761.93</c:v>
                </c:pt>
                <c:pt idx="18">
                  <c:v>647552.71</c:v>
                </c:pt>
                <c:pt idx="19">
                  <c:v>1317114.8700000001</c:v>
                </c:pt>
                <c:pt idx="20">
                  <c:v>940412.72</c:v>
                </c:pt>
                <c:pt idx="21">
                  <c:v>566926.57999999996</c:v>
                </c:pt>
                <c:pt idx="22">
                  <c:v>1716933.81</c:v>
                </c:pt>
                <c:pt idx="23">
                  <c:v>-287151.61</c:v>
                </c:pt>
                <c:pt idx="24">
                  <c:v>-127831.38</c:v>
                </c:pt>
                <c:pt idx="25">
                  <c:v>1126540.68</c:v>
                </c:pt>
                <c:pt idx="26">
                  <c:v>1093435.5900000001</c:v>
                </c:pt>
                <c:pt idx="27">
                  <c:v>587845.53</c:v>
                </c:pt>
                <c:pt idx="28">
                  <c:v>0</c:v>
                </c:pt>
                <c:pt idx="29">
                  <c:v>0</c:v>
                </c:pt>
                <c:pt idx="30">
                  <c:v>0</c:v>
                </c:pt>
              </c:numCache>
            </c:numRef>
          </c:val>
          <c:extLst>
            <c:ext xmlns:c16="http://schemas.microsoft.com/office/drawing/2014/chart" uri="{C3380CC4-5D6E-409C-BE32-E72D297353CC}">
              <c16:uniqueId val="{00000001-C4CD-49E8-8365-33342C2CDDF8}"/>
            </c:ext>
          </c:extLst>
        </c:ser>
        <c:dLbls>
          <c:showLegendKey val="0"/>
          <c:showVal val="0"/>
          <c:showCatName val="0"/>
          <c:showSerName val="0"/>
          <c:showPercent val="0"/>
          <c:showBubbleSize val="0"/>
        </c:dLbls>
        <c:gapWidth val="219"/>
        <c:axId val="224088832"/>
        <c:axId val="224090368"/>
      </c:barChart>
      <c:lineChart>
        <c:grouping val="standard"/>
        <c:varyColors val="0"/>
        <c:ser>
          <c:idx val="2"/>
          <c:order val="2"/>
          <c:tx>
            <c:strRef>
              <c:f>GJP_ro!$AQ$2:$AQ$4</c:f>
              <c:strCache>
                <c:ptCount val="3"/>
                <c:pt idx="0">
                  <c:v>公司輸贏
(淨贏-淨輸)</c:v>
                </c:pt>
                <c:pt idx="1">
                  <c:v>Company Win/Loss</c:v>
                </c:pt>
                <c:pt idx="2">
                  <c:v>增长率</c:v>
                </c:pt>
              </c:strCache>
            </c:strRef>
          </c:tx>
          <c:spPr>
            <a:ln w="28575" cap="rnd">
              <a:solidFill>
                <a:schemeClr val="accent3"/>
              </a:solidFill>
              <a:round/>
            </a:ln>
            <a:effectLst/>
          </c:spPr>
          <c:marker>
            <c:symbol val="none"/>
          </c:marker>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GJP_ro!$AQ$5:$AQ$35</c:f>
              <c:numCache>
                <c:formatCode>0.00%</c:formatCode>
                <c:ptCount val="31"/>
                <c:pt idx="0">
                  <c:v>-19.547167264880663</c:v>
                </c:pt>
                <c:pt idx="1">
                  <c:v>0.17193083516387392</c:v>
                </c:pt>
                <c:pt idx="2">
                  <c:v>-0.55368211239760179</c:v>
                </c:pt>
                <c:pt idx="3">
                  <c:v>0.10136801364979185</c:v>
                </c:pt>
                <c:pt idx="4">
                  <c:v>0.41378749108841245</c:v>
                </c:pt>
                <c:pt idx="5">
                  <c:v>-0.18996377456094074</c:v>
                </c:pt>
                <c:pt idx="6">
                  <c:v>-0.11640823286794445</c:v>
                </c:pt>
                <c:pt idx="7">
                  <c:v>-40.503748368034081</c:v>
                </c:pt>
                <c:pt idx="8">
                  <c:v>-0.4687597552560156</c:v>
                </c:pt>
                <c:pt idx="9">
                  <c:v>-0.61722375981238264</c:v>
                </c:pt>
                <c:pt idx="10">
                  <c:v>-0.91034819818692603</c:v>
                </c:pt>
                <c:pt idx="11">
                  <c:v>1.1943306563620459</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C4CD-49E8-8365-33342C2CDDF8}"/>
            </c:ext>
          </c:extLst>
        </c:ser>
        <c:dLbls>
          <c:showLegendKey val="0"/>
          <c:showVal val="0"/>
          <c:showCatName val="0"/>
          <c:showSerName val="0"/>
          <c:showPercent val="0"/>
          <c:showBubbleSize val="0"/>
        </c:dLbls>
        <c:marker val="1"/>
        <c:smooth val="0"/>
        <c:axId val="1522029536"/>
        <c:axId val="1522027616"/>
      </c:lineChart>
      <c:dateAx>
        <c:axId val="224088832"/>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090368"/>
        <c:crosses val="autoZero"/>
        <c:auto val="1"/>
        <c:lblOffset val="100"/>
        <c:baseTimeUnit val="days"/>
      </c:dateAx>
      <c:valAx>
        <c:axId val="224090368"/>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088832"/>
        <c:crosses val="autoZero"/>
        <c:crossBetween val="between"/>
      </c:valAx>
      <c:dateAx>
        <c:axId val="1522029536"/>
        <c:scaling>
          <c:orientation val="minMax"/>
        </c:scaling>
        <c:delete val="1"/>
        <c:axPos val="b"/>
        <c:numFmt formatCode="m/d;@" sourceLinked="1"/>
        <c:majorTickMark val="out"/>
        <c:minorTickMark val="none"/>
        <c:tickLblPos val="nextTo"/>
        <c:crossAx val="1522027616"/>
        <c:crosses val="autoZero"/>
        <c:auto val="1"/>
        <c:lblOffset val="100"/>
        <c:baseTimeUnit val="days"/>
      </c:dateAx>
      <c:valAx>
        <c:axId val="152202761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1522029536"/>
        <c:crosses val="max"/>
        <c:crossBetween val="between"/>
      </c:valAx>
      <c:spPr>
        <a:noFill/>
        <a:ln>
          <a:noFill/>
        </a:ln>
        <a:effectLst/>
      </c:spPr>
    </c:plotArea>
    <c:legend>
      <c:legendPos val="b"/>
      <c:layout>
        <c:manualLayout>
          <c:xMode val="edge"/>
          <c:yMode val="edge"/>
          <c:x val="2.36989165225256E-2"/>
          <c:y val="0.64658038487487401"/>
          <c:w val="0.95028697871124101"/>
          <c:h val="0.31025417195141203"/>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b40a3cda-867d-4083-a0a2-d9d015a66d8b}"/>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公司输赢</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GJP_ro!$AO$36</c:f>
              <c:strCache>
                <c:ptCount val="1"/>
                <c:pt idx="0">
                  <c:v>本月日均值数据</c:v>
                </c:pt>
              </c:strCache>
            </c:strRef>
          </c:tx>
          <c:spPr>
            <a:solidFill>
              <a:schemeClr val="accent1"/>
            </a:solidFill>
            <a:ln>
              <a:noFill/>
            </a:ln>
            <a:effectLst/>
          </c:spPr>
          <c:invertIfNegative val="0"/>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GJP_ro!$AO$37:$AO$67</c:f>
              <c:numCache>
                <c:formatCode>_ * #,##0_ ;_ * \-#,##0_ ;_ * "-"_ ;_ @_ </c:formatCode>
                <c:ptCount val="31"/>
                <c:pt idx="0">
                  <c:v>1187358.8600000001</c:v>
                </c:pt>
                <c:pt idx="1">
                  <c:v>933188.25</c:v>
                </c:pt>
                <c:pt idx="2">
                  <c:v>814029</c:v>
                </c:pt>
                <c:pt idx="3">
                  <c:v>1017209.505</c:v>
                </c:pt>
                <c:pt idx="4">
                  <c:v>1013364.072</c:v>
                </c:pt>
                <c:pt idx="5">
                  <c:v>1016117.395</c:v>
                </c:pt>
                <c:pt idx="6">
                  <c:v>1002877.1242857144</c:v>
                </c:pt>
                <c:pt idx="7">
                  <c:v>978124.64250000007</c:v>
                </c:pt>
                <c:pt idx="8">
                  <c:v>908399.66333333345</c:v>
                </c:pt>
                <c:pt idx="9">
                  <c:v>848896.13399999996</c:v>
                </c:pt>
                <c:pt idx="10">
                  <c:v>779458.9054545454</c:v>
                </c:pt>
                <c:pt idx="11">
                  <c:v>867377.65749999986</c:v>
                </c:pt>
                <c:pt idx="12">
                  <c:v>800656.29923076916</c:v>
                </c:pt>
                <c:pt idx="13">
                  <c:v>743466.56357142853</c:v>
                </c:pt>
                <c:pt idx="14">
                  <c:v>693902.12599999993</c:v>
                </c:pt>
                <c:pt idx="15">
                  <c:v>650533.24312499992</c:v>
                </c:pt>
                <c:pt idx="16">
                  <c:v>612266.58176470583</c:v>
                </c:pt>
                <c:pt idx="17">
                  <c:v>578251.77166666661</c:v>
                </c:pt>
                <c:pt idx="18">
                  <c:v>547817.46789473679</c:v>
                </c:pt>
                <c:pt idx="19">
                  <c:v>520426.59449999995</c:v>
                </c:pt>
                <c:pt idx="20">
                  <c:v>495644.37571428565</c:v>
                </c:pt>
                <c:pt idx="21">
                  <c:v>473115.08590909088</c:v>
                </c:pt>
                <c:pt idx="22">
                  <c:v>452544.86478260864</c:v>
                </c:pt>
                <c:pt idx="23">
                  <c:v>433688.82874999993</c:v>
                </c:pt>
                <c:pt idx="24">
                  <c:v>416341.27559999994</c:v>
                </c:pt>
                <c:pt idx="25">
                  <c:v>400328.14961538458</c:v>
                </c:pt>
                <c:pt idx="26">
                  <c:v>385501.18111111107</c:v>
                </c:pt>
                <c:pt idx="27">
                  <c:v>371733.28178571427</c:v>
                </c:pt>
                <c:pt idx="28">
                  <c:v>358914.89275862067</c:v>
                </c:pt>
                <c:pt idx="29">
                  <c:v>346951.06299999997</c:v>
                </c:pt>
                <c:pt idx="30">
                  <c:v>335759.09322580643</c:v>
                </c:pt>
              </c:numCache>
            </c:numRef>
          </c:val>
          <c:extLst>
            <c:ext xmlns:c16="http://schemas.microsoft.com/office/drawing/2014/chart" uri="{C3380CC4-5D6E-409C-BE32-E72D297353CC}">
              <c16:uniqueId val="{00000000-35CF-4BC6-8581-15ECDEE01DBE}"/>
            </c:ext>
          </c:extLst>
        </c:ser>
        <c:ser>
          <c:idx val="1"/>
          <c:order val="1"/>
          <c:tx>
            <c:strRef>
              <c:f>GJP_ro!$AP$36</c:f>
              <c:strCache>
                <c:ptCount val="1"/>
                <c:pt idx="0">
                  <c:v>上月日均值数据</c:v>
                </c:pt>
              </c:strCache>
            </c:strRef>
          </c:tx>
          <c:spPr>
            <a:solidFill>
              <a:schemeClr val="accent2"/>
            </a:solidFill>
            <a:ln>
              <a:noFill/>
            </a:ln>
            <a:effectLst/>
          </c:spPr>
          <c:invertIfNegative val="0"/>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GJP_ro!$AP$37:$AP$67</c:f>
              <c:numCache>
                <c:formatCode>_ * #,##0_ ;_ * \-#,##0_ ;_ * "-"_ ;_ @_ </c:formatCode>
                <c:ptCount val="31"/>
                <c:pt idx="0">
                  <c:v>-64018.34</c:v>
                </c:pt>
                <c:pt idx="1">
                  <c:v>257691.22000000003</c:v>
                </c:pt>
                <c:pt idx="2">
                  <c:v>601764.59</c:v>
                </c:pt>
                <c:pt idx="3">
                  <c:v>820580.35749999993</c:v>
                </c:pt>
                <c:pt idx="4">
                  <c:v>797642.83599999989</c:v>
                </c:pt>
                <c:pt idx="5">
                  <c:v>876603.17666666664</c:v>
                </c:pt>
                <c:pt idx="6">
                  <c:v>900673.1399999999</c:v>
                </c:pt>
                <c:pt idx="7">
                  <c:v>785542.22249999992</c:v>
                </c:pt>
                <c:pt idx="8">
                  <c:v>771589.16888888879</c:v>
                </c:pt>
                <c:pt idx="9">
                  <c:v>776296.45399999991</c:v>
                </c:pt>
                <c:pt idx="10">
                  <c:v>792003.93545454543</c:v>
                </c:pt>
                <c:pt idx="11">
                  <c:v>795671.16666666663</c:v>
                </c:pt>
                <c:pt idx="12">
                  <c:v>795067.57846153842</c:v>
                </c:pt>
                <c:pt idx="13">
                  <c:v>809716.01142857142</c:v>
                </c:pt>
                <c:pt idx="14">
                  <c:v>822133.37866666669</c:v>
                </c:pt>
                <c:pt idx="15">
                  <c:v>816009.61312500003</c:v>
                </c:pt>
                <c:pt idx="16">
                  <c:v>863593.72588235291</c:v>
                </c:pt>
                <c:pt idx="17">
                  <c:v>855103.07055555552</c:v>
                </c:pt>
                <c:pt idx="18">
                  <c:v>844179.36736842105</c:v>
                </c:pt>
                <c:pt idx="19">
                  <c:v>867826.14250000007</c:v>
                </c:pt>
                <c:pt idx="20">
                  <c:v>871282.64619047625</c:v>
                </c:pt>
                <c:pt idx="21">
                  <c:v>857448.27954545442</c:v>
                </c:pt>
                <c:pt idx="22">
                  <c:v>894817.21565217373</c:v>
                </c:pt>
                <c:pt idx="23">
                  <c:v>845568.51458333328</c:v>
                </c:pt>
                <c:pt idx="24">
                  <c:v>806632.51879999996</c:v>
                </c:pt>
                <c:pt idx="25">
                  <c:v>818936.67884615378</c:v>
                </c:pt>
                <c:pt idx="26">
                  <c:v>829103.30518518516</c:v>
                </c:pt>
                <c:pt idx="27">
                  <c:v>820486.95607142861</c:v>
                </c:pt>
                <c:pt idx="28">
                  <c:v>792194.30241379305</c:v>
                </c:pt>
                <c:pt idx="29">
                  <c:v>765787.82566666661</c:v>
                </c:pt>
                <c:pt idx="30">
                  <c:v>741084.99258064514</c:v>
                </c:pt>
              </c:numCache>
            </c:numRef>
          </c:val>
          <c:extLst>
            <c:ext xmlns:c16="http://schemas.microsoft.com/office/drawing/2014/chart" uri="{C3380CC4-5D6E-409C-BE32-E72D297353CC}">
              <c16:uniqueId val="{00000001-35CF-4BC6-8581-15ECDEE01DBE}"/>
            </c:ext>
          </c:extLst>
        </c:ser>
        <c:dLbls>
          <c:showLegendKey val="0"/>
          <c:showVal val="0"/>
          <c:showCatName val="0"/>
          <c:showSerName val="0"/>
          <c:showPercent val="0"/>
          <c:showBubbleSize val="0"/>
        </c:dLbls>
        <c:gapWidth val="219"/>
        <c:axId val="223954432"/>
        <c:axId val="223955968"/>
      </c:barChart>
      <c:lineChart>
        <c:grouping val="standard"/>
        <c:varyColors val="0"/>
        <c:ser>
          <c:idx val="2"/>
          <c:order val="2"/>
          <c:tx>
            <c:strRef>
              <c:f>GJP_ro!$AQ$36</c:f>
              <c:strCache>
                <c:ptCount val="1"/>
                <c:pt idx="0">
                  <c:v>日均值同比增长率</c:v>
                </c:pt>
              </c:strCache>
            </c:strRef>
          </c:tx>
          <c:spPr>
            <a:ln w="28575" cap="rnd">
              <a:solidFill>
                <a:schemeClr val="accent3"/>
              </a:solidFill>
              <a:round/>
            </a:ln>
            <a:effectLst/>
          </c:spPr>
          <c:marker>
            <c:symbol val="none"/>
          </c:marker>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GJP_ro!$AQ$37:$AQ$67</c:f>
              <c:numCache>
                <c:formatCode>0.00%</c:formatCode>
                <c:ptCount val="31"/>
                <c:pt idx="0">
                  <c:v>-19.547167264880663</c:v>
                </c:pt>
                <c:pt idx="1">
                  <c:v>2.6213428226231379</c:v>
                </c:pt>
                <c:pt idx="2">
                  <c:v>0.35273662413403228</c:v>
                </c:pt>
                <c:pt idx="3">
                  <c:v>0.23962205005620074</c:v>
                </c:pt>
                <c:pt idx="4">
                  <c:v>0.27044840906713813</c:v>
                </c:pt>
                <c:pt idx="5">
                  <c:v>0.15915322011932939</c:v>
                </c:pt>
                <c:pt idx="6">
                  <c:v>0.11347511072187016</c:v>
                </c:pt>
                <c:pt idx="7">
                  <c:v>0.24515858534898827</c:v>
                </c:pt>
                <c:pt idx="8">
                  <c:v>0.17731002450624833</c:v>
                </c:pt>
                <c:pt idx="9">
                  <c:v>9.352056115407692E-2</c:v>
                </c:pt>
                <c:pt idx="10">
                  <c:v>-1.5839605636303065E-2</c:v>
                </c:pt>
                <c:pt idx="11">
                  <c:v>9.0120760733024635E-2</c:v>
                </c:pt>
                <c:pt idx="12">
                  <c:v>7.0292399295729772E-3</c:v>
                </c:pt>
                <c:pt idx="13">
                  <c:v>-8.1818127494181395E-2</c:v>
                </c:pt>
                <c:pt idx="14">
                  <c:v>-0.15597378234980777</c:v>
                </c:pt>
                <c:pt idx="15">
                  <c:v>-0.20278728012319591</c:v>
                </c:pt>
                <c:pt idx="16">
                  <c:v>-0.29102474530006633</c:v>
                </c:pt>
                <c:pt idx="17">
                  <c:v>-0.32376365893414488</c:v>
                </c:pt>
                <c:pt idx="18">
                  <c:v>-0.35106508276498127</c:v>
                </c:pt>
                <c:pt idx="19">
                  <c:v>-0.40031007477975361</c:v>
                </c:pt>
                <c:pt idx="20">
                  <c:v>-0.43113250575872264</c:v>
                </c:pt>
                <c:pt idx="21">
                  <c:v>-0.44822901019768102</c:v>
                </c:pt>
                <c:pt idx="22">
                  <c:v>-0.49425999313974051</c:v>
                </c:pt>
                <c:pt idx="23">
                  <c:v>-0.4871038582086909</c:v>
                </c:pt>
                <c:pt idx="24">
                  <c:v>-0.483852602149766</c:v>
                </c:pt>
                <c:pt idx="25">
                  <c:v>-0.51116104583393485</c:v>
                </c:pt>
                <c:pt idx="26">
                  <c:v>-0.53503842199132579</c:v>
                </c:pt>
                <c:pt idx="27">
                  <c:v>-0.54693578120289765</c:v>
                </c:pt>
                <c:pt idx="28">
                  <c:v>-0.54693578120289754</c:v>
                </c:pt>
                <c:pt idx="29">
                  <c:v>-0.54693578120289754</c:v>
                </c:pt>
                <c:pt idx="30">
                  <c:v>-0.54693578120289754</c:v>
                </c:pt>
              </c:numCache>
            </c:numRef>
          </c:val>
          <c:smooth val="0"/>
          <c:extLst>
            <c:ext xmlns:c16="http://schemas.microsoft.com/office/drawing/2014/chart" uri="{C3380CC4-5D6E-409C-BE32-E72D297353CC}">
              <c16:uniqueId val="{00000002-35CF-4BC6-8581-15ECDEE01DBE}"/>
            </c:ext>
          </c:extLst>
        </c:ser>
        <c:dLbls>
          <c:showLegendKey val="0"/>
          <c:showVal val="0"/>
          <c:showCatName val="0"/>
          <c:showSerName val="0"/>
          <c:showPercent val="0"/>
          <c:showBubbleSize val="0"/>
        </c:dLbls>
        <c:marker val="1"/>
        <c:smooth val="0"/>
        <c:axId val="2065271632"/>
        <c:axId val="2065261072"/>
      </c:lineChart>
      <c:dateAx>
        <c:axId val="223954432"/>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955968"/>
        <c:crosses val="autoZero"/>
        <c:auto val="1"/>
        <c:lblOffset val="100"/>
        <c:baseTimeUnit val="days"/>
      </c:dateAx>
      <c:valAx>
        <c:axId val="22395596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954432"/>
        <c:crosses val="autoZero"/>
        <c:crossBetween val="between"/>
      </c:valAx>
      <c:dateAx>
        <c:axId val="2065271632"/>
        <c:scaling>
          <c:orientation val="minMax"/>
        </c:scaling>
        <c:delete val="1"/>
        <c:axPos val="b"/>
        <c:numFmt formatCode="m/d;@" sourceLinked="1"/>
        <c:majorTickMark val="out"/>
        <c:minorTickMark val="none"/>
        <c:tickLblPos val="nextTo"/>
        <c:crossAx val="2065261072"/>
        <c:crosses val="autoZero"/>
        <c:auto val="1"/>
        <c:lblOffset val="100"/>
        <c:baseTimeUnit val="days"/>
      </c:dateAx>
      <c:valAx>
        <c:axId val="206526107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06527163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5017f89e-fd9b-4ff3-a927-26e3b5bb10c6}"/>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t>公司输赢</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GJP_ro!$AO$68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GJP_ro!$A$69:$A$99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GJP_ro!$AO$69:$AO$99</c:f>
              <c:numCache>
                <c:formatCode>_ * #,##0_ ;_ * \-#,##0_ ;_ * "-"_ ;_ @_ </c:formatCode>
                <c:ptCount val="31"/>
                <c:pt idx="0">
                  <c:v>599513.33000000007</c:v>
                </c:pt>
                <c:pt idx="1">
                  <c:v>-508341.22000000009</c:v>
                </c:pt>
                <c:pt idx="2">
                  <c:v>-103307.14000000001</c:v>
                </c:pt>
                <c:pt idx="3">
                  <c:v>1051040.52</c:v>
                </c:pt>
                <c:pt idx="4">
                  <c:v>-628768.68000000005</c:v>
                </c:pt>
                <c:pt idx="5">
                  <c:v>31901.670000000042</c:v>
                </c:pt>
                <c:pt idx="6">
                  <c:v>-106448.51000000001</c:v>
                </c:pt>
                <c:pt idx="7">
                  <c:v>-118578.22999999998</c:v>
                </c:pt>
                <c:pt idx="8">
                  <c:v>-454257.44</c:v>
                </c:pt>
                <c:pt idx="9">
                  <c:v>-37235.460000000021</c:v>
                </c:pt>
                <c:pt idx="10">
                  <c:v>-228277.75</c:v>
                </c:pt>
                <c:pt idx="11">
                  <c:v>1749397.31</c:v>
                </c:pt>
                <c:pt idx="12">
                  <c:v>-1834483.93</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E417-413C-8F02-A992681E0FB0}"/>
            </c:ext>
          </c:extLst>
        </c:ser>
        <c:dLbls>
          <c:showLegendKey val="0"/>
          <c:showVal val="0"/>
          <c:showCatName val="0"/>
          <c:showSerName val="0"/>
          <c:showPercent val="0"/>
          <c:showBubbleSize val="0"/>
        </c:dLbls>
        <c:gapWidth val="315"/>
        <c:overlap val="-40"/>
        <c:axId val="223988352"/>
        <c:axId val="224854400"/>
      </c:barChart>
      <c:dateAx>
        <c:axId val="223988352"/>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4854400"/>
        <c:crosses val="autoZero"/>
        <c:auto val="1"/>
        <c:lblOffset val="100"/>
        <c:baseTimeUnit val="days"/>
      </c:dateAx>
      <c:valAx>
        <c:axId val="224854400"/>
        <c:scaling>
          <c:orientation val="minMax"/>
        </c:scaling>
        <c:delete val="1"/>
        <c:axPos val="l"/>
        <c:numFmt formatCode="_ * #,##0_ ;_ * \-#,##0_ ;_ * &quot;-&quot;_ ;_ @_ " sourceLinked="1"/>
        <c:majorTickMark val="none"/>
        <c:minorTickMark val="none"/>
        <c:tickLblPos val="nextTo"/>
        <c:crossAx val="2239883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52ab372e-3b82-467e-a066-7ceea7432a9c}"/>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t>公司输赢</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GJP_ro!$AO$100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GJP_ro!$AO$101:$AO$131</c:f>
              <c:numCache>
                <c:formatCode>_ * #,##0_ ;_ * \-#,##0_ ;_ * "-"_ ;_ @_ </c:formatCode>
                <c:ptCount val="31"/>
                <c:pt idx="0">
                  <c:v>1187358.8600000001</c:v>
                </c:pt>
                <c:pt idx="1">
                  <c:v>933188.25</c:v>
                </c:pt>
                <c:pt idx="2">
                  <c:v>814029</c:v>
                </c:pt>
                <c:pt idx="3">
                  <c:v>1017209.505</c:v>
                </c:pt>
                <c:pt idx="4">
                  <c:v>1013364.072</c:v>
                </c:pt>
                <c:pt idx="5">
                  <c:v>1016117.395</c:v>
                </c:pt>
                <c:pt idx="6">
                  <c:v>1002877.1242857144</c:v>
                </c:pt>
                <c:pt idx="7">
                  <c:v>978124.64250000007</c:v>
                </c:pt>
                <c:pt idx="8">
                  <c:v>908399.66333333345</c:v>
                </c:pt>
                <c:pt idx="9">
                  <c:v>848896.13399999996</c:v>
                </c:pt>
                <c:pt idx="10">
                  <c:v>779458.9054545454</c:v>
                </c:pt>
                <c:pt idx="11">
                  <c:v>867377.65749999986</c:v>
                </c:pt>
                <c:pt idx="12">
                  <c:v>800656.29923076916</c:v>
                </c:pt>
                <c:pt idx="13">
                  <c:v>743466.56357142853</c:v>
                </c:pt>
                <c:pt idx="14">
                  <c:v>693902.12599999993</c:v>
                </c:pt>
                <c:pt idx="15">
                  <c:v>650533.24312499992</c:v>
                </c:pt>
                <c:pt idx="16">
                  <c:v>612266.58176470583</c:v>
                </c:pt>
                <c:pt idx="17">
                  <c:v>578251.77166666661</c:v>
                </c:pt>
                <c:pt idx="18">
                  <c:v>547817.46789473679</c:v>
                </c:pt>
                <c:pt idx="19">
                  <c:v>520426.59449999995</c:v>
                </c:pt>
                <c:pt idx="20">
                  <c:v>495644.37571428565</c:v>
                </c:pt>
                <c:pt idx="21">
                  <c:v>473115.08590909088</c:v>
                </c:pt>
                <c:pt idx="22">
                  <c:v>452544.86478260864</c:v>
                </c:pt>
                <c:pt idx="23">
                  <c:v>433688.82874999993</c:v>
                </c:pt>
                <c:pt idx="24">
                  <c:v>416341.27559999994</c:v>
                </c:pt>
                <c:pt idx="25">
                  <c:v>400328.14961538458</c:v>
                </c:pt>
                <c:pt idx="26">
                  <c:v>385501.18111111107</c:v>
                </c:pt>
                <c:pt idx="27">
                  <c:v>371733.28178571427</c:v>
                </c:pt>
                <c:pt idx="28">
                  <c:v>358914.89275862067</c:v>
                </c:pt>
                <c:pt idx="29">
                  <c:v>346951.06299999997</c:v>
                </c:pt>
                <c:pt idx="30">
                  <c:v>335759.09322580643</c:v>
                </c:pt>
              </c:numCache>
            </c:numRef>
          </c:val>
          <c:extLst>
            <c:ext xmlns:c16="http://schemas.microsoft.com/office/drawing/2014/chart" uri="{C3380CC4-5D6E-409C-BE32-E72D297353CC}">
              <c16:uniqueId val="{00000000-C4FD-4EC1-891C-BD12C8843B3B}"/>
            </c:ext>
          </c:extLst>
        </c:ser>
        <c:ser>
          <c:idx val="1"/>
          <c:order val="1"/>
          <c:tx>
            <c:strRef>
              <c:f>GJP_ro!$AP$100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GJP_ro!$AP$101:$AP$131</c:f>
              <c:numCache>
                <c:formatCode>_ * #,##0_ ;_ * \-#,##0_ ;_ * "-"_ ;_ @_ </c:formatCode>
                <c:ptCount val="31"/>
                <c:pt idx="0">
                  <c:v>741084.99258064514</c:v>
                </c:pt>
                <c:pt idx="1">
                  <c:v>741084.99258064514</c:v>
                </c:pt>
                <c:pt idx="2">
                  <c:v>741084.99258064514</c:v>
                </c:pt>
                <c:pt idx="3">
                  <c:v>741084.99258064514</c:v>
                </c:pt>
                <c:pt idx="4">
                  <c:v>741084.99258064514</c:v>
                </c:pt>
                <c:pt idx="5">
                  <c:v>741084.99258064514</c:v>
                </c:pt>
                <c:pt idx="6">
                  <c:v>741084.99258064514</c:v>
                </c:pt>
                <c:pt idx="7">
                  <c:v>741084.99258064514</c:v>
                </c:pt>
                <c:pt idx="8">
                  <c:v>741084.99258064514</c:v>
                </c:pt>
                <c:pt idx="9">
                  <c:v>741084.99258064514</c:v>
                </c:pt>
                <c:pt idx="10">
                  <c:v>741084.99258064514</c:v>
                </c:pt>
                <c:pt idx="11">
                  <c:v>741084.99258064514</c:v>
                </c:pt>
                <c:pt idx="12">
                  <c:v>741084.99258064514</c:v>
                </c:pt>
                <c:pt idx="13">
                  <c:v>741084.99258064514</c:v>
                </c:pt>
                <c:pt idx="14">
                  <c:v>741084.99258064514</c:v>
                </c:pt>
                <c:pt idx="15">
                  <c:v>741084.99258064514</c:v>
                </c:pt>
                <c:pt idx="16">
                  <c:v>741084.99258064514</c:v>
                </c:pt>
                <c:pt idx="17">
                  <c:v>741084.99258064514</c:v>
                </c:pt>
                <c:pt idx="18">
                  <c:v>741084.99258064514</c:v>
                </c:pt>
                <c:pt idx="19">
                  <c:v>741084.99258064514</c:v>
                </c:pt>
                <c:pt idx="20">
                  <c:v>741084.99258064514</c:v>
                </c:pt>
                <c:pt idx="21">
                  <c:v>741084.99258064514</c:v>
                </c:pt>
                <c:pt idx="22">
                  <c:v>741084.99258064514</c:v>
                </c:pt>
                <c:pt idx="23">
                  <c:v>741084.99258064514</c:v>
                </c:pt>
                <c:pt idx="24">
                  <c:v>741084.99258064514</c:v>
                </c:pt>
                <c:pt idx="25">
                  <c:v>741084.99258064514</c:v>
                </c:pt>
                <c:pt idx="26">
                  <c:v>741084.99258064514</c:v>
                </c:pt>
                <c:pt idx="27">
                  <c:v>741084.99258064514</c:v>
                </c:pt>
                <c:pt idx="28">
                  <c:v>741084.99258064514</c:v>
                </c:pt>
                <c:pt idx="29">
                  <c:v>741084.99258064514</c:v>
                </c:pt>
                <c:pt idx="30">
                  <c:v>741084.99258064514</c:v>
                </c:pt>
              </c:numCache>
            </c:numRef>
          </c:val>
          <c:extLst>
            <c:ext xmlns:c16="http://schemas.microsoft.com/office/drawing/2014/chart" uri="{C3380CC4-5D6E-409C-BE32-E72D297353CC}">
              <c16:uniqueId val="{00000001-C4FD-4EC1-891C-BD12C8843B3B}"/>
            </c:ext>
          </c:extLst>
        </c:ser>
        <c:dLbls>
          <c:showLegendKey val="0"/>
          <c:showVal val="0"/>
          <c:showCatName val="0"/>
          <c:showSerName val="0"/>
          <c:showPercent val="0"/>
          <c:showBubbleSize val="0"/>
        </c:dLbls>
        <c:gapWidth val="100"/>
        <c:axId val="224905088"/>
        <c:axId val="224906624"/>
      </c:barChart>
      <c:lineChart>
        <c:grouping val="standard"/>
        <c:varyColors val="0"/>
        <c:ser>
          <c:idx val="2"/>
          <c:order val="2"/>
          <c:tx>
            <c:strRef>
              <c:f>GJP_ro!$AQ$100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GJP_ro!$AQ$101:$AQ$131</c:f>
              <c:numCache>
                <c:formatCode>0.00%</c:formatCode>
                <c:ptCount val="31"/>
                <c:pt idx="0">
                  <c:v>0.60218985931062596</c:v>
                </c:pt>
                <c:pt idx="1">
                  <c:v>0.25921892811565755</c:v>
                </c:pt>
                <c:pt idx="2">
                  <c:v>9.8428666279349958E-2</c:v>
                </c:pt>
                <c:pt idx="3">
                  <c:v>0.37259493200343941</c:v>
                </c:pt>
                <c:pt idx="4">
                  <c:v>0.36740600895345399</c:v>
                </c:pt>
                <c:pt idx="5">
                  <c:v>0.37112126837385084</c:v>
                </c:pt>
                <c:pt idx="6">
                  <c:v>0.35325520598311255</c:v>
                </c:pt>
                <c:pt idx="7">
                  <c:v>0.31985487804026769</c:v>
                </c:pt>
                <c:pt idx="8">
                  <c:v>0.22576988122517008</c:v>
                </c:pt>
                <c:pt idx="9">
                  <c:v>0.14547743173685004</c:v>
                </c:pt>
                <c:pt idx="10">
                  <c:v>5.1780717809805601E-2</c:v>
                </c:pt>
                <c:pt idx="11">
                  <c:v>0.17041589855918113</c:v>
                </c:pt>
                <c:pt idx="12">
                  <c:v>8.0383906362321123E-2</c:v>
                </c:pt>
                <c:pt idx="13">
                  <c:v>3.2136273364410787E-3</c:v>
                </c:pt>
                <c:pt idx="14">
                  <c:v>-6.3667281152655034E-2</c:v>
                </c:pt>
                <c:pt idx="15">
                  <c:v>-0.12218807608061412</c:v>
                </c:pt>
                <c:pt idx="16">
                  <c:v>-0.17382407160528385</c:v>
                </c:pt>
                <c:pt idx="17">
                  <c:v>-0.2197227342938792</c:v>
                </c:pt>
                <c:pt idx="18">
                  <c:v>-0.26078995880472766</c:v>
                </c:pt>
                <c:pt idx="19">
                  <c:v>-0.29775046086449125</c:v>
                </c:pt>
                <c:pt idx="20">
                  <c:v>-0.33119091510903931</c:v>
                </c:pt>
                <c:pt idx="21">
                  <c:v>-0.36159132805862843</c:v>
                </c:pt>
                <c:pt idx="22">
                  <c:v>-0.38934822683868808</c:v>
                </c:pt>
                <c:pt idx="23">
                  <c:v>-0.41479205072040942</c:v>
                </c:pt>
                <c:pt idx="24">
                  <c:v>-0.43820036869159307</c:v>
                </c:pt>
                <c:pt idx="25">
                  <c:v>-0.45980804681883941</c:v>
                </c:pt>
                <c:pt idx="26">
                  <c:v>-0.47981515619591947</c:v>
                </c:pt>
                <c:pt idx="27">
                  <c:v>-0.49839318633177948</c:v>
                </c:pt>
                <c:pt idx="28">
                  <c:v>-0.51568997300999397</c:v>
                </c:pt>
                <c:pt idx="29">
                  <c:v>-0.53183364057632754</c:v>
                </c:pt>
                <c:pt idx="30">
                  <c:v>-0.54693578120289754</c:v>
                </c:pt>
              </c:numCache>
            </c:numRef>
          </c:val>
          <c:smooth val="0"/>
          <c:extLst>
            <c:ext xmlns:c16="http://schemas.microsoft.com/office/drawing/2014/chart" uri="{C3380CC4-5D6E-409C-BE32-E72D297353CC}">
              <c16:uniqueId val="{00000002-C4FD-4EC1-891C-BD12C8843B3B}"/>
            </c:ext>
          </c:extLst>
        </c:ser>
        <c:dLbls>
          <c:showLegendKey val="0"/>
          <c:showVal val="0"/>
          <c:showCatName val="0"/>
          <c:showSerName val="0"/>
          <c:showPercent val="0"/>
          <c:showBubbleSize val="0"/>
        </c:dLbls>
        <c:marker val="1"/>
        <c:smooth val="0"/>
        <c:axId val="1876750448"/>
        <c:axId val="1876756208"/>
      </c:lineChart>
      <c:dateAx>
        <c:axId val="224905088"/>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4906624"/>
        <c:crosses val="autoZero"/>
        <c:auto val="1"/>
        <c:lblOffset val="100"/>
        <c:baseTimeUnit val="days"/>
      </c:dateAx>
      <c:valAx>
        <c:axId val="22490662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4905088"/>
        <c:crosses val="autoZero"/>
        <c:crossBetween val="between"/>
      </c:valAx>
      <c:dateAx>
        <c:axId val="1876750448"/>
        <c:scaling>
          <c:orientation val="minMax"/>
        </c:scaling>
        <c:delete val="1"/>
        <c:axPos val="b"/>
        <c:numFmt formatCode="m/d;@" sourceLinked="1"/>
        <c:majorTickMark val="out"/>
        <c:minorTickMark val="none"/>
        <c:tickLblPos val="nextTo"/>
        <c:crossAx val="1876756208"/>
        <c:crosses val="autoZero"/>
        <c:auto val="1"/>
        <c:lblOffset val="100"/>
        <c:baseTimeUnit val="days"/>
      </c:dateAx>
      <c:valAx>
        <c:axId val="187675620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1876750448"/>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5aa9774b-2b79-473e-aa05-3a0daf27ad90}"/>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1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总收益</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GJP_ro!$AR$2:$AR$4</c:f>
              <c:strCache>
                <c:ptCount val="3"/>
                <c:pt idx="0">
                  <c:v>总收益</c:v>
                </c:pt>
                <c:pt idx="1">
                  <c:v>Gross Profit</c:v>
                </c:pt>
                <c:pt idx="2">
                  <c:v>本月数据</c:v>
                </c:pt>
              </c:strCache>
            </c:strRef>
          </c:tx>
          <c:spPr>
            <a:solidFill>
              <a:schemeClr val="accent1"/>
            </a:solidFill>
            <a:ln>
              <a:noFill/>
            </a:ln>
            <a:effectLst/>
          </c:spPr>
          <c:invertIfNegative val="0"/>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GJP_ro!$AR$5:$AR$35</c:f>
              <c:numCache>
                <c:formatCode>_ * #,##0_ ;_ * \-#,##0_ ;_ * "-"_ ;_ @_ </c:formatCode>
                <c:ptCount val="31"/>
                <c:pt idx="0">
                  <c:v>776954.83260000008</c:v>
                </c:pt>
                <c:pt idx="1">
                  <c:v>7576.1824000000197</c:v>
                </c:pt>
                <c:pt idx="2">
                  <c:v>262038.72500000003</c:v>
                </c:pt>
                <c:pt idx="3">
                  <c:v>1133593.2181999998</c:v>
                </c:pt>
                <c:pt idx="4">
                  <c:v>661837.82940000005</c:v>
                </c:pt>
                <c:pt idx="5">
                  <c:v>507235.54910000012</c:v>
                </c:pt>
                <c:pt idx="6">
                  <c:v>614556.02500000002</c:v>
                </c:pt>
                <c:pt idx="7">
                  <c:v>472114.91570000007</c:v>
                </c:pt>
                <c:pt idx="8">
                  <c:v>-355658.50470000005</c:v>
                </c:pt>
                <c:pt idx="9">
                  <c:v>59862.9067</c:v>
                </c:pt>
                <c:pt idx="10">
                  <c:v>-210304.22579999999</c:v>
                </c:pt>
                <c:pt idx="11">
                  <c:v>1386496.1162999999</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5CEC-488E-8421-EF8F075F456F}"/>
            </c:ext>
          </c:extLst>
        </c:ser>
        <c:ser>
          <c:idx val="1"/>
          <c:order val="1"/>
          <c:tx>
            <c:strRef>
              <c:f>GJP_ro!$AS$2:$AS$4</c:f>
              <c:strCache>
                <c:ptCount val="3"/>
                <c:pt idx="0">
                  <c:v>总收益</c:v>
                </c:pt>
                <c:pt idx="1">
                  <c:v>Gross Profit</c:v>
                </c:pt>
                <c:pt idx="2">
                  <c:v>上月数据</c:v>
                </c:pt>
              </c:strCache>
            </c:strRef>
          </c:tx>
          <c:spPr>
            <a:solidFill>
              <a:schemeClr val="accent2"/>
            </a:solidFill>
            <a:ln>
              <a:noFill/>
            </a:ln>
            <a:effectLst/>
          </c:spPr>
          <c:invertIfNegative val="0"/>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GJP_ro!$AS$5:$AS$35</c:f>
              <c:numCache>
                <c:formatCode>_ * #,##0_ ;_ * \-#,##0_ ;_ * "-"_ ;_ @_ </c:formatCode>
                <c:ptCount val="31"/>
                <c:pt idx="0">
                  <c:v>-587140.94939999992</c:v>
                </c:pt>
                <c:pt idx="1">
                  <c:v>-415997.75020000001</c:v>
                </c:pt>
                <c:pt idx="2">
                  <c:v>887631.68029999989</c:v>
                </c:pt>
                <c:pt idx="3">
                  <c:v>1061965.1505999998</c:v>
                </c:pt>
                <c:pt idx="4">
                  <c:v>401364.09250000003</c:v>
                </c:pt>
                <c:pt idx="5">
                  <c:v>761277.43079999986</c:v>
                </c:pt>
                <c:pt idx="6">
                  <c:v>629616.41720000003</c:v>
                </c:pt>
                <c:pt idx="7">
                  <c:v>-276704.22200000001</c:v>
                </c:pt>
                <c:pt idx="8">
                  <c:v>-28871.356600000028</c:v>
                </c:pt>
                <c:pt idx="9">
                  <c:v>524478.3581999999</c:v>
                </c:pt>
                <c:pt idx="10">
                  <c:v>666873.44249999989</c:v>
                </c:pt>
                <c:pt idx="11">
                  <c:v>557578.18610000005</c:v>
                </c:pt>
                <c:pt idx="12">
                  <c:v>407206.99319999997</c:v>
                </c:pt>
                <c:pt idx="13">
                  <c:v>670095.1324</c:v>
                </c:pt>
                <c:pt idx="14">
                  <c:v>631878.76320000004</c:v>
                </c:pt>
                <c:pt idx="15">
                  <c:v>-64944.121699999909</c:v>
                </c:pt>
                <c:pt idx="16">
                  <c:v>1118966.8822999999</c:v>
                </c:pt>
                <c:pt idx="17">
                  <c:v>451377.4763000001</c:v>
                </c:pt>
                <c:pt idx="18">
                  <c:v>381416.86609999998</c:v>
                </c:pt>
                <c:pt idx="19">
                  <c:v>830157.19170000008</c:v>
                </c:pt>
                <c:pt idx="20">
                  <c:v>432121.69519999996</c:v>
                </c:pt>
                <c:pt idx="21">
                  <c:v>130504.01779999994</c:v>
                </c:pt>
                <c:pt idx="22">
                  <c:v>579414.77710000006</c:v>
                </c:pt>
                <c:pt idx="23">
                  <c:v>-495125.39509999997</c:v>
                </c:pt>
                <c:pt idx="24">
                  <c:v>-407513.46580000001</c:v>
                </c:pt>
                <c:pt idx="25">
                  <c:v>731932.14879999997</c:v>
                </c:pt>
                <c:pt idx="26">
                  <c:v>605186.56689999998</c:v>
                </c:pt>
                <c:pt idx="27">
                  <c:v>287729.60230000003</c:v>
                </c:pt>
                <c:pt idx="28">
                  <c:v>0</c:v>
                </c:pt>
                <c:pt idx="29">
                  <c:v>0</c:v>
                </c:pt>
                <c:pt idx="30">
                  <c:v>0</c:v>
                </c:pt>
              </c:numCache>
            </c:numRef>
          </c:val>
          <c:extLst>
            <c:ext xmlns:c16="http://schemas.microsoft.com/office/drawing/2014/chart" uri="{C3380CC4-5D6E-409C-BE32-E72D297353CC}">
              <c16:uniqueId val="{00000001-5CEC-488E-8421-EF8F075F456F}"/>
            </c:ext>
          </c:extLst>
        </c:ser>
        <c:dLbls>
          <c:showLegendKey val="0"/>
          <c:showVal val="0"/>
          <c:showCatName val="0"/>
          <c:showSerName val="0"/>
          <c:showPercent val="0"/>
          <c:showBubbleSize val="0"/>
        </c:dLbls>
        <c:gapWidth val="219"/>
        <c:axId val="224959104"/>
        <c:axId val="224960896"/>
      </c:barChart>
      <c:lineChart>
        <c:grouping val="standard"/>
        <c:varyColors val="0"/>
        <c:ser>
          <c:idx val="2"/>
          <c:order val="2"/>
          <c:tx>
            <c:strRef>
              <c:f>GJP_ro!$AT$2:$AT$4</c:f>
              <c:strCache>
                <c:ptCount val="3"/>
                <c:pt idx="0">
                  <c:v>总收益</c:v>
                </c:pt>
                <c:pt idx="1">
                  <c:v>Gross Profit</c:v>
                </c:pt>
                <c:pt idx="2">
                  <c:v>增长率</c:v>
                </c:pt>
              </c:strCache>
            </c:strRef>
          </c:tx>
          <c:spPr>
            <a:ln w="28575" cap="rnd">
              <a:solidFill>
                <a:schemeClr val="accent3"/>
              </a:solidFill>
              <a:round/>
            </a:ln>
            <a:effectLst/>
          </c:spPr>
          <c:marker>
            <c:symbol val="none"/>
          </c:marker>
          <c:cat>
            <c:numRef>
              <c:f>GJP_ro!$A$5:$A$35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GJP_ro!$AT$5:$AT$35</c:f>
              <c:numCache>
                <c:formatCode>0.00%</c:formatCode>
                <c:ptCount val="31"/>
                <c:pt idx="0">
                  <c:v>-2.3232850364021984</c:v>
                </c:pt>
                <c:pt idx="1">
                  <c:v>-1.0182120754171329</c:v>
                </c:pt>
                <c:pt idx="2">
                  <c:v>-0.70478889970281733</c:v>
                </c:pt>
                <c:pt idx="3">
                  <c:v>6.7448604654805108E-2</c:v>
                </c:pt>
                <c:pt idx="4">
                  <c:v>0.64897120038210687</c:v>
                </c:pt>
                <c:pt idx="5">
                  <c:v>-0.33370473288960634</c:v>
                </c:pt>
                <c:pt idx="6">
                  <c:v>-2.3919948382184596E-2</c:v>
                </c:pt>
                <c:pt idx="7">
                  <c:v>-2.7062078499835831</c:v>
                </c:pt>
                <c:pt idx="8">
                  <c:v>11.318732009288391</c:v>
                </c:pt>
                <c:pt idx="9">
                  <c:v>-0.88586200790925218</c:v>
                </c:pt>
                <c:pt idx="10">
                  <c:v>-1.3153585259170071</c:v>
                </c:pt>
                <c:pt idx="11">
                  <c:v>1.4866398127909111</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2-5CEC-488E-8421-EF8F075F456F}"/>
            </c:ext>
          </c:extLst>
        </c:ser>
        <c:dLbls>
          <c:showLegendKey val="0"/>
          <c:showVal val="0"/>
          <c:showCatName val="0"/>
          <c:showSerName val="0"/>
          <c:showPercent val="0"/>
          <c:showBubbleSize val="0"/>
        </c:dLbls>
        <c:marker val="1"/>
        <c:smooth val="0"/>
        <c:axId val="243076271"/>
        <c:axId val="243078671"/>
      </c:lineChart>
      <c:dateAx>
        <c:axId val="224959104"/>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960896"/>
        <c:crosses val="autoZero"/>
        <c:auto val="1"/>
        <c:lblOffset val="100"/>
        <c:baseTimeUnit val="days"/>
      </c:dateAx>
      <c:valAx>
        <c:axId val="224960896"/>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959104"/>
        <c:crosses val="autoZero"/>
        <c:crossBetween val="between"/>
      </c:valAx>
      <c:dateAx>
        <c:axId val="243076271"/>
        <c:scaling>
          <c:orientation val="minMax"/>
        </c:scaling>
        <c:delete val="1"/>
        <c:axPos val="b"/>
        <c:numFmt formatCode="m/d;@" sourceLinked="1"/>
        <c:majorTickMark val="out"/>
        <c:minorTickMark val="none"/>
        <c:tickLblPos val="nextTo"/>
        <c:crossAx val="243078671"/>
        <c:crosses val="autoZero"/>
        <c:auto val="1"/>
        <c:lblOffset val="100"/>
        <c:baseTimeUnit val="days"/>
      </c:dateAx>
      <c:valAx>
        <c:axId val="24307867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43076271"/>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d5553353-108e-4f03-bd32-fcad400ed74d}"/>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总收益</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GJP_ro!$AR$36</c:f>
              <c:strCache>
                <c:ptCount val="1"/>
                <c:pt idx="0">
                  <c:v>本月日均值数据</c:v>
                </c:pt>
              </c:strCache>
            </c:strRef>
          </c:tx>
          <c:spPr>
            <a:solidFill>
              <a:schemeClr val="accent1"/>
            </a:solidFill>
            <a:ln>
              <a:noFill/>
            </a:ln>
            <a:effectLst/>
          </c:spPr>
          <c:invertIfNegative val="0"/>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GJP_ro!$AR$37:$AR$67</c:f>
              <c:numCache>
                <c:formatCode>_ * #,##0_ ;_ * \-#,##0_ ;_ * "-"_ ;_ @_ </c:formatCode>
                <c:ptCount val="31"/>
                <c:pt idx="0">
                  <c:v>776954.83260000008</c:v>
                </c:pt>
                <c:pt idx="1">
                  <c:v>392265.50750000007</c:v>
                </c:pt>
                <c:pt idx="2">
                  <c:v>348856.58000000007</c:v>
                </c:pt>
                <c:pt idx="3">
                  <c:v>545040.73955000006</c:v>
                </c:pt>
                <c:pt idx="4">
                  <c:v>568400.15752000012</c:v>
                </c:pt>
                <c:pt idx="5">
                  <c:v>558206.05611666676</c:v>
                </c:pt>
                <c:pt idx="6">
                  <c:v>566256.05167142861</c:v>
                </c:pt>
                <c:pt idx="7">
                  <c:v>554488.409675</c:v>
                </c:pt>
                <c:pt idx="8">
                  <c:v>453360.97474444448</c:v>
                </c:pt>
                <c:pt idx="9">
                  <c:v>414011.16794000001</c:v>
                </c:pt>
                <c:pt idx="10">
                  <c:v>357255.22305454547</c:v>
                </c:pt>
                <c:pt idx="11">
                  <c:v>443025.29749166669</c:v>
                </c:pt>
                <c:pt idx="12">
                  <c:v>443025.29749166669</c:v>
                </c:pt>
                <c:pt idx="13">
                  <c:v>443025.29749166669</c:v>
                </c:pt>
                <c:pt idx="14">
                  <c:v>443025.29749166669</c:v>
                </c:pt>
                <c:pt idx="15">
                  <c:v>443025.29749166669</c:v>
                </c:pt>
                <c:pt idx="16">
                  <c:v>443025.29749166669</c:v>
                </c:pt>
                <c:pt idx="17">
                  <c:v>443025.29749166669</c:v>
                </c:pt>
                <c:pt idx="18">
                  <c:v>443025.29749166669</c:v>
                </c:pt>
                <c:pt idx="19">
                  <c:v>443025.29749166669</c:v>
                </c:pt>
                <c:pt idx="20">
                  <c:v>443025.29749166669</c:v>
                </c:pt>
                <c:pt idx="21">
                  <c:v>443025.29749166669</c:v>
                </c:pt>
                <c:pt idx="22">
                  <c:v>443025.29749166669</c:v>
                </c:pt>
                <c:pt idx="23">
                  <c:v>443025.29749166669</c:v>
                </c:pt>
                <c:pt idx="24">
                  <c:v>443025.29749166669</c:v>
                </c:pt>
                <c:pt idx="25">
                  <c:v>443025.29749166669</c:v>
                </c:pt>
                <c:pt idx="26">
                  <c:v>443025.29749166669</c:v>
                </c:pt>
                <c:pt idx="27">
                  <c:v>443025.29749166669</c:v>
                </c:pt>
                <c:pt idx="28">
                  <c:v>443025.29749166669</c:v>
                </c:pt>
                <c:pt idx="29">
                  <c:v>443025.29749166669</c:v>
                </c:pt>
                <c:pt idx="30">
                  <c:v>443025.29749166669</c:v>
                </c:pt>
              </c:numCache>
            </c:numRef>
          </c:val>
          <c:extLst>
            <c:ext xmlns:c16="http://schemas.microsoft.com/office/drawing/2014/chart" uri="{C3380CC4-5D6E-409C-BE32-E72D297353CC}">
              <c16:uniqueId val="{00000000-BD89-4EA5-8819-8DC6BFC5C9D8}"/>
            </c:ext>
          </c:extLst>
        </c:ser>
        <c:ser>
          <c:idx val="1"/>
          <c:order val="1"/>
          <c:tx>
            <c:strRef>
              <c:f>GJP_ro!$AS$36</c:f>
              <c:strCache>
                <c:ptCount val="1"/>
                <c:pt idx="0">
                  <c:v>上月日均值数据</c:v>
                </c:pt>
              </c:strCache>
            </c:strRef>
          </c:tx>
          <c:spPr>
            <a:solidFill>
              <a:schemeClr val="accent2"/>
            </a:solidFill>
            <a:ln>
              <a:noFill/>
            </a:ln>
            <a:effectLst/>
          </c:spPr>
          <c:invertIfNegative val="0"/>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GJP_ro!$AS$37:$AS$67</c:f>
              <c:numCache>
                <c:formatCode>_ * #,##0_ ;_ * \-#,##0_ ;_ * "-"_ ;_ @_ </c:formatCode>
                <c:ptCount val="31"/>
                <c:pt idx="0">
                  <c:v>-587140.94939999992</c:v>
                </c:pt>
                <c:pt idx="1">
                  <c:v>-501569.34979999997</c:v>
                </c:pt>
                <c:pt idx="2">
                  <c:v>-38502.339766666679</c:v>
                </c:pt>
                <c:pt idx="3">
                  <c:v>236614.53282499994</c:v>
                </c:pt>
                <c:pt idx="4">
                  <c:v>269564.44475999998</c:v>
                </c:pt>
                <c:pt idx="5">
                  <c:v>351516.60909999994</c:v>
                </c:pt>
                <c:pt idx="6">
                  <c:v>391245.15311428567</c:v>
                </c:pt>
                <c:pt idx="7">
                  <c:v>307751.48122499994</c:v>
                </c:pt>
                <c:pt idx="8">
                  <c:v>270348.9436888888</c:v>
                </c:pt>
                <c:pt idx="9">
                  <c:v>295761.88513999991</c:v>
                </c:pt>
                <c:pt idx="10">
                  <c:v>329499.29944545444</c:v>
                </c:pt>
                <c:pt idx="11">
                  <c:v>348505.87333333323</c:v>
                </c:pt>
                <c:pt idx="12">
                  <c:v>353021.34409230761</c:v>
                </c:pt>
                <c:pt idx="13">
                  <c:v>375669.4718285714</c:v>
                </c:pt>
                <c:pt idx="14">
                  <c:v>392750.09125333332</c:v>
                </c:pt>
                <c:pt idx="15">
                  <c:v>364144.20294374996</c:v>
                </c:pt>
                <c:pt idx="16">
                  <c:v>408545.53702352935</c:v>
                </c:pt>
                <c:pt idx="17">
                  <c:v>410925.0892055555</c:v>
                </c:pt>
                <c:pt idx="18">
                  <c:v>409372.02483157889</c:v>
                </c:pt>
                <c:pt idx="19">
                  <c:v>430411.28317499999</c:v>
                </c:pt>
                <c:pt idx="20">
                  <c:v>430492.73136666667</c:v>
                </c:pt>
                <c:pt idx="21">
                  <c:v>416856.88074999995</c:v>
                </c:pt>
                <c:pt idx="22">
                  <c:v>423924.61537391302</c:v>
                </c:pt>
                <c:pt idx="23">
                  <c:v>385630.86493750004</c:v>
                </c:pt>
                <c:pt idx="24">
                  <c:v>353905.09170799999</c:v>
                </c:pt>
                <c:pt idx="25">
                  <c:v>368444.59390384617</c:v>
                </c:pt>
                <c:pt idx="26">
                  <c:v>377212.81512592593</c:v>
                </c:pt>
                <c:pt idx="27">
                  <c:v>374016.98609642859</c:v>
                </c:pt>
                <c:pt idx="28">
                  <c:v>374016.98609642859</c:v>
                </c:pt>
                <c:pt idx="29">
                  <c:v>374016.98609642859</c:v>
                </c:pt>
                <c:pt idx="30">
                  <c:v>374016.98609642859</c:v>
                </c:pt>
              </c:numCache>
            </c:numRef>
          </c:val>
          <c:extLst>
            <c:ext xmlns:c16="http://schemas.microsoft.com/office/drawing/2014/chart" uri="{C3380CC4-5D6E-409C-BE32-E72D297353CC}">
              <c16:uniqueId val="{00000001-BD89-4EA5-8819-8DC6BFC5C9D8}"/>
            </c:ext>
          </c:extLst>
        </c:ser>
        <c:dLbls>
          <c:showLegendKey val="0"/>
          <c:showVal val="0"/>
          <c:showCatName val="0"/>
          <c:showSerName val="0"/>
          <c:showPercent val="0"/>
          <c:showBubbleSize val="0"/>
        </c:dLbls>
        <c:gapWidth val="219"/>
        <c:axId val="225025408"/>
        <c:axId val="225031296"/>
      </c:barChart>
      <c:lineChart>
        <c:grouping val="standard"/>
        <c:varyColors val="0"/>
        <c:ser>
          <c:idx val="2"/>
          <c:order val="2"/>
          <c:tx>
            <c:strRef>
              <c:f>GJP_ro!$AT$36</c:f>
              <c:strCache>
                <c:ptCount val="1"/>
                <c:pt idx="0">
                  <c:v>日均值同比增长率</c:v>
                </c:pt>
              </c:strCache>
            </c:strRef>
          </c:tx>
          <c:spPr>
            <a:ln w="28575" cap="rnd">
              <a:solidFill>
                <a:schemeClr val="accent3"/>
              </a:solidFill>
              <a:round/>
            </a:ln>
            <a:effectLst/>
          </c:spPr>
          <c:marker>
            <c:symbol val="none"/>
          </c:marker>
          <c:cat>
            <c:numRef>
              <c:f>GJP_ro!$A$37:$A$67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GJP_ro!$AT$37:$AT$67</c:f>
              <c:numCache>
                <c:formatCode>0.00%</c:formatCode>
                <c:ptCount val="31"/>
                <c:pt idx="0">
                  <c:v>-2.3232850364021984</c:v>
                </c:pt>
                <c:pt idx="1">
                  <c:v>-1.7820763123911287</c:v>
                </c:pt>
                <c:pt idx="2">
                  <c:v>-10.060659225235501</c:v>
                </c:pt>
                <c:pt idx="3">
                  <c:v>1.3034964633939541</c:v>
                </c:pt>
                <c:pt idx="4">
                  <c:v>1.1085872731697279</c:v>
                </c:pt>
                <c:pt idx="5">
                  <c:v>0.58799340249059895</c:v>
                </c:pt>
                <c:pt idx="6">
                  <c:v>0.44731774224950188</c:v>
                </c:pt>
                <c:pt idx="7">
                  <c:v>0.80174083149126563</c:v>
                </c:pt>
                <c:pt idx="8">
                  <c:v>0.67694746115287807</c:v>
                </c:pt>
                <c:pt idx="9">
                  <c:v>0.39981244623196255</c:v>
                </c:pt>
                <c:pt idx="10">
                  <c:v>8.4236669564409089E-2</c:v>
                </c:pt>
                <c:pt idx="11">
                  <c:v>0.27121328904528691</c:v>
                </c:pt>
                <c:pt idx="12">
                  <c:v>0.25495329080109375</c:v>
                </c:pt>
                <c:pt idx="13">
                  <c:v>0.17929544643391104</c:v>
                </c:pt>
                <c:pt idx="14">
                  <c:v>0.12800813381836912</c:v>
                </c:pt>
                <c:pt idx="15">
                  <c:v>0.21662048691216332</c:v>
                </c:pt>
                <c:pt idx="16">
                  <c:v>8.4396370400569423E-2</c:v>
                </c:pt>
                <c:pt idx="17">
                  <c:v>7.8116934520038081E-2</c:v>
                </c:pt>
                <c:pt idx="18">
                  <c:v>8.2207065013622266E-2</c:v>
                </c:pt>
                <c:pt idx="19">
                  <c:v>2.9306885785189772E-2</c:v>
                </c:pt>
                <c:pt idx="20">
                  <c:v>2.9112143392557212E-2</c:v>
                </c:pt>
                <c:pt idx="21">
                  <c:v>6.2775542278647484E-2</c:v>
                </c:pt>
                <c:pt idx="22">
                  <c:v>4.5056789403244119E-2</c:v>
                </c:pt>
                <c:pt idx="23">
                  <c:v>0.14883256962190688</c:v>
                </c:pt>
                <c:pt idx="24">
                  <c:v>0.2518195071835756</c:v>
                </c:pt>
                <c:pt idx="25">
                  <c:v>0.20242040410364665</c:v>
                </c:pt>
                <c:pt idx="26">
                  <c:v>0.17447043081972283</c:v>
                </c:pt>
                <c:pt idx="27">
                  <c:v>0.18450582182234487</c:v>
                </c:pt>
                <c:pt idx="28">
                  <c:v>0.18450582182234487</c:v>
                </c:pt>
                <c:pt idx="29">
                  <c:v>0.18450582182234487</c:v>
                </c:pt>
                <c:pt idx="30">
                  <c:v>0.18450582182234487</c:v>
                </c:pt>
              </c:numCache>
            </c:numRef>
          </c:val>
          <c:smooth val="0"/>
          <c:extLst>
            <c:ext xmlns:c16="http://schemas.microsoft.com/office/drawing/2014/chart" uri="{C3380CC4-5D6E-409C-BE32-E72D297353CC}">
              <c16:uniqueId val="{00000002-BD89-4EA5-8819-8DC6BFC5C9D8}"/>
            </c:ext>
          </c:extLst>
        </c:ser>
        <c:dLbls>
          <c:showLegendKey val="0"/>
          <c:showVal val="0"/>
          <c:showCatName val="0"/>
          <c:showSerName val="0"/>
          <c:showPercent val="0"/>
          <c:showBubbleSize val="0"/>
        </c:dLbls>
        <c:marker val="1"/>
        <c:smooth val="0"/>
        <c:axId val="243080591"/>
        <c:axId val="243089711"/>
      </c:lineChart>
      <c:dateAx>
        <c:axId val="225025408"/>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5031296"/>
        <c:crosses val="autoZero"/>
        <c:auto val="1"/>
        <c:lblOffset val="100"/>
        <c:baseTimeUnit val="days"/>
      </c:dateAx>
      <c:valAx>
        <c:axId val="225031296"/>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5025408"/>
        <c:crosses val="autoZero"/>
        <c:crossBetween val="between"/>
      </c:valAx>
      <c:dateAx>
        <c:axId val="243080591"/>
        <c:scaling>
          <c:orientation val="minMax"/>
        </c:scaling>
        <c:delete val="1"/>
        <c:axPos val="b"/>
        <c:numFmt formatCode="m/d;@" sourceLinked="1"/>
        <c:majorTickMark val="out"/>
        <c:minorTickMark val="none"/>
        <c:tickLblPos val="nextTo"/>
        <c:crossAx val="243089711"/>
        <c:crosses val="autoZero"/>
        <c:auto val="1"/>
        <c:lblOffset val="100"/>
        <c:baseTimeUnit val="days"/>
      </c:dateAx>
      <c:valAx>
        <c:axId val="24308971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43080591"/>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bb9e026a-1970-4b46-b30e-da0c30516b20}"/>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t>总收益</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GJP_ro!$AR$68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GJP_ro!$A$69:$A$99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GJP_ro!$AR$69:$AR$99</c:f>
              <c:numCache>
                <c:formatCode>_ * #,##0_ ;_ * \-#,##0_ ;_ * "-"_ ;_ @_ </c:formatCode>
                <c:ptCount val="31"/>
                <c:pt idx="0" formatCode="#,##0_);[Red]\(#,##0\)">
                  <c:v>489225.23030000005</c:v>
                </c:pt>
                <c:pt idx="1">
                  <c:v>-769378.65020000003</c:v>
                </c:pt>
                <c:pt idx="2">
                  <c:v>254462.54260000002</c:v>
                </c:pt>
                <c:pt idx="3">
                  <c:v>871554.49319999968</c:v>
                </c:pt>
                <c:pt idx="4">
                  <c:v>-471755.38879999972</c:v>
                </c:pt>
                <c:pt idx="5">
                  <c:v>-154602.28029999993</c:v>
                </c:pt>
                <c:pt idx="6">
                  <c:v>107320.4758999999</c:v>
                </c:pt>
                <c:pt idx="7">
                  <c:v>-142441.10929999995</c:v>
                </c:pt>
                <c:pt idx="8">
                  <c:v>-827773.42040000018</c:v>
                </c:pt>
                <c:pt idx="9">
                  <c:v>415521.41140000004</c:v>
                </c:pt>
                <c:pt idx="10">
                  <c:v>-270167.13250000001</c:v>
                </c:pt>
                <c:pt idx="11">
                  <c:v>1596800.3420999998</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A313-4C3A-98EB-F98F5DAB2D8B}"/>
            </c:ext>
          </c:extLst>
        </c:ser>
        <c:dLbls>
          <c:showLegendKey val="0"/>
          <c:showVal val="0"/>
          <c:showCatName val="0"/>
          <c:showSerName val="0"/>
          <c:showPercent val="0"/>
          <c:showBubbleSize val="0"/>
        </c:dLbls>
        <c:gapWidth val="315"/>
        <c:overlap val="-40"/>
        <c:axId val="225084160"/>
        <c:axId val="225085696"/>
      </c:barChart>
      <c:dateAx>
        <c:axId val="225084160"/>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5085696"/>
        <c:crosses val="autoZero"/>
        <c:auto val="1"/>
        <c:lblOffset val="100"/>
        <c:baseTimeUnit val="days"/>
      </c:dateAx>
      <c:valAx>
        <c:axId val="225085696"/>
        <c:scaling>
          <c:orientation val="minMax"/>
        </c:scaling>
        <c:delete val="1"/>
        <c:axPos val="l"/>
        <c:numFmt formatCode="#,##0_);[Red]\(#,##0\)" sourceLinked="1"/>
        <c:majorTickMark val="none"/>
        <c:minorTickMark val="none"/>
        <c:tickLblPos val="nextTo"/>
        <c:crossAx val="2250841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96eb8fba-8f4e-4238-af68-48c9edfdc4cd}"/>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t>总收益</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GJP_ro!$AR$100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GJP_ro!$AR$101:$AR$131</c:f>
              <c:numCache>
                <c:formatCode>_ * #,##0_ ;_ * \-#,##0_ ;_ * "-"_ ;_ @_ </c:formatCode>
                <c:ptCount val="31"/>
                <c:pt idx="0">
                  <c:v>776954.83260000008</c:v>
                </c:pt>
                <c:pt idx="1">
                  <c:v>392265.50750000007</c:v>
                </c:pt>
                <c:pt idx="2">
                  <c:v>348856.58000000007</c:v>
                </c:pt>
                <c:pt idx="3">
                  <c:v>545040.73955000006</c:v>
                </c:pt>
                <c:pt idx="4">
                  <c:v>568400.15752000012</c:v>
                </c:pt>
                <c:pt idx="5">
                  <c:v>558206.05611666676</c:v>
                </c:pt>
                <c:pt idx="6">
                  <c:v>566256.05167142861</c:v>
                </c:pt>
                <c:pt idx="7">
                  <c:v>554488.409675</c:v>
                </c:pt>
                <c:pt idx="8">
                  <c:v>453360.97474444448</c:v>
                </c:pt>
                <c:pt idx="9">
                  <c:v>414011.16794000001</c:v>
                </c:pt>
                <c:pt idx="10">
                  <c:v>357255.22305454547</c:v>
                </c:pt>
                <c:pt idx="11">
                  <c:v>443025.29749166669</c:v>
                </c:pt>
                <c:pt idx="12">
                  <c:v>443025.29749166669</c:v>
                </c:pt>
                <c:pt idx="13">
                  <c:v>443025.29749166669</c:v>
                </c:pt>
                <c:pt idx="14">
                  <c:v>443025.29749166669</c:v>
                </c:pt>
                <c:pt idx="15">
                  <c:v>443025.29749166669</c:v>
                </c:pt>
                <c:pt idx="16">
                  <c:v>443025.29749166669</c:v>
                </c:pt>
                <c:pt idx="17">
                  <c:v>443025.29749166669</c:v>
                </c:pt>
                <c:pt idx="18">
                  <c:v>443025.29749166669</c:v>
                </c:pt>
                <c:pt idx="19">
                  <c:v>443025.29749166669</c:v>
                </c:pt>
                <c:pt idx="20">
                  <c:v>443025.29749166669</c:v>
                </c:pt>
                <c:pt idx="21">
                  <c:v>443025.29749166669</c:v>
                </c:pt>
                <c:pt idx="22">
                  <c:v>443025.29749166669</c:v>
                </c:pt>
                <c:pt idx="23">
                  <c:v>443025.29749166669</c:v>
                </c:pt>
                <c:pt idx="24">
                  <c:v>443025.29749166669</c:v>
                </c:pt>
                <c:pt idx="25">
                  <c:v>443025.29749166669</c:v>
                </c:pt>
                <c:pt idx="26">
                  <c:v>443025.29749166669</c:v>
                </c:pt>
                <c:pt idx="27">
                  <c:v>443025.29749166669</c:v>
                </c:pt>
                <c:pt idx="28">
                  <c:v>443025.29749166669</c:v>
                </c:pt>
                <c:pt idx="29">
                  <c:v>443025.29749166669</c:v>
                </c:pt>
                <c:pt idx="30">
                  <c:v>443025.29749166669</c:v>
                </c:pt>
              </c:numCache>
            </c:numRef>
          </c:val>
          <c:extLst>
            <c:ext xmlns:c16="http://schemas.microsoft.com/office/drawing/2014/chart" uri="{C3380CC4-5D6E-409C-BE32-E72D297353CC}">
              <c16:uniqueId val="{00000000-7BF9-459A-A216-279BD141D4FD}"/>
            </c:ext>
          </c:extLst>
        </c:ser>
        <c:ser>
          <c:idx val="1"/>
          <c:order val="1"/>
          <c:tx>
            <c:strRef>
              <c:f>GJP_ro!$AS$100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GJP_ro!$AS$101:$AS$131</c:f>
              <c:numCache>
                <c:formatCode>_ * #,##0_ ;_ * \-#,##0_ ;_ * "-"_ ;_ @_ </c:formatCode>
                <c:ptCount val="31"/>
                <c:pt idx="0">
                  <c:v>374016.98609642859</c:v>
                </c:pt>
                <c:pt idx="1">
                  <c:v>374016.98609642859</c:v>
                </c:pt>
                <c:pt idx="2">
                  <c:v>374016.98609642859</c:v>
                </c:pt>
                <c:pt idx="3">
                  <c:v>374016.98609642859</c:v>
                </c:pt>
                <c:pt idx="4">
                  <c:v>374016.98609642859</c:v>
                </c:pt>
                <c:pt idx="5">
                  <c:v>374016.98609642859</c:v>
                </c:pt>
                <c:pt idx="6">
                  <c:v>374016.98609642859</c:v>
                </c:pt>
                <c:pt idx="7">
                  <c:v>374016.98609642859</c:v>
                </c:pt>
                <c:pt idx="8">
                  <c:v>374016.98609642859</c:v>
                </c:pt>
                <c:pt idx="9">
                  <c:v>374016.98609642859</c:v>
                </c:pt>
                <c:pt idx="10">
                  <c:v>374016.98609642859</c:v>
                </c:pt>
                <c:pt idx="11">
                  <c:v>374016.98609642859</c:v>
                </c:pt>
                <c:pt idx="12">
                  <c:v>374016.98609642859</c:v>
                </c:pt>
                <c:pt idx="13">
                  <c:v>374016.98609642859</c:v>
                </c:pt>
                <c:pt idx="14">
                  <c:v>374016.98609642859</c:v>
                </c:pt>
                <c:pt idx="15">
                  <c:v>374016.98609642859</c:v>
                </c:pt>
                <c:pt idx="16">
                  <c:v>374016.98609642859</c:v>
                </c:pt>
                <c:pt idx="17">
                  <c:v>374016.98609642859</c:v>
                </c:pt>
                <c:pt idx="18">
                  <c:v>374016.98609642859</c:v>
                </c:pt>
                <c:pt idx="19">
                  <c:v>374016.98609642859</c:v>
                </c:pt>
                <c:pt idx="20">
                  <c:v>374016.98609642859</c:v>
                </c:pt>
                <c:pt idx="21">
                  <c:v>374016.98609642859</c:v>
                </c:pt>
                <c:pt idx="22">
                  <c:v>374016.98609642859</c:v>
                </c:pt>
                <c:pt idx="23">
                  <c:v>374016.98609642859</c:v>
                </c:pt>
                <c:pt idx="24">
                  <c:v>374016.98609642859</c:v>
                </c:pt>
                <c:pt idx="25">
                  <c:v>374016.98609642859</c:v>
                </c:pt>
                <c:pt idx="26">
                  <c:v>374016.98609642859</c:v>
                </c:pt>
                <c:pt idx="27">
                  <c:v>374016.98609642859</c:v>
                </c:pt>
                <c:pt idx="28">
                  <c:v>374016.98609642859</c:v>
                </c:pt>
                <c:pt idx="29">
                  <c:v>374016.98609642859</c:v>
                </c:pt>
                <c:pt idx="30">
                  <c:v>374016.98609642859</c:v>
                </c:pt>
              </c:numCache>
            </c:numRef>
          </c:val>
          <c:extLst>
            <c:ext xmlns:c16="http://schemas.microsoft.com/office/drawing/2014/chart" uri="{C3380CC4-5D6E-409C-BE32-E72D297353CC}">
              <c16:uniqueId val="{00000001-7BF9-459A-A216-279BD141D4FD}"/>
            </c:ext>
          </c:extLst>
        </c:ser>
        <c:dLbls>
          <c:showLegendKey val="0"/>
          <c:showVal val="0"/>
          <c:showCatName val="0"/>
          <c:showSerName val="0"/>
          <c:showPercent val="0"/>
          <c:showBubbleSize val="0"/>
        </c:dLbls>
        <c:gapWidth val="100"/>
        <c:axId val="225131904"/>
        <c:axId val="225141888"/>
      </c:barChart>
      <c:lineChart>
        <c:grouping val="standard"/>
        <c:varyColors val="0"/>
        <c:ser>
          <c:idx val="2"/>
          <c:order val="2"/>
          <c:tx>
            <c:strRef>
              <c:f>GJP_ro!$AT$100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GJP_ro!$A$101:$A$131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GJP_ro!$AT$101:$AT$131</c:f>
              <c:numCache>
                <c:formatCode>0.00%</c:formatCode>
                <c:ptCount val="31"/>
                <c:pt idx="0">
                  <c:v>1.0773249918646384</c:v>
                </c:pt>
                <c:pt idx="1">
                  <c:v>4.8790622035723971E-2</c:v>
                </c:pt>
                <c:pt idx="2">
                  <c:v>-6.7270757831147512E-2</c:v>
                </c:pt>
                <c:pt idx="3">
                  <c:v>0.45726199560754266</c:v>
                </c:pt>
                <c:pt idx="4">
                  <c:v>0.51971749586115301</c:v>
                </c:pt>
                <c:pt idx="5">
                  <c:v>0.49246177812028774</c:v>
                </c:pt>
                <c:pt idx="6">
                  <c:v>0.5139848528842943</c:v>
                </c:pt>
                <c:pt idx="7">
                  <c:v>0.48252199843148968</c:v>
                </c:pt>
                <c:pt idx="8">
                  <c:v>0.21214006742346062</c:v>
                </c:pt>
                <c:pt idx="9">
                  <c:v>0.10693145854413193</c:v>
                </c:pt>
                <c:pt idx="10">
                  <c:v>-4.4815512837595106E-2</c:v>
                </c:pt>
                <c:pt idx="11">
                  <c:v>0.18450582182234487</c:v>
                </c:pt>
                <c:pt idx="12">
                  <c:v>0.18450582182234487</c:v>
                </c:pt>
                <c:pt idx="13">
                  <c:v>0.18450582182234487</c:v>
                </c:pt>
                <c:pt idx="14">
                  <c:v>0.18450582182234487</c:v>
                </c:pt>
                <c:pt idx="15">
                  <c:v>0.18450582182234487</c:v>
                </c:pt>
                <c:pt idx="16">
                  <c:v>0.18450582182234487</c:v>
                </c:pt>
                <c:pt idx="17">
                  <c:v>0.18450582182234487</c:v>
                </c:pt>
                <c:pt idx="18">
                  <c:v>0.18450582182234487</c:v>
                </c:pt>
                <c:pt idx="19">
                  <c:v>0.18450582182234487</c:v>
                </c:pt>
                <c:pt idx="20">
                  <c:v>0.18450582182234487</c:v>
                </c:pt>
                <c:pt idx="21">
                  <c:v>0.18450582182234487</c:v>
                </c:pt>
                <c:pt idx="22">
                  <c:v>0.18450582182234487</c:v>
                </c:pt>
                <c:pt idx="23">
                  <c:v>0.18450582182234487</c:v>
                </c:pt>
                <c:pt idx="24">
                  <c:v>0.18450582182234487</c:v>
                </c:pt>
                <c:pt idx="25">
                  <c:v>0.18450582182234487</c:v>
                </c:pt>
                <c:pt idx="26">
                  <c:v>0.18450582182234487</c:v>
                </c:pt>
                <c:pt idx="27">
                  <c:v>0.18450582182234487</c:v>
                </c:pt>
                <c:pt idx="28">
                  <c:v>0.18450582182234487</c:v>
                </c:pt>
                <c:pt idx="29">
                  <c:v>0.18450582182234487</c:v>
                </c:pt>
                <c:pt idx="30">
                  <c:v>0.18450582182234487</c:v>
                </c:pt>
              </c:numCache>
            </c:numRef>
          </c:val>
          <c:smooth val="0"/>
          <c:extLst>
            <c:ext xmlns:c16="http://schemas.microsoft.com/office/drawing/2014/chart" uri="{C3380CC4-5D6E-409C-BE32-E72D297353CC}">
              <c16:uniqueId val="{00000002-7BF9-459A-A216-279BD141D4FD}"/>
            </c:ext>
          </c:extLst>
        </c:ser>
        <c:dLbls>
          <c:showLegendKey val="0"/>
          <c:showVal val="0"/>
          <c:showCatName val="0"/>
          <c:showSerName val="0"/>
          <c:showPercent val="0"/>
          <c:showBubbleSize val="0"/>
        </c:dLbls>
        <c:marker val="1"/>
        <c:smooth val="0"/>
        <c:axId val="468310832"/>
        <c:axId val="468312272"/>
      </c:lineChart>
      <c:dateAx>
        <c:axId val="225131904"/>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5141888"/>
        <c:crosses val="autoZero"/>
        <c:auto val="1"/>
        <c:lblOffset val="100"/>
        <c:baseTimeUnit val="days"/>
      </c:dateAx>
      <c:valAx>
        <c:axId val="22514188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5131904"/>
        <c:crosses val="autoZero"/>
        <c:crossBetween val="between"/>
      </c:valAx>
      <c:dateAx>
        <c:axId val="468310832"/>
        <c:scaling>
          <c:orientation val="minMax"/>
        </c:scaling>
        <c:delete val="1"/>
        <c:axPos val="b"/>
        <c:numFmt formatCode="m/d;@" sourceLinked="1"/>
        <c:majorTickMark val="out"/>
        <c:minorTickMark val="none"/>
        <c:tickLblPos val="nextTo"/>
        <c:crossAx val="468312272"/>
        <c:crosses val="autoZero"/>
        <c:auto val="1"/>
        <c:lblOffset val="100"/>
        <c:baseTimeUnit val="days"/>
      </c:dateAx>
      <c:valAx>
        <c:axId val="46831227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46831083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f016ce3e-fc75-476e-a2b8-bedd76f557de}"/>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1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baseline="0">
                <a:solidFill>
                  <a:schemeClr val="tx2"/>
                </a:solidFill>
                <a:latin typeface="+mn-lt"/>
                <a:ea typeface="+mn-ea"/>
                <a:cs typeface="+mn-cs"/>
              </a:defRPr>
            </a:pPr>
            <a:r>
              <a:rPr lang="zh-CN" altLang="en-US"/>
              <a:t>总登录人数</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600" b="1" i="0" u="none" strike="noStrike" kern="1200" baseline="0">
              <a:solidFill>
                <a:schemeClr val="tx2"/>
              </a:solidFill>
              <a:latin typeface="+mn-lt"/>
              <a:ea typeface="+mn-ea"/>
              <a:cs typeface="+mn-cs"/>
            </a:defRPr>
          </a:pPr>
          <a:endParaRPr lang="zh-TW"/>
        </a:p>
      </c:txPr>
    </c:title>
    <c:autoTitleDeleted val="0"/>
    <c:plotArea>
      <c:layout/>
      <c:barChart>
        <c:barDir val="col"/>
        <c:grouping val="clustered"/>
        <c:varyColors val="0"/>
        <c:ser>
          <c:idx val="0"/>
          <c:order val="0"/>
          <c:tx>
            <c:strRef>
              <c:f>SBET_ro!$B$2:$B$4</c:f>
              <c:strCache>
                <c:ptCount val="3"/>
                <c:pt idx="0">
                  <c:v>总登录人数</c:v>
                </c:pt>
                <c:pt idx="1">
                  <c:v>Login 
Head Count</c:v>
                </c:pt>
                <c:pt idx="2">
                  <c:v>本月日数据</c:v>
                </c:pt>
              </c:strCache>
            </c:strRef>
          </c:tx>
          <c:spPr>
            <a:gradFill>
              <a:gsLst>
                <a:gs pos="0">
                  <a:schemeClr val="accent1">
                    <a:hueOff val="-2520000"/>
                  </a:schemeClr>
                </a:gs>
                <a:gs pos="100000">
                  <a:schemeClr val="accent1"/>
                </a:gs>
              </a:gsLst>
              <a:lin ang="2700000" scaled="0"/>
            </a:gradFill>
            <a:ln>
              <a:noFill/>
            </a:ln>
            <a:effectLst/>
          </c:spPr>
          <c:invertIfNegative val="0"/>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SBET_ro!$B$5:$B$35</c:f>
              <c:numCache>
                <c:formatCode>_ * #,##0_ ;_ * \-#,##0_ ;_ * "-"_ ;_ @_ </c:formatCode>
                <c:ptCount val="31"/>
                <c:pt idx="0">
                  <c:v>7062</c:v>
                </c:pt>
                <c:pt idx="1">
                  <c:v>5232</c:v>
                </c:pt>
                <c:pt idx="2">
                  <c:v>4772</c:v>
                </c:pt>
                <c:pt idx="3">
                  <c:v>4716</c:v>
                </c:pt>
                <c:pt idx="4">
                  <c:v>4616</c:v>
                </c:pt>
                <c:pt idx="5">
                  <c:v>4623</c:v>
                </c:pt>
                <c:pt idx="6">
                  <c:v>4469</c:v>
                </c:pt>
                <c:pt idx="7">
                  <c:v>4681</c:v>
                </c:pt>
                <c:pt idx="8">
                  <c:v>4386</c:v>
                </c:pt>
                <c:pt idx="9">
                  <c:v>4330</c:v>
                </c:pt>
                <c:pt idx="10">
                  <c:v>4288</c:v>
                </c:pt>
                <c:pt idx="11">
                  <c:v>4697</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17E4-4DD4-AF5C-1337C01A1170}"/>
            </c:ext>
          </c:extLst>
        </c:ser>
        <c:ser>
          <c:idx val="1"/>
          <c:order val="1"/>
          <c:tx>
            <c:strRef>
              <c:f>SBET_ro!$C$2:$C$4</c:f>
              <c:strCache>
                <c:ptCount val="3"/>
                <c:pt idx="0">
                  <c:v>总登录人数</c:v>
                </c:pt>
                <c:pt idx="1">
                  <c:v>Login 
Head Count</c:v>
                </c:pt>
                <c:pt idx="2">
                  <c:v>上月日数据</c:v>
                </c:pt>
              </c:strCache>
            </c:strRef>
          </c:tx>
          <c:spPr>
            <a:gradFill>
              <a:gsLst>
                <a:gs pos="0">
                  <a:schemeClr val="accent2">
                    <a:hueOff val="-2520000"/>
                  </a:schemeClr>
                </a:gs>
                <a:gs pos="100000">
                  <a:schemeClr val="accent2"/>
                </a:gs>
              </a:gsLst>
              <a:lin ang="2700000" scaled="0"/>
            </a:gradFill>
            <a:ln>
              <a:noFill/>
            </a:ln>
            <a:effectLst/>
          </c:spPr>
          <c:invertIfNegative val="0"/>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SBET_ro!$C$5:$C$35</c:f>
              <c:numCache>
                <c:formatCode>_ * #,##0_ ;_ * \-#,##0_ ;_ * "-"_ ;_ @_ </c:formatCode>
                <c:ptCount val="31"/>
                <c:pt idx="0">
                  <c:v>7768</c:v>
                </c:pt>
                <c:pt idx="1">
                  <c:v>6809</c:v>
                </c:pt>
                <c:pt idx="2">
                  <c:v>6756</c:v>
                </c:pt>
                <c:pt idx="3">
                  <c:v>6508</c:v>
                </c:pt>
                <c:pt idx="4">
                  <c:v>6463</c:v>
                </c:pt>
                <c:pt idx="5">
                  <c:v>6459</c:v>
                </c:pt>
                <c:pt idx="6">
                  <c:v>6380</c:v>
                </c:pt>
                <c:pt idx="7">
                  <c:v>6368</c:v>
                </c:pt>
                <c:pt idx="8">
                  <c:v>5734</c:v>
                </c:pt>
                <c:pt idx="9">
                  <c:v>5600</c:v>
                </c:pt>
                <c:pt idx="10">
                  <c:v>5296</c:v>
                </c:pt>
                <c:pt idx="11">
                  <c:v>6284</c:v>
                </c:pt>
                <c:pt idx="12">
                  <c:v>5670</c:v>
                </c:pt>
                <c:pt idx="13">
                  <c:v>5240</c:v>
                </c:pt>
                <c:pt idx="14">
                  <c:v>5638</c:v>
                </c:pt>
                <c:pt idx="15">
                  <c:v>5434</c:v>
                </c:pt>
                <c:pt idx="16">
                  <c:v>5655</c:v>
                </c:pt>
                <c:pt idx="17">
                  <c:v>5194</c:v>
                </c:pt>
                <c:pt idx="18">
                  <c:v>5099</c:v>
                </c:pt>
                <c:pt idx="19">
                  <c:v>1531</c:v>
                </c:pt>
                <c:pt idx="20">
                  <c:v>4931</c:v>
                </c:pt>
                <c:pt idx="21">
                  <c:v>5422</c:v>
                </c:pt>
                <c:pt idx="22">
                  <c:v>4766</c:v>
                </c:pt>
                <c:pt idx="23">
                  <c:v>4863</c:v>
                </c:pt>
                <c:pt idx="24">
                  <c:v>4622</c:v>
                </c:pt>
                <c:pt idx="25">
                  <c:v>4737</c:v>
                </c:pt>
                <c:pt idx="26">
                  <c:v>4388</c:v>
                </c:pt>
                <c:pt idx="27">
                  <c:v>8695</c:v>
                </c:pt>
                <c:pt idx="28">
                  <c:v>0</c:v>
                </c:pt>
                <c:pt idx="29">
                  <c:v>0</c:v>
                </c:pt>
                <c:pt idx="30">
                  <c:v>0</c:v>
                </c:pt>
              </c:numCache>
            </c:numRef>
          </c:val>
          <c:extLst>
            <c:ext xmlns:c16="http://schemas.microsoft.com/office/drawing/2014/chart" uri="{C3380CC4-5D6E-409C-BE32-E72D297353CC}">
              <c16:uniqueId val="{00000001-17E4-4DD4-AF5C-1337C01A1170}"/>
            </c:ext>
          </c:extLst>
        </c:ser>
        <c:dLbls>
          <c:showLegendKey val="0"/>
          <c:showVal val="0"/>
          <c:showCatName val="0"/>
          <c:showSerName val="0"/>
          <c:showPercent val="0"/>
          <c:showBubbleSize val="0"/>
        </c:dLbls>
        <c:gapWidth val="219"/>
        <c:overlap val="-27"/>
        <c:axId val="220892160"/>
        <c:axId val="220906240"/>
      </c:barChart>
      <c:lineChart>
        <c:grouping val="standard"/>
        <c:varyColors val="0"/>
        <c:ser>
          <c:idx val="2"/>
          <c:order val="2"/>
          <c:tx>
            <c:strRef>
              <c:f>SBET_ro!$D$2:$D$4</c:f>
              <c:strCache>
                <c:ptCount val="3"/>
                <c:pt idx="0">
                  <c:v>总登录人数</c:v>
                </c:pt>
                <c:pt idx="1">
                  <c:v>Login 
Head Count</c:v>
                </c:pt>
                <c:pt idx="2">
                  <c:v>同比增长率</c:v>
                </c:pt>
              </c:strCache>
            </c:strRef>
          </c:tx>
          <c:spPr>
            <a:ln w="31750" cap="rnd">
              <a:solidFill>
                <a:schemeClr val="accent3"/>
              </a:solidFill>
              <a:round/>
            </a:ln>
            <a:effectLst/>
          </c:spPr>
          <c:marker>
            <c:symbol val="none"/>
          </c:marker>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SBET_ro!$D$5:$D$35</c:f>
              <c:numCache>
                <c:formatCode>0.00%</c:formatCode>
                <c:ptCount val="31"/>
                <c:pt idx="0">
                  <c:v>-9.0885684860968069E-2</c:v>
                </c:pt>
                <c:pt idx="1">
                  <c:v>-0.2316052283742106</c:v>
                </c:pt>
                <c:pt idx="2">
                  <c:v>-0.29366489046773236</c:v>
                </c:pt>
                <c:pt idx="3">
                  <c:v>-0.27535341118623236</c:v>
                </c:pt>
                <c:pt idx="4">
                  <c:v>-0.28578059724586108</c:v>
                </c:pt>
                <c:pt idx="5">
                  <c:v>-0.28425452856479333</c:v>
                </c:pt>
                <c:pt idx="6">
                  <c:v>-0.29952978056426333</c:v>
                </c:pt>
                <c:pt idx="7">
                  <c:v>-0.26491834170854273</c:v>
                </c:pt>
                <c:pt idx="8">
                  <c:v>-0.23508894314614578</c:v>
                </c:pt>
                <c:pt idx="9">
                  <c:v>-0.22678571428571428</c:v>
                </c:pt>
                <c:pt idx="10">
                  <c:v>-0.19033232628398791</c:v>
                </c:pt>
                <c:pt idx="11">
                  <c:v>-0.25254614894971356</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17E4-4DD4-AF5C-1337C01A1170}"/>
            </c:ext>
          </c:extLst>
        </c:ser>
        <c:dLbls>
          <c:showLegendKey val="0"/>
          <c:showVal val="0"/>
          <c:showCatName val="0"/>
          <c:showSerName val="0"/>
          <c:showPercent val="0"/>
          <c:showBubbleSize val="0"/>
        </c:dLbls>
        <c:marker val="1"/>
        <c:smooth val="0"/>
        <c:axId val="1498467872"/>
        <c:axId val="1498427552"/>
      </c:lineChart>
      <c:dateAx>
        <c:axId val="220892160"/>
        <c:scaling>
          <c:orientation val="minMax"/>
        </c:scaling>
        <c:delete val="0"/>
        <c:axPos val="b"/>
        <c:numFmt formatCode="m/d;@"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220906240"/>
        <c:crosses val="autoZero"/>
        <c:auto val="1"/>
        <c:lblOffset val="100"/>
        <c:baseTimeUnit val="days"/>
      </c:dateAx>
      <c:valAx>
        <c:axId val="220906240"/>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220892160"/>
        <c:crosses val="autoZero"/>
        <c:crossBetween val="between"/>
      </c:valAx>
      <c:dateAx>
        <c:axId val="1498467872"/>
        <c:scaling>
          <c:orientation val="minMax"/>
        </c:scaling>
        <c:delete val="1"/>
        <c:axPos val="b"/>
        <c:numFmt formatCode="m/d;@" sourceLinked="1"/>
        <c:majorTickMark val="out"/>
        <c:minorTickMark val="none"/>
        <c:tickLblPos val="nextTo"/>
        <c:crossAx val="1498427552"/>
        <c:crosses val="autoZero"/>
        <c:auto val="1"/>
        <c:lblOffset val="100"/>
        <c:baseTimeUnit val="days"/>
        <c:majorUnit val="1"/>
        <c:majorTimeUnit val="days"/>
        <c:minorUnit val="1"/>
        <c:minorTimeUnit val="days"/>
      </c:dateAx>
      <c:valAx>
        <c:axId val="1498427552"/>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1498467872"/>
        <c:crosses val="max"/>
        <c:crossBetween val="between"/>
      </c:valAx>
      <c:spPr>
        <a:noFill/>
        <a:ln>
          <a:noFill/>
        </a:ln>
        <a:effectLst/>
      </c:spPr>
    </c:plotArea>
    <c:legend>
      <c:legendPos val="b"/>
      <c:layout>
        <c:manualLayout>
          <c:xMode val="edge"/>
          <c:yMode val="edge"/>
          <c:x val="1.07163053928693E-2"/>
          <c:y val="0.77419096527846598"/>
          <c:w val="0.98087801068573699"/>
          <c:h val="0.185665487296306"/>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legend>
    <c:plotVisOnly val="1"/>
    <c:dispBlanksAs val="gap"/>
    <c:showDLblsOverMax val="0"/>
    <c:extLst>
      <c:ext uri="{0b15fc19-7d7d-44ad-8c2d-2c3a37ce22c3}">
        <chartProps xmlns="https://web.wps.cn/et/2018/main" chartId="{2b8048da-834b-40f9-a0eb-99689da6029a}"/>
      </c:ext>
    </c:extLst>
  </c:chart>
  <c:spPr>
    <a:solidFill>
      <a:schemeClr val="bg1"/>
    </a:solidFill>
    <a:ln w="9525" cap="flat" cmpd="sng" algn="ctr">
      <a:solidFill>
        <a:schemeClr val="tx2">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baseline="0">
                <a:solidFill>
                  <a:schemeClr val="tx2"/>
                </a:solidFill>
                <a:latin typeface="+mn-lt"/>
                <a:ea typeface="+mn-ea"/>
                <a:cs typeface="+mn-cs"/>
              </a:defRPr>
            </a:pPr>
            <a:r>
              <a:rPr lang="zh-CN" altLang="en-US"/>
              <a:t>总登录人数</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600" b="1" i="0" u="none" strike="noStrike" kern="1200" baseline="0">
              <a:solidFill>
                <a:schemeClr val="tx2"/>
              </a:solidFill>
              <a:latin typeface="+mn-lt"/>
              <a:ea typeface="+mn-ea"/>
              <a:cs typeface="+mn-cs"/>
            </a:defRPr>
          </a:pPr>
          <a:endParaRPr lang="zh-TW"/>
        </a:p>
      </c:txPr>
    </c:title>
    <c:autoTitleDeleted val="0"/>
    <c:plotArea>
      <c:layout/>
      <c:barChart>
        <c:barDir val="col"/>
        <c:grouping val="clustered"/>
        <c:varyColors val="0"/>
        <c:ser>
          <c:idx val="0"/>
          <c:order val="0"/>
          <c:tx>
            <c:strRef>
              <c:f>SBET_ro!$B$36</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c:spPr>
          <c:invertIfNegative val="0"/>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SBET_ro!$B$37:$B$67</c:f>
              <c:numCache>
                <c:formatCode>_ * #,##0_ ;_ * \-#,##0_ ;_ * "-"_ ;_ @_ </c:formatCode>
                <c:ptCount val="31"/>
                <c:pt idx="0">
                  <c:v>7062</c:v>
                </c:pt>
                <c:pt idx="1">
                  <c:v>6147</c:v>
                </c:pt>
                <c:pt idx="2">
                  <c:v>5688.666666666667</c:v>
                </c:pt>
                <c:pt idx="3">
                  <c:v>5445.5</c:v>
                </c:pt>
                <c:pt idx="4">
                  <c:v>5279.6</c:v>
                </c:pt>
                <c:pt idx="5">
                  <c:v>5170.166666666667</c:v>
                </c:pt>
                <c:pt idx="6">
                  <c:v>5070</c:v>
                </c:pt>
                <c:pt idx="7">
                  <c:v>5021.375</c:v>
                </c:pt>
                <c:pt idx="8">
                  <c:v>4950.7777777777774</c:v>
                </c:pt>
                <c:pt idx="9">
                  <c:v>4888.7</c:v>
                </c:pt>
                <c:pt idx="10">
                  <c:v>4834.090909090909</c:v>
                </c:pt>
                <c:pt idx="11">
                  <c:v>4822.666666666667</c:v>
                </c:pt>
                <c:pt idx="12">
                  <c:v>4451.6923076923076</c:v>
                </c:pt>
                <c:pt idx="13">
                  <c:v>4133.7142857142853</c:v>
                </c:pt>
                <c:pt idx="14">
                  <c:v>3858.1333333333332</c:v>
                </c:pt>
                <c:pt idx="15">
                  <c:v>3617</c:v>
                </c:pt>
                <c:pt idx="16">
                  <c:v>3404.2352941176468</c:v>
                </c:pt>
                <c:pt idx="17">
                  <c:v>3215.1111111111113</c:v>
                </c:pt>
                <c:pt idx="18">
                  <c:v>3045.8947368421054</c:v>
                </c:pt>
                <c:pt idx="19">
                  <c:v>2893.6</c:v>
                </c:pt>
                <c:pt idx="20">
                  <c:v>2755.8095238095239</c:v>
                </c:pt>
                <c:pt idx="21">
                  <c:v>2630.5454545454545</c:v>
                </c:pt>
                <c:pt idx="22">
                  <c:v>2516.1739130434785</c:v>
                </c:pt>
                <c:pt idx="23">
                  <c:v>2411.3333333333335</c:v>
                </c:pt>
                <c:pt idx="24">
                  <c:v>2314.88</c:v>
                </c:pt>
                <c:pt idx="25">
                  <c:v>2225.8461538461538</c:v>
                </c:pt>
                <c:pt idx="26">
                  <c:v>2143.4074074074074</c:v>
                </c:pt>
                <c:pt idx="27">
                  <c:v>2066.8571428571427</c:v>
                </c:pt>
                <c:pt idx="28">
                  <c:v>1995.5862068965516</c:v>
                </c:pt>
                <c:pt idx="29">
                  <c:v>1929.0666666666666</c:v>
                </c:pt>
                <c:pt idx="30">
                  <c:v>1866.8387096774193</c:v>
                </c:pt>
              </c:numCache>
            </c:numRef>
          </c:val>
          <c:extLst>
            <c:ext xmlns:c16="http://schemas.microsoft.com/office/drawing/2014/chart" uri="{C3380CC4-5D6E-409C-BE32-E72D297353CC}">
              <c16:uniqueId val="{00000000-461E-4FF3-AB42-14A057A18EEB}"/>
            </c:ext>
          </c:extLst>
        </c:ser>
        <c:ser>
          <c:idx val="1"/>
          <c:order val="1"/>
          <c:tx>
            <c:strRef>
              <c:f>SBET_ro!$C$36</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c:spPr>
          <c:invertIfNegative val="0"/>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SBET_ro!$C$37:$C$67</c:f>
              <c:numCache>
                <c:formatCode>_ * #,##0_ ;_ * \-#,##0_ ;_ * "-"_ ;_ @_ </c:formatCode>
                <c:ptCount val="31"/>
                <c:pt idx="0">
                  <c:v>7768</c:v>
                </c:pt>
                <c:pt idx="1">
                  <c:v>7288.5</c:v>
                </c:pt>
                <c:pt idx="2">
                  <c:v>7111</c:v>
                </c:pt>
                <c:pt idx="3">
                  <c:v>6960.25</c:v>
                </c:pt>
                <c:pt idx="4">
                  <c:v>6860.8</c:v>
                </c:pt>
                <c:pt idx="5">
                  <c:v>6793.833333333333</c:v>
                </c:pt>
                <c:pt idx="6">
                  <c:v>6734.7142857142853</c:v>
                </c:pt>
                <c:pt idx="7">
                  <c:v>6688.875</c:v>
                </c:pt>
                <c:pt idx="8">
                  <c:v>6582.7777777777774</c:v>
                </c:pt>
                <c:pt idx="9">
                  <c:v>6484.5</c:v>
                </c:pt>
                <c:pt idx="10">
                  <c:v>6376.454545454545</c:v>
                </c:pt>
                <c:pt idx="11">
                  <c:v>6368.75</c:v>
                </c:pt>
                <c:pt idx="12">
                  <c:v>6315</c:v>
                </c:pt>
                <c:pt idx="13">
                  <c:v>6238.2142857142853</c:v>
                </c:pt>
                <c:pt idx="14">
                  <c:v>6198.2</c:v>
                </c:pt>
                <c:pt idx="15">
                  <c:v>6150.4375</c:v>
                </c:pt>
                <c:pt idx="16">
                  <c:v>6121.2941176470586</c:v>
                </c:pt>
                <c:pt idx="17">
                  <c:v>6069.7777777777774</c:v>
                </c:pt>
                <c:pt idx="18">
                  <c:v>6018.6842105263158</c:v>
                </c:pt>
                <c:pt idx="19">
                  <c:v>5794.3</c:v>
                </c:pt>
                <c:pt idx="20">
                  <c:v>5753.1904761904761</c:v>
                </c:pt>
                <c:pt idx="21">
                  <c:v>5738.136363636364</c:v>
                </c:pt>
                <c:pt idx="22">
                  <c:v>5695.869565217391</c:v>
                </c:pt>
                <c:pt idx="23">
                  <c:v>5661.166666666667</c:v>
                </c:pt>
                <c:pt idx="24">
                  <c:v>5619.6</c:v>
                </c:pt>
                <c:pt idx="25">
                  <c:v>5585.6538461538457</c:v>
                </c:pt>
                <c:pt idx="26">
                  <c:v>5541.2962962962965</c:v>
                </c:pt>
                <c:pt idx="27">
                  <c:v>5653.9285714285716</c:v>
                </c:pt>
                <c:pt idx="28">
                  <c:v>5458.9655172413795</c:v>
                </c:pt>
                <c:pt idx="29">
                  <c:v>5277</c:v>
                </c:pt>
                <c:pt idx="30">
                  <c:v>5106.7741935483873</c:v>
                </c:pt>
              </c:numCache>
            </c:numRef>
          </c:val>
          <c:extLst>
            <c:ext xmlns:c16="http://schemas.microsoft.com/office/drawing/2014/chart" uri="{C3380CC4-5D6E-409C-BE32-E72D297353CC}">
              <c16:uniqueId val="{00000001-461E-4FF3-AB42-14A057A18EEB}"/>
            </c:ext>
          </c:extLst>
        </c:ser>
        <c:dLbls>
          <c:showLegendKey val="0"/>
          <c:showVal val="0"/>
          <c:showCatName val="0"/>
          <c:showSerName val="0"/>
          <c:showPercent val="0"/>
          <c:showBubbleSize val="0"/>
        </c:dLbls>
        <c:gapWidth val="219"/>
        <c:axId val="220823552"/>
        <c:axId val="220825088"/>
      </c:barChart>
      <c:lineChart>
        <c:grouping val="standard"/>
        <c:varyColors val="0"/>
        <c:ser>
          <c:idx val="2"/>
          <c:order val="2"/>
          <c:tx>
            <c:strRef>
              <c:f>SBET_ro!$D$36</c:f>
              <c:strCache>
                <c:ptCount val="1"/>
                <c:pt idx="0">
                  <c:v>日均值同比增长率</c:v>
                </c:pt>
              </c:strCache>
            </c:strRef>
          </c:tx>
          <c:spPr>
            <a:ln w="31750" cap="rnd">
              <a:solidFill>
                <a:schemeClr val="accent3"/>
              </a:solidFill>
              <a:round/>
            </a:ln>
            <a:effectLst/>
          </c:spPr>
          <c:marker>
            <c:symbol val="none"/>
          </c:marker>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SBET_ro!$D$37:$D$67</c:f>
              <c:numCache>
                <c:formatCode>0.00%</c:formatCode>
                <c:ptCount val="31"/>
                <c:pt idx="0">
                  <c:v>-9.0885684860968069E-2</c:v>
                </c:pt>
                <c:pt idx="1">
                  <c:v>-0.15661658777526241</c:v>
                </c:pt>
                <c:pt idx="2">
                  <c:v>-0.20001875029297328</c:v>
                </c:pt>
                <c:pt idx="3">
                  <c:v>-0.21762867713085018</c:v>
                </c:pt>
                <c:pt idx="4">
                  <c:v>-0.23046874999999997</c:v>
                </c:pt>
                <c:pt idx="5">
                  <c:v>-0.23899124205774838</c:v>
                </c:pt>
                <c:pt idx="6">
                  <c:v>-0.24718409944212286</c:v>
                </c:pt>
                <c:pt idx="7">
                  <c:v>-0.24929453757171421</c:v>
                </c:pt>
                <c:pt idx="8">
                  <c:v>-0.24791965566714491</c:v>
                </c:pt>
                <c:pt idx="9">
                  <c:v>-0.2460945331174339</c:v>
                </c:pt>
                <c:pt idx="10">
                  <c:v>-0.24188420467344346</c:v>
                </c:pt>
                <c:pt idx="11">
                  <c:v>-0.24276087667648016</c:v>
                </c:pt>
                <c:pt idx="12">
                  <c:v>-0.29506060052378341</c:v>
                </c:pt>
                <c:pt idx="13">
                  <c:v>-0.33735615732524188</c:v>
                </c:pt>
                <c:pt idx="14">
                  <c:v>-0.37753971583147794</c:v>
                </c:pt>
                <c:pt idx="15">
                  <c:v>-0.41191175424512483</c:v>
                </c:pt>
                <c:pt idx="16">
                  <c:v>-0.44387000057657938</c:v>
                </c:pt>
                <c:pt idx="17">
                  <c:v>-0.47030826682287463</c:v>
                </c:pt>
                <c:pt idx="18">
                  <c:v>-0.49392680687333301</c:v>
                </c:pt>
                <c:pt idx="19">
                  <c:v>-0.50061267107329621</c:v>
                </c:pt>
                <c:pt idx="20">
                  <c:v>-0.52099456202355632</c:v>
                </c:pt>
                <c:pt idx="21">
                  <c:v>-0.54156797820008085</c:v>
                </c:pt>
                <c:pt idx="22">
                  <c:v>-0.55824586847830227</c:v>
                </c:pt>
                <c:pt idx="23">
                  <c:v>-0.57405717313863458</c:v>
                </c:pt>
                <c:pt idx="24">
                  <c:v>-0.58807032529005621</c:v>
                </c:pt>
                <c:pt idx="25">
                  <c:v>-0.60150660689816626</c:v>
                </c:pt>
                <c:pt idx="26">
                  <c:v>-0.61319386425157907</c:v>
                </c:pt>
                <c:pt idx="27">
                  <c:v>-0.6344387593961216</c:v>
                </c:pt>
                <c:pt idx="28">
                  <c:v>-0.6344387593961216</c:v>
                </c:pt>
                <c:pt idx="29">
                  <c:v>-0.6344387593961216</c:v>
                </c:pt>
                <c:pt idx="30">
                  <c:v>-0.63443875939612149</c:v>
                </c:pt>
              </c:numCache>
            </c:numRef>
          </c:val>
          <c:smooth val="0"/>
          <c:extLst>
            <c:ext xmlns:c16="http://schemas.microsoft.com/office/drawing/2014/chart" uri="{C3380CC4-5D6E-409C-BE32-E72D297353CC}">
              <c16:uniqueId val="{00000002-461E-4FF3-AB42-14A057A18EEB}"/>
            </c:ext>
          </c:extLst>
        </c:ser>
        <c:dLbls>
          <c:showLegendKey val="0"/>
          <c:showVal val="0"/>
          <c:showCatName val="0"/>
          <c:showSerName val="0"/>
          <c:showPercent val="0"/>
          <c:showBubbleSize val="0"/>
        </c:dLbls>
        <c:marker val="1"/>
        <c:smooth val="0"/>
        <c:axId val="261557456"/>
        <c:axId val="261532496"/>
      </c:lineChart>
      <c:dateAx>
        <c:axId val="220823552"/>
        <c:scaling>
          <c:orientation val="minMax"/>
        </c:scaling>
        <c:delete val="0"/>
        <c:axPos val="b"/>
        <c:numFmt formatCode="m/d;@"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220825088"/>
        <c:crosses val="autoZero"/>
        <c:auto val="1"/>
        <c:lblOffset val="100"/>
        <c:baseTimeUnit val="days"/>
      </c:dateAx>
      <c:valAx>
        <c:axId val="22082508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220823552"/>
        <c:crosses val="autoZero"/>
        <c:crossBetween val="between"/>
      </c:valAx>
      <c:dateAx>
        <c:axId val="261557456"/>
        <c:scaling>
          <c:orientation val="minMax"/>
        </c:scaling>
        <c:delete val="1"/>
        <c:axPos val="b"/>
        <c:numFmt formatCode="m/d;@" sourceLinked="1"/>
        <c:majorTickMark val="out"/>
        <c:minorTickMark val="none"/>
        <c:tickLblPos val="nextTo"/>
        <c:crossAx val="261532496"/>
        <c:crosses val="autoZero"/>
        <c:auto val="1"/>
        <c:lblOffset val="100"/>
        <c:baseTimeUnit val="days"/>
        <c:majorUnit val="1"/>
        <c:majorTimeUnit val="days"/>
        <c:minorUnit val="1"/>
        <c:minorTimeUnit val="days"/>
      </c:dateAx>
      <c:valAx>
        <c:axId val="26153249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26155745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legend>
    <c:plotVisOnly val="1"/>
    <c:dispBlanksAs val="gap"/>
    <c:showDLblsOverMax val="0"/>
    <c:extLst>
      <c:ext uri="{0b15fc19-7d7d-44ad-8c2d-2c3a37ce22c3}">
        <chartProps xmlns="https://web.wps.cn/et/2018/main" chartId="{60830a2e-6521-4dec-ae5c-f2c06e18d0b1}"/>
      </c:ext>
    </c:extLst>
  </c:chart>
  <c:spPr>
    <a:solidFill>
      <a:schemeClr val="bg1"/>
    </a:solidFill>
    <a:ln w="9525" cap="flat" cmpd="sng" algn="ctr">
      <a:solidFill>
        <a:schemeClr val="tx2">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总登录人数</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SBET_ro!$B$68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SBET_ro!$A$69:$A$99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SBET_ro!$B$69:$B$99</c:f>
              <c:numCache>
                <c:formatCode>_ * #,##0_ ;_ * \-#,##0_ ;_ * "-"_ ;_ @_ </c:formatCode>
                <c:ptCount val="31"/>
                <c:pt idx="0">
                  <c:v>7062</c:v>
                </c:pt>
                <c:pt idx="1">
                  <c:v>-1830</c:v>
                </c:pt>
                <c:pt idx="2">
                  <c:v>-460</c:v>
                </c:pt>
                <c:pt idx="3">
                  <c:v>-56</c:v>
                </c:pt>
                <c:pt idx="4">
                  <c:v>-100</c:v>
                </c:pt>
                <c:pt idx="5">
                  <c:v>7</c:v>
                </c:pt>
                <c:pt idx="6">
                  <c:v>-154</c:v>
                </c:pt>
                <c:pt idx="7">
                  <c:v>212</c:v>
                </c:pt>
                <c:pt idx="8">
                  <c:v>-295</c:v>
                </c:pt>
                <c:pt idx="9">
                  <c:v>-56</c:v>
                </c:pt>
                <c:pt idx="10">
                  <c:v>-42</c:v>
                </c:pt>
                <c:pt idx="11">
                  <c:v>409</c:v>
                </c:pt>
                <c:pt idx="12">
                  <c:v>-4697</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9B8E-4BB4-BD88-11F2F8078DB5}"/>
            </c:ext>
          </c:extLst>
        </c:ser>
        <c:dLbls>
          <c:showLegendKey val="0"/>
          <c:showVal val="0"/>
          <c:showCatName val="0"/>
          <c:showSerName val="0"/>
          <c:showPercent val="0"/>
          <c:showBubbleSize val="0"/>
        </c:dLbls>
        <c:gapWidth val="315"/>
        <c:overlap val="-40"/>
        <c:axId val="221193344"/>
        <c:axId val="221194880"/>
      </c:barChart>
      <c:dateAx>
        <c:axId val="221193344"/>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1194880"/>
        <c:crosses val="autoZero"/>
        <c:auto val="1"/>
        <c:lblOffset val="100"/>
        <c:baseTimeUnit val="days"/>
      </c:dateAx>
      <c:valAx>
        <c:axId val="221194880"/>
        <c:scaling>
          <c:orientation val="minMax"/>
        </c:scaling>
        <c:delete val="1"/>
        <c:axPos val="l"/>
        <c:numFmt formatCode="_ * #,##0_ ;_ * \-#,##0_ ;_ * &quot;-&quot;_ ;_ @_ " sourceLinked="1"/>
        <c:majorTickMark val="none"/>
        <c:minorTickMark val="none"/>
        <c:tickLblPos val="nextTo"/>
        <c:crossAx val="2211933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de4d18de-1060-4056-8cdf-7d4ac278b135}"/>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总登录人数</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SBET_ro!$B$100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SBET_ro!$B$101:$B$131</c:f>
              <c:numCache>
                <c:formatCode>_ * #,##0_ ;_ * \-#,##0_ ;_ * "-"_ ;_ @_ </c:formatCode>
                <c:ptCount val="31"/>
                <c:pt idx="0">
                  <c:v>7062</c:v>
                </c:pt>
                <c:pt idx="1">
                  <c:v>6147</c:v>
                </c:pt>
                <c:pt idx="2">
                  <c:v>5688.666666666667</c:v>
                </c:pt>
                <c:pt idx="3">
                  <c:v>5445.5</c:v>
                </c:pt>
                <c:pt idx="4">
                  <c:v>5279.6</c:v>
                </c:pt>
                <c:pt idx="5">
                  <c:v>5170.166666666667</c:v>
                </c:pt>
                <c:pt idx="6">
                  <c:v>5070</c:v>
                </c:pt>
                <c:pt idx="7">
                  <c:v>5021.375</c:v>
                </c:pt>
                <c:pt idx="8">
                  <c:v>4950.7777777777774</c:v>
                </c:pt>
                <c:pt idx="9">
                  <c:v>4888.7</c:v>
                </c:pt>
                <c:pt idx="10">
                  <c:v>4834.090909090909</c:v>
                </c:pt>
                <c:pt idx="11">
                  <c:v>4822.666666666667</c:v>
                </c:pt>
                <c:pt idx="12">
                  <c:v>4451.6923076923076</c:v>
                </c:pt>
                <c:pt idx="13">
                  <c:v>4133.7142857142853</c:v>
                </c:pt>
                <c:pt idx="14">
                  <c:v>3858.1333333333332</c:v>
                </c:pt>
                <c:pt idx="15">
                  <c:v>3617</c:v>
                </c:pt>
                <c:pt idx="16">
                  <c:v>3404.2352941176468</c:v>
                </c:pt>
                <c:pt idx="17">
                  <c:v>3215.1111111111113</c:v>
                </c:pt>
                <c:pt idx="18">
                  <c:v>3045.8947368421054</c:v>
                </c:pt>
                <c:pt idx="19">
                  <c:v>2893.6</c:v>
                </c:pt>
                <c:pt idx="20">
                  <c:v>2755.8095238095239</c:v>
                </c:pt>
                <c:pt idx="21">
                  <c:v>2630.5454545454545</c:v>
                </c:pt>
                <c:pt idx="22">
                  <c:v>2516.1739130434785</c:v>
                </c:pt>
                <c:pt idx="23">
                  <c:v>2411.3333333333335</c:v>
                </c:pt>
                <c:pt idx="24">
                  <c:v>2314.88</c:v>
                </c:pt>
                <c:pt idx="25">
                  <c:v>2225.8461538461538</c:v>
                </c:pt>
                <c:pt idx="26">
                  <c:v>2143.4074074074074</c:v>
                </c:pt>
                <c:pt idx="27">
                  <c:v>2066.8571428571427</c:v>
                </c:pt>
                <c:pt idx="28">
                  <c:v>1995.5862068965516</c:v>
                </c:pt>
                <c:pt idx="29">
                  <c:v>1929.0666666666666</c:v>
                </c:pt>
                <c:pt idx="30">
                  <c:v>1866.8387096774193</c:v>
                </c:pt>
              </c:numCache>
            </c:numRef>
          </c:val>
          <c:extLst>
            <c:ext xmlns:c16="http://schemas.microsoft.com/office/drawing/2014/chart" uri="{C3380CC4-5D6E-409C-BE32-E72D297353CC}">
              <c16:uniqueId val="{00000000-014C-4C97-A528-D5D595280EEB}"/>
            </c:ext>
          </c:extLst>
        </c:ser>
        <c:ser>
          <c:idx val="1"/>
          <c:order val="1"/>
          <c:tx>
            <c:strRef>
              <c:f>SBET_ro!$C$100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1-014C-4C97-A528-D5D595280EEB}"/>
                </c:ext>
              </c:extLst>
            </c:dLbl>
            <c:dLbl>
              <c:idx val="1"/>
              <c:delete val="1"/>
              <c:extLst>
                <c:ext xmlns:c15="http://schemas.microsoft.com/office/drawing/2012/chart" uri="{CE6537A1-D6FC-4f65-9D91-7224C49458BB}"/>
                <c:ext xmlns:c16="http://schemas.microsoft.com/office/drawing/2014/chart" uri="{C3380CC4-5D6E-409C-BE32-E72D297353CC}">
                  <c16:uniqueId val="{00000002-014C-4C97-A528-D5D595280EEB}"/>
                </c:ext>
              </c:extLst>
            </c:dLbl>
            <c:dLbl>
              <c:idx val="2"/>
              <c:delete val="1"/>
              <c:extLst>
                <c:ext xmlns:c15="http://schemas.microsoft.com/office/drawing/2012/chart" uri="{CE6537A1-D6FC-4f65-9D91-7224C49458BB}"/>
                <c:ext xmlns:c16="http://schemas.microsoft.com/office/drawing/2014/chart" uri="{C3380CC4-5D6E-409C-BE32-E72D297353CC}">
                  <c16:uniqueId val="{00000003-014C-4C97-A528-D5D595280EEB}"/>
                </c:ext>
              </c:extLst>
            </c:dLbl>
            <c:dLbl>
              <c:idx val="3"/>
              <c:delete val="1"/>
              <c:extLst>
                <c:ext xmlns:c15="http://schemas.microsoft.com/office/drawing/2012/chart" uri="{CE6537A1-D6FC-4f65-9D91-7224C49458BB}"/>
                <c:ext xmlns:c16="http://schemas.microsoft.com/office/drawing/2014/chart" uri="{C3380CC4-5D6E-409C-BE32-E72D297353CC}">
                  <c16:uniqueId val="{00000004-014C-4C97-A528-D5D595280EEB}"/>
                </c:ext>
              </c:extLst>
            </c:dLbl>
            <c:dLbl>
              <c:idx val="4"/>
              <c:delete val="1"/>
              <c:extLst>
                <c:ext xmlns:c15="http://schemas.microsoft.com/office/drawing/2012/chart" uri="{CE6537A1-D6FC-4f65-9D91-7224C49458BB}"/>
                <c:ext xmlns:c16="http://schemas.microsoft.com/office/drawing/2014/chart" uri="{C3380CC4-5D6E-409C-BE32-E72D297353CC}">
                  <c16:uniqueId val="{00000005-014C-4C97-A528-D5D595280EEB}"/>
                </c:ext>
              </c:extLst>
            </c:dLbl>
            <c:dLbl>
              <c:idx val="5"/>
              <c:delete val="1"/>
              <c:extLst>
                <c:ext xmlns:c15="http://schemas.microsoft.com/office/drawing/2012/chart" uri="{CE6537A1-D6FC-4f65-9D91-7224C49458BB}"/>
                <c:ext xmlns:c16="http://schemas.microsoft.com/office/drawing/2014/chart" uri="{C3380CC4-5D6E-409C-BE32-E72D297353CC}">
                  <c16:uniqueId val="{00000006-014C-4C97-A528-D5D595280EEB}"/>
                </c:ext>
              </c:extLst>
            </c:dLbl>
            <c:dLbl>
              <c:idx val="6"/>
              <c:delete val="1"/>
              <c:extLst>
                <c:ext xmlns:c15="http://schemas.microsoft.com/office/drawing/2012/chart" uri="{CE6537A1-D6FC-4f65-9D91-7224C49458BB}"/>
                <c:ext xmlns:c16="http://schemas.microsoft.com/office/drawing/2014/chart" uri="{C3380CC4-5D6E-409C-BE32-E72D297353CC}">
                  <c16:uniqueId val="{00000007-014C-4C97-A528-D5D595280EEB}"/>
                </c:ext>
              </c:extLst>
            </c:dLbl>
            <c:dLbl>
              <c:idx val="7"/>
              <c:delete val="1"/>
              <c:extLst>
                <c:ext xmlns:c15="http://schemas.microsoft.com/office/drawing/2012/chart" uri="{CE6537A1-D6FC-4f65-9D91-7224C49458BB}"/>
                <c:ext xmlns:c16="http://schemas.microsoft.com/office/drawing/2014/chart" uri="{C3380CC4-5D6E-409C-BE32-E72D297353CC}">
                  <c16:uniqueId val="{00000008-014C-4C97-A528-D5D595280EEB}"/>
                </c:ext>
              </c:extLst>
            </c:dLbl>
            <c:dLbl>
              <c:idx val="8"/>
              <c:delete val="1"/>
              <c:extLst>
                <c:ext xmlns:c15="http://schemas.microsoft.com/office/drawing/2012/chart" uri="{CE6537A1-D6FC-4f65-9D91-7224C49458BB}"/>
                <c:ext xmlns:c16="http://schemas.microsoft.com/office/drawing/2014/chart" uri="{C3380CC4-5D6E-409C-BE32-E72D297353CC}">
                  <c16:uniqueId val="{00000009-014C-4C97-A528-D5D595280EEB}"/>
                </c:ext>
              </c:extLst>
            </c:dLbl>
            <c:dLbl>
              <c:idx val="9"/>
              <c:delete val="1"/>
              <c:extLst>
                <c:ext xmlns:c15="http://schemas.microsoft.com/office/drawing/2012/chart" uri="{CE6537A1-D6FC-4f65-9D91-7224C49458BB}"/>
                <c:ext xmlns:c16="http://schemas.microsoft.com/office/drawing/2014/chart" uri="{C3380CC4-5D6E-409C-BE32-E72D297353CC}">
                  <c16:uniqueId val="{0000000A-014C-4C97-A528-D5D595280EEB}"/>
                </c:ext>
              </c:extLst>
            </c:dLbl>
            <c:dLbl>
              <c:idx val="10"/>
              <c:delete val="1"/>
              <c:extLst>
                <c:ext xmlns:c15="http://schemas.microsoft.com/office/drawing/2012/chart" uri="{CE6537A1-D6FC-4f65-9D91-7224C49458BB}"/>
                <c:ext xmlns:c16="http://schemas.microsoft.com/office/drawing/2014/chart" uri="{C3380CC4-5D6E-409C-BE32-E72D297353CC}">
                  <c16:uniqueId val="{0000000B-014C-4C97-A528-D5D595280EEB}"/>
                </c:ext>
              </c:extLst>
            </c:dLbl>
            <c:dLbl>
              <c:idx val="11"/>
              <c:delete val="1"/>
              <c:extLst>
                <c:ext xmlns:c15="http://schemas.microsoft.com/office/drawing/2012/chart" uri="{CE6537A1-D6FC-4f65-9D91-7224C49458BB}"/>
                <c:ext xmlns:c16="http://schemas.microsoft.com/office/drawing/2014/chart" uri="{C3380CC4-5D6E-409C-BE32-E72D297353CC}">
                  <c16:uniqueId val="{0000000C-014C-4C97-A528-D5D595280EEB}"/>
                </c:ext>
              </c:extLst>
            </c:dLbl>
            <c:dLbl>
              <c:idx val="12"/>
              <c:delete val="1"/>
              <c:extLst>
                <c:ext xmlns:c15="http://schemas.microsoft.com/office/drawing/2012/chart" uri="{CE6537A1-D6FC-4f65-9D91-7224C49458BB}"/>
                <c:ext xmlns:c16="http://schemas.microsoft.com/office/drawing/2014/chart" uri="{C3380CC4-5D6E-409C-BE32-E72D297353CC}">
                  <c16:uniqueId val="{0000000D-014C-4C97-A528-D5D595280EEB}"/>
                </c:ext>
              </c:extLst>
            </c:dLbl>
            <c:dLbl>
              <c:idx val="13"/>
              <c:delete val="1"/>
              <c:extLst>
                <c:ext xmlns:c15="http://schemas.microsoft.com/office/drawing/2012/chart" uri="{CE6537A1-D6FC-4f65-9D91-7224C49458BB}"/>
                <c:ext xmlns:c16="http://schemas.microsoft.com/office/drawing/2014/chart" uri="{C3380CC4-5D6E-409C-BE32-E72D297353CC}">
                  <c16:uniqueId val="{0000000E-014C-4C97-A528-D5D595280EEB}"/>
                </c:ext>
              </c:extLst>
            </c:dLbl>
            <c:dLbl>
              <c:idx val="14"/>
              <c:delete val="1"/>
              <c:extLst>
                <c:ext xmlns:c15="http://schemas.microsoft.com/office/drawing/2012/chart" uri="{CE6537A1-D6FC-4f65-9D91-7224C49458BB}"/>
                <c:ext xmlns:c16="http://schemas.microsoft.com/office/drawing/2014/chart" uri="{C3380CC4-5D6E-409C-BE32-E72D297353CC}">
                  <c16:uniqueId val="{0000000F-014C-4C97-A528-D5D595280EEB}"/>
                </c:ext>
              </c:extLst>
            </c:dLbl>
            <c:dLbl>
              <c:idx val="15"/>
              <c:delete val="1"/>
              <c:extLst>
                <c:ext xmlns:c15="http://schemas.microsoft.com/office/drawing/2012/chart" uri="{CE6537A1-D6FC-4f65-9D91-7224C49458BB}"/>
                <c:ext xmlns:c16="http://schemas.microsoft.com/office/drawing/2014/chart" uri="{C3380CC4-5D6E-409C-BE32-E72D297353CC}">
                  <c16:uniqueId val="{00000010-014C-4C97-A528-D5D595280EEB}"/>
                </c:ext>
              </c:extLst>
            </c:dLbl>
            <c:dLbl>
              <c:idx val="16"/>
              <c:delete val="1"/>
              <c:extLst>
                <c:ext xmlns:c15="http://schemas.microsoft.com/office/drawing/2012/chart" uri="{CE6537A1-D6FC-4f65-9D91-7224C49458BB}"/>
                <c:ext xmlns:c16="http://schemas.microsoft.com/office/drawing/2014/chart" uri="{C3380CC4-5D6E-409C-BE32-E72D297353CC}">
                  <c16:uniqueId val="{00000011-014C-4C97-A528-D5D595280EEB}"/>
                </c:ext>
              </c:extLst>
            </c:dLbl>
            <c:dLbl>
              <c:idx val="17"/>
              <c:delete val="1"/>
              <c:extLst>
                <c:ext xmlns:c15="http://schemas.microsoft.com/office/drawing/2012/chart" uri="{CE6537A1-D6FC-4f65-9D91-7224C49458BB}"/>
                <c:ext xmlns:c16="http://schemas.microsoft.com/office/drawing/2014/chart" uri="{C3380CC4-5D6E-409C-BE32-E72D297353CC}">
                  <c16:uniqueId val="{00000012-014C-4C97-A528-D5D595280EEB}"/>
                </c:ext>
              </c:extLst>
            </c:dLbl>
            <c:dLbl>
              <c:idx val="18"/>
              <c:delete val="1"/>
              <c:extLst>
                <c:ext xmlns:c15="http://schemas.microsoft.com/office/drawing/2012/chart" uri="{CE6537A1-D6FC-4f65-9D91-7224C49458BB}"/>
                <c:ext xmlns:c16="http://schemas.microsoft.com/office/drawing/2014/chart" uri="{C3380CC4-5D6E-409C-BE32-E72D297353CC}">
                  <c16:uniqueId val="{00000013-014C-4C97-A528-D5D595280EEB}"/>
                </c:ext>
              </c:extLst>
            </c:dLbl>
            <c:dLbl>
              <c:idx val="19"/>
              <c:delete val="1"/>
              <c:extLst>
                <c:ext xmlns:c15="http://schemas.microsoft.com/office/drawing/2012/chart" uri="{CE6537A1-D6FC-4f65-9D91-7224C49458BB}"/>
                <c:ext xmlns:c16="http://schemas.microsoft.com/office/drawing/2014/chart" uri="{C3380CC4-5D6E-409C-BE32-E72D297353CC}">
                  <c16:uniqueId val="{00000014-014C-4C97-A528-D5D595280EEB}"/>
                </c:ext>
              </c:extLst>
            </c:dLbl>
            <c:dLbl>
              <c:idx val="20"/>
              <c:delete val="1"/>
              <c:extLst>
                <c:ext xmlns:c15="http://schemas.microsoft.com/office/drawing/2012/chart" uri="{CE6537A1-D6FC-4f65-9D91-7224C49458BB}"/>
                <c:ext xmlns:c16="http://schemas.microsoft.com/office/drawing/2014/chart" uri="{C3380CC4-5D6E-409C-BE32-E72D297353CC}">
                  <c16:uniqueId val="{00000015-014C-4C97-A528-D5D595280EEB}"/>
                </c:ext>
              </c:extLst>
            </c:dLbl>
            <c:dLbl>
              <c:idx val="21"/>
              <c:delete val="1"/>
              <c:extLst>
                <c:ext xmlns:c15="http://schemas.microsoft.com/office/drawing/2012/chart" uri="{CE6537A1-D6FC-4f65-9D91-7224C49458BB}"/>
                <c:ext xmlns:c16="http://schemas.microsoft.com/office/drawing/2014/chart" uri="{C3380CC4-5D6E-409C-BE32-E72D297353CC}">
                  <c16:uniqueId val="{00000016-014C-4C97-A528-D5D595280EEB}"/>
                </c:ext>
              </c:extLst>
            </c:dLbl>
            <c:dLbl>
              <c:idx val="22"/>
              <c:delete val="1"/>
              <c:extLst>
                <c:ext xmlns:c15="http://schemas.microsoft.com/office/drawing/2012/chart" uri="{CE6537A1-D6FC-4f65-9D91-7224C49458BB}"/>
                <c:ext xmlns:c16="http://schemas.microsoft.com/office/drawing/2014/chart" uri="{C3380CC4-5D6E-409C-BE32-E72D297353CC}">
                  <c16:uniqueId val="{00000017-014C-4C97-A528-D5D595280EEB}"/>
                </c:ext>
              </c:extLst>
            </c:dLbl>
            <c:dLbl>
              <c:idx val="23"/>
              <c:delete val="1"/>
              <c:extLst>
                <c:ext xmlns:c15="http://schemas.microsoft.com/office/drawing/2012/chart" uri="{CE6537A1-D6FC-4f65-9D91-7224C49458BB}"/>
                <c:ext xmlns:c16="http://schemas.microsoft.com/office/drawing/2014/chart" uri="{C3380CC4-5D6E-409C-BE32-E72D297353CC}">
                  <c16:uniqueId val="{00000018-014C-4C97-A528-D5D595280EEB}"/>
                </c:ext>
              </c:extLst>
            </c:dLbl>
            <c:dLbl>
              <c:idx val="24"/>
              <c:delete val="1"/>
              <c:extLst>
                <c:ext xmlns:c15="http://schemas.microsoft.com/office/drawing/2012/chart" uri="{CE6537A1-D6FC-4f65-9D91-7224C49458BB}"/>
                <c:ext xmlns:c16="http://schemas.microsoft.com/office/drawing/2014/chart" uri="{C3380CC4-5D6E-409C-BE32-E72D297353CC}">
                  <c16:uniqueId val="{00000019-014C-4C97-A528-D5D595280EEB}"/>
                </c:ext>
              </c:extLst>
            </c:dLbl>
            <c:dLbl>
              <c:idx val="25"/>
              <c:delete val="1"/>
              <c:extLst>
                <c:ext xmlns:c15="http://schemas.microsoft.com/office/drawing/2012/chart" uri="{CE6537A1-D6FC-4f65-9D91-7224C49458BB}"/>
                <c:ext xmlns:c16="http://schemas.microsoft.com/office/drawing/2014/chart" uri="{C3380CC4-5D6E-409C-BE32-E72D297353CC}">
                  <c16:uniqueId val="{0000001A-014C-4C97-A528-D5D595280EEB}"/>
                </c:ext>
              </c:extLst>
            </c:dLbl>
            <c:dLbl>
              <c:idx val="26"/>
              <c:delete val="1"/>
              <c:extLst>
                <c:ext xmlns:c15="http://schemas.microsoft.com/office/drawing/2012/chart" uri="{CE6537A1-D6FC-4f65-9D91-7224C49458BB}"/>
                <c:ext xmlns:c16="http://schemas.microsoft.com/office/drawing/2014/chart" uri="{C3380CC4-5D6E-409C-BE32-E72D297353CC}">
                  <c16:uniqueId val="{0000001B-014C-4C97-A528-D5D595280EEB}"/>
                </c:ext>
              </c:extLst>
            </c:dLbl>
            <c:dLbl>
              <c:idx val="27"/>
              <c:delete val="1"/>
              <c:extLst>
                <c:ext xmlns:c15="http://schemas.microsoft.com/office/drawing/2012/chart" uri="{CE6537A1-D6FC-4f65-9D91-7224C49458BB}"/>
                <c:ext xmlns:c16="http://schemas.microsoft.com/office/drawing/2014/chart" uri="{C3380CC4-5D6E-409C-BE32-E72D297353CC}">
                  <c16:uniqueId val="{0000001C-014C-4C97-A528-D5D595280EEB}"/>
                </c:ext>
              </c:extLst>
            </c:dLbl>
            <c:dLbl>
              <c:idx val="28"/>
              <c:delete val="1"/>
              <c:extLst>
                <c:ext xmlns:c15="http://schemas.microsoft.com/office/drawing/2012/chart" uri="{CE6537A1-D6FC-4f65-9D91-7224C49458BB}"/>
                <c:ext xmlns:c16="http://schemas.microsoft.com/office/drawing/2014/chart" uri="{C3380CC4-5D6E-409C-BE32-E72D297353CC}">
                  <c16:uniqueId val="{0000001D-014C-4C97-A528-D5D595280EEB}"/>
                </c:ext>
              </c:extLst>
            </c:dLbl>
            <c:dLbl>
              <c:idx val="29"/>
              <c:delete val="1"/>
              <c:extLst>
                <c:ext xmlns:c15="http://schemas.microsoft.com/office/drawing/2012/chart" uri="{CE6537A1-D6FC-4f65-9D91-7224C49458BB}"/>
                <c:ext xmlns:c16="http://schemas.microsoft.com/office/drawing/2014/chart" uri="{C3380CC4-5D6E-409C-BE32-E72D297353CC}">
                  <c16:uniqueId val="{0000001E-014C-4C97-A528-D5D595280EEB}"/>
                </c:ext>
              </c:extLst>
            </c:dLbl>
            <c:dLbl>
              <c:idx val="3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014C-4C97-A528-D5D595280EEB}"/>
                </c:ext>
              </c:extLst>
            </c:dLbl>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lt1">
                        <a:lumMod val="85000"/>
                      </a:schemeClr>
                    </a:solidFill>
                    <a:latin typeface="+mn-lt"/>
                    <a:ea typeface="+mn-ea"/>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SBET_ro!$C$101:$C$131</c:f>
              <c:numCache>
                <c:formatCode>_ * #,##0_ ;_ * \-#,##0_ ;_ * "-"_ ;_ @_ </c:formatCode>
                <c:ptCount val="31"/>
                <c:pt idx="0">
                  <c:v>5106.7741935483873</c:v>
                </c:pt>
                <c:pt idx="1">
                  <c:v>5106.7741935483873</c:v>
                </c:pt>
                <c:pt idx="2">
                  <c:v>5106.7741935483873</c:v>
                </c:pt>
                <c:pt idx="3">
                  <c:v>5106.7741935483873</c:v>
                </c:pt>
                <c:pt idx="4">
                  <c:v>5106.7741935483873</c:v>
                </c:pt>
                <c:pt idx="5">
                  <c:v>5106.7741935483873</c:v>
                </c:pt>
                <c:pt idx="6">
                  <c:v>5106.7741935483873</c:v>
                </c:pt>
                <c:pt idx="7">
                  <c:v>5106.7741935483873</c:v>
                </c:pt>
                <c:pt idx="8">
                  <c:v>5106.7741935483873</c:v>
                </c:pt>
                <c:pt idx="9">
                  <c:v>5106.7741935483873</c:v>
                </c:pt>
                <c:pt idx="10">
                  <c:v>5106.7741935483873</c:v>
                </c:pt>
                <c:pt idx="11">
                  <c:v>5106.7741935483873</c:v>
                </c:pt>
                <c:pt idx="12">
                  <c:v>5106.7741935483873</c:v>
                </c:pt>
                <c:pt idx="13">
                  <c:v>5106.7741935483873</c:v>
                </c:pt>
                <c:pt idx="14">
                  <c:v>5106.7741935483873</c:v>
                </c:pt>
                <c:pt idx="15">
                  <c:v>5106.7741935483873</c:v>
                </c:pt>
                <c:pt idx="16">
                  <c:v>5106.7741935483873</c:v>
                </c:pt>
                <c:pt idx="17">
                  <c:v>5106.7741935483873</c:v>
                </c:pt>
                <c:pt idx="18">
                  <c:v>5106.7741935483873</c:v>
                </c:pt>
                <c:pt idx="19">
                  <c:v>5106.7741935483873</c:v>
                </c:pt>
                <c:pt idx="20">
                  <c:v>5106.7741935483873</c:v>
                </c:pt>
                <c:pt idx="21">
                  <c:v>5106.7741935483873</c:v>
                </c:pt>
                <c:pt idx="22">
                  <c:v>5106.7741935483873</c:v>
                </c:pt>
                <c:pt idx="23">
                  <c:v>5106.7741935483873</c:v>
                </c:pt>
                <c:pt idx="24">
                  <c:v>5106.7741935483873</c:v>
                </c:pt>
                <c:pt idx="25">
                  <c:v>5106.7741935483873</c:v>
                </c:pt>
                <c:pt idx="26">
                  <c:v>5106.7741935483873</c:v>
                </c:pt>
                <c:pt idx="27">
                  <c:v>5106.7741935483873</c:v>
                </c:pt>
                <c:pt idx="28">
                  <c:v>5106.7741935483873</c:v>
                </c:pt>
                <c:pt idx="29">
                  <c:v>5106.7741935483873</c:v>
                </c:pt>
                <c:pt idx="30">
                  <c:v>5106.7741935483873</c:v>
                </c:pt>
              </c:numCache>
            </c:numRef>
          </c:val>
          <c:extLst>
            <c:ext xmlns:c16="http://schemas.microsoft.com/office/drawing/2014/chart" uri="{C3380CC4-5D6E-409C-BE32-E72D297353CC}">
              <c16:uniqueId val="{00000020-014C-4C97-A528-D5D595280EEB}"/>
            </c:ext>
          </c:extLst>
        </c:ser>
        <c:dLbls>
          <c:showLegendKey val="0"/>
          <c:showVal val="0"/>
          <c:showCatName val="0"/>
          <c:showSerName val="0"/>
          <c:showPercent val="0"/>
          <c:showBubbleSize val="0"/>
        </c:dLbls>
        <c:gapWidth val="269"/>
        <c:axId val="221245440"/>
        <c:axId val="221246976"/>
      </c:barChart>
      <c:lineChart>
        <c:grouping val="standard"/>
        <c:varyColors val="0"/>
        <c:ser>
          <c:idx val="2"/>
          <c:order val="2"/>
          <c:tx>
            <c:strRef>
              <c:f>SBET_ro!$D$100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SBET_ro!$D$101:$D$131</c:f>
              <c:numCache>
                <c:formatCode>0.00%</c:formatCode>
                <c:ptCount val="31"/>
                <c:pt idx="0">
                  <c:v>0.38286905438696223</c:v>
                </c:pt>
                <c:pt idx="1">
                  <c:v>0.20369528140989193</c:v>
                </c:pt>
                <c:pt idx="2">
                  <c:v>0.11394521297875478</c:v>
                </c:pt>
                <c:pt idx="3">
                  <c:v>6.6328722127471373E-2</c:v>
                </c:pt>
                <c:pt idx="4">
                  <c:v>3.3842460994251818E-2</c:v>
                </c:pt>
                <c:pt idx="5">
                  <c:v>1.2413408291748276E-2</c:v>
                </c:pt>
                <c:pt idx="6">
                  <c:v>-7.2010612090203166E-3</c:v>
                </c:pt>
                <c:pt idx="7">
                  <c:v>-1.6722727559850964E-2</c:v>
                </c:pt>
                <c:pt idx="8">
                  <c:v>-3.0546957797289543E-2</c:v>
                </c:pt>
                <c:pt idx="9">
                  <c:v>-4.2702924641526196E-2</c:v>
                </c:pt>
                <c:pt idx="10">
                  <c:v>-5.3396385687460218E-2</c:v>
                </c:pt>
                <c:pt idx="11">
                  <c:v>-5.5633461773313943E-2</c:v>
                </c:pt>
                <c:pt idx="12">
                  <c:v>-0.12827704163690523</c:v>
                </c:pt>
                <c:pt idx="13">
                  <c:v>-0.19054296723426922</c:v>
                </c:pt>
                <c:pt idx="14">
                  <c:v>-0.24450676941865124</c:v>
                </c:pt>
                <c:pt idx="15">
                  <c:v>-0.2917250963299855</c:v>
                </c:pt>
                <c:pt idx="16">
                  <c:v>-0.33338832595763346</c:v>
                </c:pt>
                <c:pt idx="17">
                  <c:v>-0.37042230784887598</c:v>
                </c:pt>
                <c:pt idx="18">
                  <c:v>-0.40355797585682984</c:v>
                </c:pt>
                <c:pt idx="19">
                  <c:v>-0.4333800770639884</c:v>
                </c:pt>
                <c:pt idx="20">
                  <c:v>-0.46036197815617941</c:v>
                </c:pt>
                <c:pt idx="21">
                  <c:v>-0.48489097914908036</c:v>
                </c:pt>
                <c:pt idx="22">
                  <c:v>-0.50728702353390287</c:v>
                </c:pt>
                <c:pt idx="23">
                  <c:v>-0.52781673088665693</c:v>
                </c:pt>
                <c:pt idx="24">
                  <c:v>-0.54670406165119068</c:v>
                </c:pt>
                <c:pt idx="25">
                  <c:v>-0.56413852081845262</c:v>
                </c:pt>
                <c:pt idx="26">
                  <c:v>-0.58028153856591735</c:v>
                </c:pt>
                <c:pt idx="27">
                  <c:v>-0.59527148361713456</c:v>
                </c:pt>
                <c:pt idx="28">
                  <c:v>-0.60922763935447477</c:v>
                </c:pt>
                <c:pt idx="29">
                  <c:v>-0.62225338470932556</c:v>
                </c:pt>
                <c:pt idx="30">
                  <c:v>-0.63443875939612149</c:v>
                </c:pt>
              </c:numCache>
            </c:numRef>
          </c:val>
          <c:smooth val="0"/>
          <c:extLst>
            <c:ext xmlns:c16="http://schemas.microsoft.com/office/drawing/2014/chart" uri="{C3380CC4-5D6E-409C-BE32-E72D297353CC}">
              <c16:uniqueId val="{00000021-014C-4C97-A528-D5D595280EEB}"/>
            </c:ext>
          </c:extLst>
        </c:ser>
        <c:dLbls>
          <c:showLegendKey val="0"/>
          <c:showVal val="0"/>
          <c:showCatName val="0"/>
          <c:showSerName val="0"/>
          <c:showPercent val="0"/>
          <c:showBubbleSize val="0"/>
        </c:dLbls>
        <c:marker val="1"/>
        <c:smooth val="0"/>
        <c:axId val="221057792"/>
        <c:axId val="221248512"/>
      </c:lineChart>
      <c:dateAx>
        <c:axId val="221245440"/>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246976"/>
        <c:crosses val="autoZero"/>
        <c:auto val="1"/>
        <c:lblOffset val="100"/>
        <c:baseTimeUnit val="days"/>
      </c:dateAx>
      <c:valAx>
        <c:axId val="221246976"/>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245440"/>
        <c:crosses val="autoZero"/>
        <c:crossBetween val="between"/>
      </c:valAx>
      <c:dateAx>
        <c:axId val="221057792"/>
        <c:scaling>
          <c:orientation val="minMax"/>
        </c:scaling>
        <c:delete val="1"/>
        <c:axPos val="b"/>
        <c:numFmt formatCode="m/d;@" sourceLinked="1"/>
        <c:majorTickMark val="out"/>
        <c:minorTickMark val="none"/>
        <c:tickLblPos val="nextTo"/>
        <c:crossAx val="221248512"/>
        <c:crosses val="autoZero"/>
        <c:auto val="1"/>
        <c:lblOffset val="100"/>
        <c:baseTimeUnit val="days"/>
      </c:dateAx>
      <c:valAx>
        <c:axId val="221248512"/>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05779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a9a4c382-37c3-4acf-87cc-1decfca6652a}"/>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1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总新注册人数</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SBET_ro!$E$2:$E$4</c:f>
              <c:strCache>
                <c:ptCount val="3"/>
                <c:pt idx="0">
                  <c:v>总新注册人数</c:v>
                </c:pt>
                <c:pt idx="1">
                  <c:v>Total New Users</c:v>
                </c:pt>
                <c:pt idx="2">
                  <c:v>本月数据</c:v>
                </c:pt>
              </c:strCache>
            </c:strRef>
          </c:tx>
          <c:spPr>
            <a:solidFill>
              <a:schemeClr val="accent1"/>
            </a:solidFill>
            <a:ln>
              <a:noFill/>
            </a:ln>
            <a:effectLst/>
          </c:spPr>
          <c:invertIfNegative val="0"/>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SBET_ro!$E$5:$E$35</c:f>
              <c:numCache>
                <c:formatCode>_ * #,##0_ ;_ * \-#,##0_ ;_ * "-"_ ;_ @_ </c:formatCode>
                <c:ptCount val="31"/>
                <c:pt idx="0">
                  <c:v>210</c:v>
                </c:pt>
                <c:pt idx="1">
                  <c:v>344</c:v>
                </c:pt>
                <c:pt idx="2">
                  <c:v>215</c:v>
                </c:pt>
                <c:pt idx="3">
                  <c:v>126</c:v>
                </c:pt>
                <c:pt idx="4">
                  <c:v>104</c:v>
                </c:pt>
                <c:pt idx="5">
                  <c:v>159</c:v>
                </c:pt>
                <c:pt idx="6">
                  <c:v>113</c:v>
                </c:pt>
                <c:pt idx="7">
                  <c:v>113</c:v>
                </c:pt>
                <c:pt idx="8">
                  <c:v>109</c:v>
                </c:pt>
                <c:pt idx="9">
                  <c:v>109</c:v>
                </c:pt>
                <c:pt idx="10">
                  <c:v>102</c:v>
                </c:pt>
                <c:pt idx="11">
                  <c:v>90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F73C-4697-B30F-E0C6B25667BD}"/>
            </c:ext>
          </c:extLst>
        </c:ser>
        <c:ser>
          <c:idx val="1"/>
          <c:order val="1"/>
          <c:tx>
            <c:strRef>
              <c:f>SBET_ro!$F$2:$F$4</c:f>
              <c:strCache>
                <c:ptCount val="3"/>
                <c:pt idx="0">
                  <c:v>总新注册人数</c:v>
                </c:pt>
                <c:pt idx="1">
                  <c:v>Total New Users</c:v>
                </c:pt>
                <c:pt idx="2">
                  <c:v>上月数据</c:v>
                </c:pt>
              </c:strCache>
            </c:strRef>
          </c:tx>
          <c:spPr>
            <a:solidFill>
              <a:schemeClr val="accent2"/>
            </a:solidFill>
            <a:ln>
              <a:noFill/>
            </a:ln>
            <a:effectLst/>
          </c:spPr>
          <c:invertIfNegative val="0"/>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SBET_ro!$F$5:$F$35</c:f>
              <c:numCache>
                <c:formatCode>_ * #,##0_ ;_ * \-#,##0_ ;_ * "-"_ ;_ @_ </c:formatCode>
                <c:ptCount val="31"/>
                <c:pt idx="0">
                  <c:v>208</c:v>
                </c:pt>
                <c:pt idx="1">
                  <c:v>139</c:v>
                </c:pt>
                <c:pt idx="2">
                  <c:v>191</c:v>
                </c:pt>
                <c:pt idx="3">
                  <c:v>148</c:v>
                </c:pt>
                <c:pt idx="4">
                  <c:v>163</c:v>
                </c:pt>
                <c:pt idx="5">
                  <c:v>228</c:v>
                </c:pt>
                <c:pt idx="6">
                  <c:v>172</c:v>
                </c:pt>
                <c:pt idx="7">
                  <c:v>151</c:v>
                </c:pt>
                <c:pt idx="8">
                  <c:v>132</c:v>
                </c:pt>
                <c:pt idx="9">
                  <c:v>113</c:v>
                </c:pt>
                <c:pt idx="10">
                  <c:v>139</c:v>
                </c:pt>
                <c:pt idx="11">
                  <c:v>119</c:v>
                </c:pt>
                <c:pt idx="12">
                  <c:v>125</c:v>
                </c:pt>
                <c:pt idx="13">
                  <c:v>115</c:v>
                </c:pt>
                <c:pt idx="14">
                  <c:v>162</c:v>
                </c:pt>
                <c:pt idx="15">
                  <c:v>142</c:v>
                </c:pt>
                <c:pt idx="16">
                  <c:v>141</c:v>
                </c:pt>
                <c:pt idx="17">
                  <c:v>163</c:v>
                </c:pt>
                <c:pt idx="18">
                  <c:v>162</c:v>
                </c:pt>
                <c:pt idx="19">
                  <c:v>160</c:v>
                </c:pt>
                <c:pt idx="20">
                  <c:v>129</c:v>
                </c:pt>
                <c:pt idx="21">
                  <c:v>138</c:v>
                </c:pt>
                <c:pt idx="22">
                  <c:v>125</c:v>
                </c:pt>
                <c:pt idx="23">
                  <c:v>140</c:v>
                </c:pt>
                <c:pt idx="24">
                  <c:v>133</c:v>
                </c:pt>
                <c:pt idx="25">
                  <c:v>205</c:v>
                </c:pt>
                <c:pt idx="26">
                  <c:v>154</c:v>
                </c:pt>
                <c:pt idx="27">
                  <c:v>233</c:v>
                </c:pt>
                <c:pt idx="28">
                  <c:v>0</c:v>
                </c:pt>
                <c:pt idx="29">
                  <c:v>0</c:v>
                </c:pt>
                <c:pt idx="30">
                  <c:v>0</c:v>
                </c:pt>
              </c:numCache>
            </c:numRef>
          </c:val>
          <c:extLst>
            <c:ext xmlns:c16="http://schemas.microsoft.com/office/drawing/2014/chart" uri="{C3380CC4-5D6E-409C-BE32-E72D297353CC}">
              <c16:uniqueId val="{00000001-F73C-4697-B30F-E0C6B25667BD}"/>
            </c:ext>
          </c:extLst>
        </c:ser>
        <c:dLbls>
          <c:showLegendKey val="0"/>
          <c:showVal val="0"/>
          <c:showCatName val="0"/>
          <c:showSerName val="0"/>
          <c:showPercent val="0"/>
          <c:showBubbleSize val="0"/>
        </c:dLbls>
        <c:gapWidth val="100"/>
        <c:axId val="221120384"/>
        <c:axId val="221121920"/>
      </c:barChart>
      <c:lineChart>
        <c:grouping val="standard"/>
        <c:varyColors val="0"/>
        <c:ser>
          <c:idx val="2"/>
          <c:order val="2"/>
          <c:tx>
            <c:strRef>
              <c:f>SBET_ro!$G$2:$G$4</c:f>
              <c:strCache>
                <c:ptCount val="3"/>
                <c:pt idx="0">
                  <c:v>总新注册人数</c:v>
                </c:pt>
                <c:pt idx="1">
                  <c:v>Total New Users</c:v>
                </c:pt>
                <c:pt idx="2">
                  <c:v>增长率</c:v>
                </c:pt>
              </c:strCache>
            </c:strRef>
          </c:tx>
          <c:spPr>
            <a:ln w="28575" cap="rnd">
              <a:solidFill>
                <a:schemeClr val="accent3"/>
              </a:solidFill>
              <a:round/>
            </a:ln>
            <a:effectLst/>
          </c:spPr>
          <c:marker>
            <c:symbol val="none"/>
          </c:marker>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SBET_ro!$G$5:$G$35</c:f>
              <c:numCache>
                <c:formatCode>0.00%</c:formatCode>
                <c:ptCount val="31"/>
                <c:pt idx="0">
                  <c:v>9.6153846153846159E-3</c:v>
                </c:pt>
                <c:pt idx="1">
                  <c:v>1.474820143884892</c:v>
                </c:pt>
                <c:pt idx="2">
                  <c:v>0.1256544502617801</c:v>
                </c:pt>
                <c:pt idx="3">
                  <c:v>-0.14864864864864866</c:v>
                </c:pt>
                <c:pt idx="4">
                  <c:v>-0.3619631901840491</c:v>
                </c:pt>
                <c:pt idx="5">
                  <c:v>-0.30263157894736842</c:v>
                </c:pt>
                <c:pt idx="6">
                  <c:v>-0.34302325581395349</c:v>
                </c:pt>
                <c:pt idx="7">
                  <c:v>-0.25165562913907286</c:v>
                </c:pt>
                <c:pt idx="8">
                  <c:v>-0.17424242424242425</c:v>
                </c:pt>
                <c:pt idx="9">
                  <c:v>-3.5398230088495575E-2</c:v>
                </c:pt>
                <c:pt idx="10">
                  <c:v>-0.26618705035971224</c:v>
                </c:pt>
                <c:pt idx="11">
                  <c:v>-0.24369747899159663</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F73C-4697-B30F-E0C6B25667BD}"/>
            </c:ext>
          </c:extLst>
        </c:ser>
        <c:dLbls>
          <c:showLegendKey val="0"/>
          <c:showVal val="0"/>
          <c:showCatName val="0"/>
          <c:showSerName val="0"/>
          <c:showPercent val="0"/>
          <c:showBubbleSize val="0"/>
        </c:dLbls>
        <c:marker val="1"/>
        <c:smooth val="0"/>
        <c:axId val="261553616"/>
        <c:axId val="261541136"/>
      </c:lineChart>
      <c:dateAx>
        <c:axId val="221120384"/>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121920"/>
        <c:crosses val="autoZero"/>
        <c:auto val="1"/>
        <c:lblOffset val="100"/>
        <c:baseTimeUnit val="days"/>
      </c:dateAx>
      <c:valAx>
        <c:axId val="221121920"/>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120384"/>
        <c:crosses val="autoZero"/>
        <c:crossBetween val="between"/>
      </c:valAx>
      <c:dateAx>
        <c:axId val="261553616"/>
        <c:scaling>
          <c:orientation val="minMax"/>
        </c:scaling>
        <c:delete val="1"/>
        <c:axPos val="b"/>
        <c:numFmt formatCode="m/d;@" sourceLinked="1"/>
        <c:majorTickMark val="out"/>
        <c:minorTickMark val="none"/>
        <c:tickLblPos val="nextTo"/>
        <c:crossAx val="261541136"/>
        <c:crosses val="autoZero"/>
        <c:auto val="1"/>
        <c:lblOffset val="100"/>
        <c:baseTimeUnit val="days"/>
        <c:majorUnit val="1"/>
        <c:majorTimeUnit val="days"/>
        <c:minorUnit val="1"/>
        <c:minorTimeUnit val="days"/>
      </c:dateAx>
      <c:valAx>
        <c:axId val="26154113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6155361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5cb64c29-f95f-4c3a-9d4e-d7afe94031fa}"/>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总新注册人数</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SBET_ro!$E$36</c:f>
              <c:strCache>
                <c:ptCount val="1"/>
                <c:pt idx="0">
                  <c:v>本月日均值数据</c:v>
                </c:pt>
              </c:strCache>
            </c:strRef>
          </c:tx>
          <c:spPr>
            <a:solidFill>
              <a:schemeClr val="accent1"/>
            </a:solidFill>
            <a:ln>
              <a:noFill/>
            </a:ln>
            <a:effectLst/>
          </c:spPr>
          <c:invertIfNegative val="0"/>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SBET_ro!$E$37:$E$67</c:f>
              <c:numCache>
                <c:formatCode>_ * #,##0_ ;_ * \-#,##0_ ;_ * "-"_ ;_ @_ </c:formatCode>
                <c:ptCount val="31"/>
                <c:pt idx="0">
                  <c:v>210</c:v>
                </c:pt>
                <c:pt idx="1">
                  <c:v>277</c:v>
                </c:pt>
                <c:pt idx="2">
                  <c:v>256.33333333333331</c:v>
                </c:pt>
                <c:pt idx="3">
                  <c:v>223.75</c:v>
                </c:pt>
                <c:pt idx="4">
                  <c:v>199.8</c:v>
                </c:pt>
                <c:pt idx="5">
                  <c:v>193</c:v>
                </c:pt>
                <c:pt idx="6">
                  <c:v>181.57142857142858</c:v>
                </c:pt>
                <c:pt idx="7">
                  <c:v>173</c:v>
                </c:pt>
                <c:pt idx="8">
                  <c:v>165.88888888888889</c:v>
                </c:pt>
                <c:pt idx="9">
                  <c:v>160.19999999999999</c:v>
                </c:pt>
                <c:pt idx="10">
                  <c:v>154.90909090909091</c:v>
                </c:pt>
                <c:pt idx="11">
                  <c:v>149.5</c:v>
                </c:pt>
                <c:pt idx="12">
                  <c:v>138</c:v>
                </c:pt>
                <c:pt idx="13">
                  <c:v>128.14285714285714</c:v>
                </c:pt>
                <c:pt idx="14">
                  <c:v>119.6</c:v>
                </c:pt>
                <c:pt idx="15">
                  <c:v>112.125</c:v>
                </c:pt>
                <c:pt idx="16">
                  <c:v>105.52941176470588</c:v>
                </c:pt>
                <c:pt idx="17">
                  <c:v>99.666666666666671</c:v>
                </c:pt>
                <c:pt idx="18">
                  <c:v>94.421052631578945</c:v>
                </c:pt>
                <c:pt idx="19">
                  <c:v>89.7</c:v>
                </c:pt>
                <c:pt idx="20">
                  <c:v>85.428571428571431</c:v>
                </c:pt>
                <c:pt idx="21">
                  <c:v>81.545454545454547</c:v>
                </c:pt>
                <c:pt idx="22">
                  <c:v>78</c:v>
                </c:pt>
                <c:pt idx="23">
                  <c:v>74.75</c:v>
                </c:pt>
                <c:pt idx="24">
                  <c:v>71.760000000000005</c:v>
                </c:pt>
                <c:pt idx="25">
                  <c:v>69</c:v>
                </c:pt>
                <c:pt idx="26">
                  <c:v>66.444444444444443</c:v>
                </c:pt>
                <c:pt idx="27">
                  <c:v>64.071428571428569</c:v>
                </c:pt>
                <c:pt idx="28">
                  <c:v>61.862068965517238</c:v>
                </c:pt>
                <c:pt idx="29">
                  <c:v>59.8</c:v>
                </c:pt>
                <c:pt idx="30">
                  <c:v>57.87096774193548</c:v>
                </c:pt>
              </c:numCache>
            </c:numRef>
          </c:val>
          <c:extLst>
            <c:ext xmlns:c16="http://schemas.microsoft.com/office/drawing/2014/chart" uri="{C3380CC4-5D6E-409C-BE32-E72D297353CC}">
              <c16:uniqueId val="{00000000-3762-4A81-BEE7-397EB2F5A2A7}"/>
            </c:ext>
          </c:extLst>
        </c:ser>
        <c:ser>
          <c:idx val="1"/>
          <c:order val="1"/>
          <c:tx>
            <c:strRef>
              <c:f>SBET_ro!$F$36</c:f>
              <c:strCache>
                <c:ptCount val="1"/>
                <c:pt idx="0">
                  <c:v>上月日均值数据</c:v>
                </c:pt>
              </c:strCache>
            </c:strRef>
          </c:tx>
          <c:spPr>
            <a:solidFill>
              <a:schemeClr val="accent2"/>
            </a:solidFill>
            <a:ln>
              <a:noFill/>
            </a:ln>
            <a:effectLst/>
          </c:spPr>
          <c:invertIfNegative val="0"/>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SBET_ro!$F$37:$F$67</c:f>
              <c:numCache>
                <c:formatCode>_ * #,##0_ ;_ * \-#,##0_ ;_ * "-"_ ;_ @_ </c:formatCode>
                <c:ptCount val="31"/>
                <c:pt idx="0">
                  <c:v>208</c:v>
                </c:pt>
                <c:pt idx="1">
                  <c:v>173.5</c:v>
                </c:pt>
                <c:pt idx="2">
                  <c:v>179.33333333333334</c:v>
                </c:pt>
                <c:pt idx="3">
                  <c:v>171.5</c:v>
                </c:pt>
                <c:pt idx="4">
                  <c:v>169.8</c:v>
                </c:pt>
                <c:pt idx="5">
                  <c:v>179.5</c:v>
                </c:pt>
                <c:pt idx="6">
                  <c:v>178.42857142857142</c:v>
                </c:pt>
                <c:pt idx="7">
                  <c:v>175</c:v>
                </c:pt>
                <c:pt idx="8">
                  <c:v>170.22222222222223</c:v>
                </c:pt>
                <c:pt idx="9">
                  <c:v>164.5</c:v>
                </c:pt>
                <c:pt idx="10">
                  <c:v>162.18181818181819</c:v>
                </c:pt>
                <c:pt idx="11">
                  <c:v>158.58333333333334</c:v>
                </c:pt>
                <c:pt idx="12">
                  <c:v>156</c:v>
                </c:pt>
                <c:pt idx="13">
                  <c:v>153.07142857142858</c:v>
                </c:pt>
                <c:pt idx="14">
                  <c:v>153.66666666666666</c:v>
                </c:pt>
                <c:pt idx="15">
                  <c:v>152.9375</c:v>
                </c:pt>
                <c:pt idx="16">
                  <c:v>152.23529411764707</c:v>
                </c:pt>
                <c:pt idx="17">
                  <c:v>152.83333333333334</c:v>
                </c:pt>
                <c:pt idx="18">
                  <c:v>153.31578947368422</c:v>
                </c:pt>
                <c:pt idx="19">
                  <c:v>153.65</c:v>
                </c:pt>
                <c:pt idx="20">
                  <c:v>152.47619047619048</c:v>
                </c:pt>
                <c:pt idx="21">
                  <c:v>151.81818181818181</c:v>
                </c:pt>
                <c:pt idx="22">
                  <c:v>150.65217391304347</c:v>
                </c:pt>
                <c:pt idx="23">
                  <c:v>150.20833333333334</c:v>
                </c:pt>
                <c:pt idx="24">
                  <c:v>149.52000000000001</c:v>
                </c:pt>
                <c:pt idx="25">
                  <c:v>151.65384615384616</c:v>
                </c:pt>
                <c:pt idx="26">
                  <c:v>151.74074074074073</c:v>
                </c:pt>
                <c:pt idx="27">
                  <c:v>154.64285714285714</c:v>
                </c:pt>
                <c:pt idx="28">
                  <c:v>149.31034482758622</c:v>
                </c:pt>
                <c:pt idx="29">
                  <c:v>144.33333333333334</c:v>
                </c:pt>
                <c:pt idx="30">
                  <c:v>139.67741935483872</c:v>
                </c:pt>
              </c:numCache>
            </c:numRef>
          </c:val>
          <c:extLst>
            <c:ext xmlns:c16="http://schemas.microsoft.com/office/drawing/2014/chart" uri="{C3380CC4-5D6E-409C-BE32-E72D297353CC}">
              <c16:uniqueId val="{00000001-3762-4A81-BEE7-397EB2F5A2A7}"/>
            </c:ext>
          </c:extLst>
        </c:ser>
        <c:dLbls>
          <c:showLegendKey val="0"/>
          <c:showVal val="0"/>
          <c:showCatName val="0"/>
          <c:showSerName val="0"/>
          <c:showPercent val="0"/>
          <c:showBubbleSize val="0"/>
        </c:dLbls>
        <c:gapWidth val="100"/>
        <c:axId val="221170304"/>
        <c:axId val="221176192"/>
      </c:barChart>
      <c:lineChart>
        <c:grouping val="standard"/>
        <c:varyColors val="0"/>
        <c:ser>
          <c:idx val="2"/>
          <c:order val="2"/>
          <c:tx>
            <c:strRef>
              <c:f>SBET_ro!$G$36</c:f>
              <c:strCache>
                <c:ptCount val="1"/>
                <c:pt idx="0">
                  <c:v>日均值同比增长率</c:v>
                </c:pt>
              </c:strCache>
            </c:strRef>
          </c:tx>
          <c:spPr>
            <a:ln w="28575" cap="rnd">
              <a:solidFill>
                <a:schemeClr val="accent3"/>
              </a:solidFill>
              <a:round/>
            </a:ln>
            <a:effectLst/>
          </c:spPr>
          <c:marker>
            <c:symbol val="none"/>
          </c:marker>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SBET_ro!$G$37:$G$67</c:f>
              <c:numCache>
                <c:formatCode>0.00%</c:formatCode>
                <c:ptCount val="31"/>
                <c:pt idx="0">
                  <c:v>9.6153846153846159E-3</c:v>
                </c:pt>
                <c:pt idx="1">
                  <c:v>0.59654178674351588</c:v>
                </c:pt>
                <c:pt idx="2">
                  <c:v>0.42936802973977678</c:v>
                </c:pt>
                <c:pt idx="3">
                  <c:v>0.30466472303206998</c:v>
                </c:pt>
                <c:pt idx="4">
                  <c:v>0.17667844522968196</c:v>
                </c:pt>
                <c:pt idx="5">
                  <c:v>7.5208913649025072E-2</c:v>
                </c:pt>
                <c:pt idx="6">
                  <c:v>1.7614091273018554E-2</c:v>
                </c:pt>
                <c:pt idx="7">
                  <c:v>-1.1428571428571429E-2</c:v>
                </c:pt>
                <c:pt idx="8">
                  <c:v>-2.5456919060052274E-2</c:v>
                </c:pt>
                <c:pt idx="9">
                  <c:v>-2.6139817629179399E-2</c:v>
                </c:pt>
                <c:pt idx="10">
                  <c:v>-4.4843049327354306E-2</c:v>
                </c:pt>
                <c:pt idx="11">
                  <c:v>-5.7277982133473522E-2</c:v>
                </c:pt>
                <c:pt idx="12">
                  <c:v>-0.11538461538461539</c:v>
                </c:pt>
                <c:pt idx="13">
                  <c:v>-0.16285580961269258</c:v>
                </c:pt>
                <c:pt idx="14">
                  <c:v>-0.22169197396963122</c:v>
                </c:pt>
                <c:pt idx="15">
                  <c:v>-0.2668573763792399</c:v>
                </c:pt>
                <c:pt idx="16">
                  <c:v>-0.30680061823802168</c:v>
                </c:pt>
                <c:pt idx="17">
                  <c:v>-0.34787350054525629</c:v>
                </c:pt>
                <c:pt idx="18">
                  <c:v>-0.38414006179196708</c:v>
                </c:pt>
                <c:pt idx="19">
                  <c:v>-0.41620566221932964</c:v>
                </c:pt>
                <c:pt idx="20">
                  <c:v>-0.43972517176764525</c:v>
                </c:pt>
                <c:pt idx="21">
                  <c:v>-0.46287425149700595</c:v>
                </c:pt>
                <c:pt idx="22">
                  <c:v>-0.48225108225108221</c:v>
                </c:pt>
                <c:pt idx="23">
                  <c:v>-0.50235783633841891</c:v>
                </c:pt>
                <c:pt idx="24">
                  <c:v>-0.5200642054574639</c:v>
                </c:pt>
                <c:pt idx="25">
                  <c:v>-0.54501648490996701</c:v>
                </c:pt>
                <c:pt idx="26">
                  <c:v>-0.56211862338296315</c:v>
                </c:pt>
                <c:pt idx="27">
                  <c:v>-0.58568129330254037</c:v>
                </c:pt>
                <c:pt idx="28">
                  <c:v>-0.58568129330254048</c:v>
                </c:pt>
                <c:pt idx="29">
                  <c:v>-0.58568129330254048</c:v>
                </c:pt>
                <c:pt idx="30">
                  <c:v>-0.58568129330254037</c:v>
                </c:pt>
              </c:numCache>
            </c:numRef>
          </c:val>
          <c:smooth val="0"/>
          <c:extLst>
            <c:ext xmlns:c16="http://schemas.microsoft.com/office/drawing/2014/chart" uri="{C3380CC4-5D6E-409C-BE32-E72D297353CC}">
              <c16:uniqueId val="{00000002-3762-4A81-BEE7-397EB2F5A2A7}"/>
            </c:ext>
          </c:extLst>
        </c:ser>
        <c:dLbls>
          <c:showLegendKey val="0"/>
          <c:showVal val="0"/>
          <c:showCatName val="0"/>
          <c:showSerName val="0"/>
          <c:showPercent val="0"/>
          <c:showBubbleSize val="0"/>
        </c:dLbls>
        <c:marker val="1"/>
        <c:smooth val="0"/>
        <c:axId val="1332078256"/>
        <c:axId val="1332073456"/>
      </c:lineChart>
      <c:dateAx>
        <c:axId val="221170304"/>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176192"/>
        <c:crosses val="autoZero"/>
        <c:auto val="1"/>
        <c:lblOffset val="100"/>
        <c:baseTimeUnit val="days"/>
      </c:dateAx>
      <c:valAx>
        <c:axId val="22117619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170304"/>
        <c:crosses val="autoZero"/>
        <c:crossBetween val="between"/>
      </c:valAx>
      <c:dateAx>
        <c:axId val="1332078256"/>
        <c:scaling>
          <c:orientation val="minMax"/>
        </c:scaling>
        <c:delete val="1"/>
        <c:axPos val="b"/>
        <c:numFmt formatCode="m/d;@" sourceLinked="1"/>
        <c:majorTickMark val="out"/>
        <c:minorTickMark val="none"/>
        <c:tickLblPos val="nextTo"/>
        <c:crossAx val="1332073456"/>
        <c:crosses val="autoZero"/>
        <c:auto val="1"/>
        <c:lblOffset val="100"/>
        <c:baseTimeUnit val="days"/>
      </c:dateAx>
      <c:valAx>
        <c:axId val="133207345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133207825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8fa50212-8bdb-4d84-862a-f4f4c222e593}"/>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总新注册人数</a:t>
            </a:r>
            <a:r>
              <a:rPr lang="en-US"/>
              <a:t>-</a:t>
            </a:r>
            <a:r>
              <a:rPr lang="zh-CN"/>
              <a:t>当期营业日环比</a:t>
            </a:r>
          </a:p>
        </c:rich>
      </c:tx>
      <c:layout>
        <c:manualLayout>
          <c:xMode val="edge"/>
          <c:yMode val="edge"/>
          <c:x val="0.293977729380204"/>
          <c:y val="6.1202164725385401E-2"/>
        </c:manualLayout>
      </c:layout>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SBET_ro!$E$68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SBET_ro!$A$69:$A$99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SBET_ro!$E$69:$E$99</c:f>
              <c:numCache>
                <c:formatCode>_ * #,##0_ ;_ * \-#,##0_ ;_ * "-"_ ;_ @_ </c:formatCode>
                <c:ptCount val="31"/>
                <c:pt idx="0">
                  <c:v>-23</c:v>
                </c:pt>
                <c:pt idx="1">
                  <c:v>134</c:v>
                </c:pt>
                <c:pt idx="2">
                  <c:v>-129</c:v>
                </c:pt>
                <c:pt idx="3">
                  <c:v>-89</c:v>
                </c:pt>
                <c:pt idx="4">
                  <c:v>-22</c:v>
                </c:pt>
                <c:pt idx="5">
                  <c:v>55</c:v>
                </c:pt>
                <c:pt idx="6">
                  <c:v>-46</c:v>
                </c:pt>
                <c:pt idx="7">
                  <c:v>0</c:v>
                </c:pt>
                <c:pt idx="8">
                  <c:v>-4</c:v>
                </c:pt>
                <c:pt idx="9">
                  <c:v>0</c:v>
                </c:pt>
                <c:pt idx="10">
                  <c:v>-7</c:v>
                </c:pt>
                <c:pt idx="11">
                  <c:v>-12</c:v>
                </c:pt>
                <c:pt idx="12">
                  <c:v>-90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2558-460C-A07E-EA7EA9EE409C}"/>
            </c:ext>
          </c:extLst>
        </c:ser>
        <c:dLbls>
          <c:showLegendKey val="0"/>
          <c:showVal val="0"/>
          <c:showCatName val="0"/>
          <c:showSerName val="0"/>
          <c:showPercent val="0"/>
          <c:showBubbleSize val="0"/>
        </c:dLbls>
        <c:gapWidth val="315"/>
        <c:overlap val="-40"/>
        <c:axId val="221544832"/>
        <c:axId val="221546368"/>
      </c:barChart>
      <c:dateAx>
        <c:axId val="221544832"/>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1546368"/>
        <c:crosses val="autoZero"/>
        <c:auto val="1"/>
        <c:lblOffset val="100"/>
        <c:baseTimeUnit val="days"/>
      </c:dateAx>
      <c:valAx>
        <c:axId val="221546368"/>
        <c:scaling>
          <c:orientation val="minMax"/>
        </c:scaling>
        <c:delete val="1"/>
        <c:axPos val="l"/>
        <c:numFmt formatCode="_ * #,##0_ ;_ * \-#,##0_ ;_ * &quot;-&quot;_ ;_ @_ " sourceLinked="1"/>
        <c:majorTickMark val="none"/>
        <c:minorTickMark val="none"/>
        <c:tickLblPos val="nextTo"/>
        <c:crossAx val="2215448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a1d86e31-ce04-4487-b921-c24aaf0cdfa9}"/>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总新注册人数</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SBET_ro!$E$100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SBET_ro!$E$101:$E$131</c:f>
              <c:numCache>
                <c:formatCode>_ * #,##0_ ;_ * \-#,##0_ ;_ * "-"_ ;_ @_ </c:formatCode>
                <c:ptCount val="31"/>
                <c:pt idx="0">
                  <c:v>210</c:v>
                </c:pt>
                <c:pt idx="1">
                  <c:v>277</c:v>
                </c:pt>
                <c:pt idx="2">
                  <c:v>256.33333333333331</c:v>
                </c:pt>
                <c:pt idx="3">
                  <c:v>223.75</c:v>
                </c:pt>
                <c:pt idx="4">
                  <c:v>199.8</c:v>
                </c:pt>
                <c:pt idx="5">
                  <c:v>193</c:v>
                </c:pt>
                <c:pt idx="6">
                  <c:v>181.57142857142858</c:v>
                </c:pt>
                <c:pt idx="7">
                  <c:v>173</c:v>
                </c:pt>
                <c:pt idx="8">
                  <c:v>165.88888888888889</c:v>
                </c:pt>
                <c:pt idx="9">
                  <c:v>160.19999999999999</c:v>
                </c:pt>
                <c:pt idx="10">
                  <c:v>154.90909090909091</c:v>
                </c:pt>
                <c:pt idx="11">
                  <c:v>149.5</c:v>
                </c:pt>
                <c:pt idx="12">
                  <c:v>138</c:v>
                </c:pt>
                <c:pt idx="13">
                  <c:v>128.14285714285714</c:v>
                </c:pt>
                <c:pt idx="14">
                  <c:v>119.6</c:v>
                </c:pt>
                <c:pt idx="15">
                  <c:v>112.125</c:v>
                </c:pt>
                <c:pt idx="16">
                  <c:v>105.52941176470588</c:v>
                </c:pt>
                <c:pt idx="17">
                  <c:v>99.666666666666671</c:v>
                </c:pt>
                <c:pt idx="18">
                  <c:v>94.421052631578945</c:v>
                </c:pt>
                <c:pt idx="19">
                  <c:v>89.7</c:v>
                </c:pt>
                <c:pt idx="20">
                  <c:v>85.428571428571431</c:v>
                </c:pt>
                <c:pt idx="21">
                  <c:v>81.545454545454547</c:v>
                </c:pt>
                <c:pt idx="22">
                  <c:v>78</c:v>
                </c:pt>
                <c:pt idx="23">
                  <c:v>74.75</c:v>
                </c:pt>
                <c:pt idx="24">
                  <c:v>71.760000000000005</c:v>
                </c:pt>
                <c:pt idx="25">
                  <c:v>69</c:v>
                </c:pt>
                <c:pt idx="26">
                  <c:v>66.444444444444443</c:v>
                </c:pt>
                <c:pt idx="27">
                  <c:v>64.071428571428569</c:v>
                </c:pt>
                <c:pt idx="28">
                  <c:v>61.862068965517238</c:v>
                </c:pt>
                <c:pt idx="29">
                  <c:v>59.8</c:v>
                </c:pt>
                <c:pt idx="30">
                  <c:v>57.87096774193548</c:v>
                </c:pt>
              </c:numCache>
            </c:numRef>
          </c:val>
          <c:extLst>
            <c:ext xmlns:c16="http://schemas.microsoft.com/office/drawing/2014/chart" uri="{C3380CC4-5D6E-409C-BE32-E72D297353CC}">
              <c16:uniqueId val="{00000000-8BAF-457F-81B9-C7B9F6177731}"/>
            </c:ext>
          </c:extLst>
        </c:ser>
        <c:ser>
          <c:idx val="1"/>
          <c:order val="1"/>
          <c:tx>
            <c:strRef>
              <c:f>SBET_ro!$F$100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SBET_ro!$F$101:$F$131</c:f>
              <c:numCache>
                <c:formatCode>_ * #,##0_ ;_ * \-#,##0_ ;_ * "-"_ ;_ @_ </c:formatCode>
                <c:ptCount val="31"/>
                <c:pt idx="0">
                  <c:v>139.67741935483872</c:v>
                </c:pt>
                <c:pt idx="1">
                  <c:v>139.67741935483872</c:v>
                </c:pt>
                <c:pt idx="2">
                  <c:v>139.67741935483872</c:v>
                </c:pt>
                <c:pt idx="3">
                  <c:v>139.67741935483872</c:v>
                </c:pt>
                <c:pt idx="4">
                  <c:v>139.67741935483872</c:v>
                </c:pt>
                <c:pt idx="5">
                  <c:v>139.67741935483872</c:v>
                </c:pt>
                <c:pt idx="6">
                  <c:v>139.67741935483872</c:v>
                </c:pt>
                <c:pt idx="7">
                  <c:v>139.67741935483872</c:v>
                </c:pt>
                <c:pt idx="8">
                  <c:v>139.67741935483872</c:v>
                </c:pt>
                <c:pt idx="9">
                  <c:v>139.67741935483872</c:v>
                </c:pt>
                <c:pt idx="10">
                  <c:v>139.67741935483872</c:v>
                </c:pt>
                <c:pt idx="11">
                  <c:v>139.67741935483872</c:v>
                </c:pt>
                <c:pt idx="12">
                  <c:v>139.67741935483872</c:v>
                </c:pt>
                <c:pt idx="13">
                  <c:v>139.67741935483872</c:v>
                </c:pt>
                <c:pt idx="14">
                  <c:v>139.67741935483872</c:v>
                </c:pt>
                <c:pt idx="15">
                  <c:v>139.67741935483872</c:v>
                </c:pt>
                <c:pt idx="16">
                  <c:v>139.67741935483872</c:v>
                </c:pt>
                <c:pt idx="17">
                  <c:v>139.67741935483872</c:v>
                </c:pt>
                <c:pt idx="18">
                  <c:v>139.67741935483872</c:v>
                </c:pt>
                <c:pt idx="19">
                  <c:v>139.67741935483872</c:v>
                </c:pt>
                <c:pt idx="20">
                  <c:v>139.67741935483872</c:v>
                </c:pt>
                <c:pt idx="21">
                  <c:v>139.67741935483872</c:v>
                </c:pt>
                <c:pt idx="22">
                  <c:v>139.67741935483872</c:v>
                </c:pt>
                <c:pt idx="23">
                  <c:v>139.67741935483872</c:v>
                </c:pt>
                <c:pt idx="24">
                  <c:v>139.67741935483872</c:v>
                </c:pt>
                <c:pt idx="25">
                  <c:v>139.67741935483872</c:v>
                </c:pt>
                <c:pt idx="26">
                  <c:v>139.67741935483872</c:v>
                </c:pt>
                <c:pt idx="27">
                  <c:v>139.67741935483872</c:v>
                </c:pt>
                <c:pt idx="28">
                  <c:v>139.67741935483872</c:v>
                </c:pt>
                <c:pt idx="29">
                  <c:v>139.67741935483872</c:v>
                </c:pt>
                <c:pt idx="30">
                  <c:v>139.67741935483872</c:v>
                </c:pt>
              </c:numCache>
            </c:numRef>
          </c:val>
          <c:extLst>
            <c:ext xmlns:c16="http://schemas.microsoft.com/office/drawing/2014/chart" uri="{C3380CC4-5D6E-409C-BE32-E72D297353CC}">
              <c16:uniqueId val="{00000001-8BAF-457F-81B9-C7B9F6177731}"/>
            </c:ext>
          </c:extLst>
        </c:ser>
        <c:dLbls>
          <c:showLegendKey val="0"/>
          <c:showVal val="0"/>
          <c:showCatName val="0"/>
          <c:showSerName val="0"/>
          <c:showPercent val="0"/>
          <c:showBubbleSize val="0"/>
        </c:dLbls>
        <c:gapWidth val="100"/>
        <c:axId val="221731840"/>
        <c:axId val="221758208"/>
      </c:barChart>
      <c:lineChart>
        <c:grouping val="standard"/>
        <c:varyColors val="0"/>
        <c:ser>
          <c:idx val="2"/>
          <c:order val="2"/>
          <c:tx>
            <c:strRef>
              <c:f>SBET_ro!$G$100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SBET_ro!$G$101:$G$131</c:f>
              <c:numCache>
                <c:formatCode>0.00%</c:formatCode>
                <c:ptCount val="31"/>
                <c:pt idx="0">
                  <c:v>0.50346420323325625</c:v>
                </c:pt>
                <c:pt idx="1">
                  <c:v>0.98314087759815227</c:v>
                </c:pt>
                <c:pt idx="2">
                  <c:v>0.83518090839106984</c:v>
                </c:pt>
                <c:pt idx="3">
                  <c:v>0.60190531177829087</c:v>
                </c:pt>
                <c:pt idx="4">
                  <c:v>0.43043879907621246</c:v>
                </c:pt>
                <c:pt idx="5">
                  <c:v>0.38175519630484978</c:v>
                </c:pt>
                <c:pt idx="6">
                  <c:v>0.29993401517650942</c:v>
                </c:pt>
                <c:pt idx="7">
                  <c:v>0.23856812933025395</c:v>
                </c:pt>
                <c:pt idx="8">
                  <c:v>0.18765717218373099</c:v>
                </c:pt>
                <c:pt idx="9">
                  <c:v>0.14692840646651253</c:v>
                </c:pt>
                <c:pt idx="10">
                  <c:v>0.1090489187486877</c:v>
                </c:pt>
                <c:pt idx="11">
                  <c:v>7.032332563510385E-2</c:v>
                </c:pt>
                <c:pt idx="12">
                  <c:v>-1.2009237875288748E-2</c:v>
                </c:pt>
                <c:pt idx="13">
                  <c:v>-8.2580006598482442E-2</c:v>
                </c:pt>
                <c:pt idx="14">
                  <c:v>-0.14374133949191695</c:v>
                </c:pt>
                <c:pt idx="15">
                  <c:v>-0.1972575057736721</c:v>
                </c:pt>
                <c:pt idx="16">
                  <c:v>-0.24447765249286785</c:v>
                </c:pt>
                <c:pt idx="17">
                  <c:v>-0.28645111624326408</c:v>
                </c:pt>
                <c:pt idx="18">
                  <c:v>-0.32400632065151336</c:v>
                </c:pt>
                <c:pt idx="19">
                  <c:v>-0.35780600461893769</c:v>
                </c:pt>
                <c:pt idx="20">
                  <c:v>-0.38838667106565494</c:v>
                </c:pt>
                <c:pt idx="21">
                  <c:v>-0.41618727692630697</c:v>
                </c:pt>
                <c:pt idx="22">
                  <c:v>-0.44157043879907626</c:v>
                </c:pt>
                <c:pt idx="23">
                  <c:v>-0.46483833718244805</c:v>
                </c:pt>
                <c:pt idx="24">
                  <c:v>-0.48624480369515011</c:v>
                </c:pt>
                <c:pt idx="25">
                  <c:v>-0.50600461893764437</c:v>
                </c:pt>
                <c:pt idx="26">
                  <c:v>-0.52430074416217609</c:v>
                </c:pt>
                <c:pt idx="27">
                  <c:v>-0.54129000329924126</c:v>
                </c:pt>
                <c:pt idx="28">
                  <c:v>-0.55710758939237082</c:v>
                </c:pt>
                <c:pt idx="29">
                  <c:v>-0.57187066974595846</c:v>
                </c:pt>
                <c:pt idx="30">
                  <c:v>-0.58568129330254037</c:v>
                </c:pt>
              </c:numCache>
            </c:numRef>
          </c:val>
          <c:smooth val="0"/>
          <c:extLst>
            <c:ext xmlns:c16="http://schemas.microsoft.com/office/drawing/2014/chart" uri="{C3380CC4-5D6E-409C-BE32-E72D297353CC}">
              <c16:uniqueId val="{00000002-8BAF-457F-81B9-C7B9F6177731}"/>
            </c:ext>
          </c:extLst>
        </c:ser>
        <c:dLbls>
          <c:showLegendKey val="0"/>
          <c:showVal val="0"/>
          <c:showCatName val="0"/>
          <c:showSerName val="0"/>
          <c:showPercent val="0"/>
          <c:showBubbleSize val="0"/>
        </c:dLbls>
        <c:marker val="1"/>
        <c:smooth val="0"/>
        <c:axId val="669451471"/>
        <c:axId val="669445231"/>
      </c:lineChart>
      <c:dateAx>
        <c:axId val="221731840"/>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758208"/>
        <c:crosses val="autoZero"/>
        <c:auto val="1"/>
        <c:lblOffset val="100"/>
        <c:baseTimeUnit val="days"/>
      </c:dateAx>
      <c:valAx>
        <c:axId val="22175820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731840"/>
        <c:crosses val="autoZero"/>
        <c:crossBetween val="between"/>
      </c:valAx>
      <c:dateAx>
        <c:axId val="669451471"/>
        <c:scaling>
          <c:orientation val="minMax"/>
        </c:scaling>
        <c:delete val="1"/>
        <c:axPos val="b"/>
        <c:numFmt formatCode="m/d;@" sourceLinked="1"/>
        <c:majorTickMark val="out"/>
        <c:minorTickMark val="none"/>
        <c:tickLblPos val="nextTo"/>
        <c:crossAx val="669445231"/>
        <c:crosses val="autoZero"/>
        <c:auto val="1"/>
        <c:lblOffset val="100"/>
        <c:baseTimeUnit val="days"/>
      </c:dateAx>
      <c:valAx>
        <c:axId val="66944523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669451471"/>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e718ca39-cc64-4765-8276-b44eb80ca15e}"/>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1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总首充人数</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SBET_ro!$H$2:$H$4</c:f>
              <c:strCache>
                <c:ptCount val="3"/>
                <c:pt idx="0">
                  <c:v>总首充人数</c:v>
                </c:pt>
                <c:pt idx="1">
                  <c:v>no of first time depositors</c:v>
                </c:pt>
                <c:pt idx="2">
                  <c:v>本月数据</c:v>
                </c:pt>
              </c:strCache>
            </c:strRef>
          </c:tx>
          <c:spPr>
            <a:solidFill>
              <a:schemeClr val="accent1"/>
            </a:solidFill>
            <a:ln>
              <a:noFill/>
            </a:ln>
            <a:effectLst/>
          </c:spPr>
          <c:invertIfNegative val="0"/>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SBET_ro!$H$5:$H$35</c:f>
              <c:numCache>
                <c:formatCode>_ * #,##0_ ;_ * \-#,##0_ ;_ * "-"_ ;_ @_ </c:formatCode>
                <c:ptCount val="31"/>
                <c:pt idx="0">
                  <c:v>68</c:v>
                </c:pt>
                <c:pt idx="1">
                  <c:v>49</c:v>
                </c:pt>
                <c:pt idx="2">
                  <c:v>42</c:v>
                </c:pt>
                <c:pt idx="3">
                  <c:v>52</c:v>
                </c:pt>
                <c:pt idx="4">
                  <c:v>52</c:v>
                </c:pt>
                <c:pt idx="5">
                  <c:v>49</c:v>
                </c:pt>
                <c:pt idx="6">
                  <c:v>53</c:v>
                </c:pt>
                <c:pt idx="7">
                  <c:v>35</c:v>
                </c:pt>
                <c:pt idx="8">
                  <c:v>37</c:v>
                </c:pt>
                <c:pt idx="9">
                  <c:v>31</c:v>
                </c:pt>
                <c:pt idx="10">
                  <c:v>42</c:v>
                </c:pt>
                <c:pt idx="11">
                  <c:v>45</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152C-4D78-B180-1563A5D2E0A9}"/>
            </c:ext>
          </c:extLst>
        </c:ser>
        <c:ser>
          <c:idx val="1"/>
          <c:order val="1"/>
          <c:tx>
            <c:strRef>
              <c:f>SBET_ro!$I$2:$I$4</c:f>
              <c:strCache>
                <c:ptCount val="3"/>
                <c:pt idx="0">
                  <c:v>总首充人数</c:v>
                </c:pt>
                <c:pt idx="1">
                  <c:v>no of first time depositors</c:v>
                </c:pt>
                <c:pt idx="2">
                  <c:v>上月数据</c:v>
                </c:pt>
              </c:strCache>
            </c:strRef>
          </c:tx>
          <c:spPr>
            <a:solidFill>
              <a:schemeClr val="accent2"/>
            </a:solidFill>
            <a:ln>
              <a:noFill/>
            </a:ln>
            <a:effectLst/>
          </c:spPr>
          <c:invertIfNegative val="0"/>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SBET_ro!$I$5:$I$35</c:f>
              <c:numCache>
                <c:formatCode>_ * #,##0_ ;_ * \-#,##0_ ;_ * "-"_ ;_ @_ </c:formatCode>
                <c:ptCount val="31"/>
                <c:pt idx="0">
                  <c:v>94</c:v>
                </c:pt>
                <c:pt idx="1">
                  <c:v>73</c:v>
                </c:pt>
                <c:pt idx="2">
                  <c:v>67</c:v>
                </c:pt>
                <c:pt idx="3">
                  <c:v>62</c:v>
                </c:pt>
                <c:pt idx="4">
                  <c:v>63</c:v>
                </c:pt>
                <c:pt idx="5">
                  <c:v>67</c:v>
                </c:pt>
                <c:pt idx="6">
                  <c:v>70</c:v>
                </c:pt>
                <c:pt idx="7">
                  <c:v>65</c:v>
                </c:pt>
                <c:pt idx="8">
                  <c:v>52</c:v>
                </c:pt>
                <c:pt idx="9">
                  <c:v>50</c:v>
                </c:pt>
                <c:pt idx="10">
                  <c:v>45</c:v>
                </c:pt>
                <c:pt idx="11">
                  <c:v>49</c:v>
                </c:pt>
                <c:pt idx="12">
                  <c:v>49</c:v>
                </c:pt>
                <c:pt idx="13">
                  <c:v>58</c:v>
                </c:pt>
                <c:pt idx="14">
                  <c:v>58</c:v>
                </c:pt>
                <c:pt idx="15">
                  <c:v>75</c:v>
                </c:pt>
                <c:pt idx="16">
                  <c:v>73</c:v>
                </c:pt>
                <c:pt idx="17">
                  <c:v>62</c:v>
                </c:pt>
                <c:pt idx="18">
                  <c:v>49</c:v>
                </c:pt>
                <c:pt idx="19">
                  <c:v>66</c:v>
                </c:pt>
                <c:pt idx="20">
                  <c:v>55</c:v>
                </c:pt>
                <c:pt idx="21">
                  <c:v>64</c:v>
                </c:pt>
                <c:pt idx="22">
                  <c:v>54</c:v>
                </c:pt>
                <c:pt idx="23">
                  <c:v>51</c:v>
                </c:pt>
                <c:pt idx="24">
                  <c:v>50</c:v>
                </c:pt>
                <c:pt idx="25">
                  <c:v>46</c:v>
                </c:pt>
                <c:pt idx="26">
                  <c:v>44</c:v>
                </c:pt>
                <c:pt idx="27">
                  <c:v>63</c:v>
                </c:pt>
                <c:pt idx="28">
                  <c:v>0</c:v>
                </c:pt>
                <c:pt idx="29">
                  <c:v>0</c:v>
                </c:pt>
                <c:pt idx="30">
                  <c:v>0</c:v>
                </c:pt>
              </c:numCache>
            </c:numRef>
          </c:val>
          <c:extLst>
            <c:ext xmlns:c16="http://schemas.microsoft.com/office/drawing/2014/chart" uri="{C3380CC4-5D6E-409C-BE32-E72D297353CC}">
              <c16:uniqueId val="{00000001-152C-4D78-B180-1563A5D2E0A9}"/>
            </c:ext>
          </c:extLst>
        </c:ser>
        <c:dLbls>
          <c:showLegendKey val="0"/>
          <c:showVal val="0"/>
          <c:showCatName val="0"/>
          <c:showSerName val="0"/>
          <c:showPercent val="0"/>
          <c:showBubbleSize val="0"/>
        </c:dLbls>
        <c:gapWidth val="100"/>
        <c:axId val="221670784"/>
        <c:axId val="221672576"/>
      </c:barChart>
      <c:lineChart>
        <c:grouping val="standard"/>
        <c:varyColors val="0"/>
        <c:ser>
          <c:idx val="2"/>
          <c:order val="2"/>
          <c:tx>
            <c:strRef>
              <c:f>SBET_ro!$J$2:$J$4</c:f>
              <c:strCache>
                <c:ptCount val="3"/>
                <c:pt idx="0">
                  <c:v>总首充人数</c:v>
                </c:pt>
                <c:pt idx="1">
                  <c:v>no of first time depositors</c:v>
                </c:pt>
                <c:pt idx="2">
                  <c:v>增长率</c:v>
                </c:pt>
              </c:strCache>
            </c:strRef>
          </c:tx>
          <c:spPr>
            <a:ln w="28575" cap="rnd">
              <a:solidFill>
                <a:schemeClr val="accent3"/>
              </a:solidFill>
              <a:round/>
            </a:ln>
            <a:effectLst/>
          </c:spPr>
          <c:marker>
            <c:symbol val="none"/>
          </c:marker>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SBET_ro!$J$5:$J$35</c:f>
              <c:numCache>
                <c:formatCode>0.00%</c:formatCode>
                <c:ptCount val="31"/>
                <c:pt idx="0">
                  <c:v>-0.27659574468085107</c:v>
                </c:pt>
                <c:pt idx="1">
                  <c:v>-0.32876712328767121</c:v>
                </c:pt>
                <c:pt idx="2">
                  <c:v>-0.37313432835820898</c:v>
                </c:pt>
                <c:pt idx="3">
                  <c:v>-0.16129032258064516</c:v>
                </c:pt>
                <c:pt idx="4">
                  <c:v>-0.17460317460317459</c:v>
                </c:pt>
                <c:pt idx="5">
                  <c:v>-0.26865671641791045</c:v>
                </c:pt>
                <c:pt idx="6">
                  <c:v>-0.24285714285714285</c:v>
                </c:pt>
                <c:pt idx="7">
                  <c:v>-0.46153846153846156</c:v>
                </c:pt>
                <c:pt idx="8">
                  <c:v>-0.28846153846153844</c:v>
                </c:pt>
                <c:pt idx="9">
                  <c:v>-0.38</c:v>
                </c:pt>
                <c:pt idx="10">
                  <c:v>-6.6666666666666666E-2</c:v>
                </c:pt>
                <c:pt idx="11">
                  <c:v>-8.1632653061224483E-2</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152C-4D78-B180-1563A5D2E0A9}"/>
            </c:ext>
          </c:extLst>
        </c:ser>
        <c:dLbls>
          <c:showLegendKey val="0"/>
          <c:showVal val="0"/>
          <c:showCatName val="0"/>
          <c:showSerName val="0"/>
          <c:showPercent val="0"/>
          <c:showBubbleSize val="0"/>
        </c:dLbls>
        <c:marker val="1"/>
        <c:smooth val="0"/>
        <c:axId val="261552656"/>
        <c:axId val="261528176"/>
      </c:lineChart>
      <c:dateAx>
        <c:axId val="221670784"/>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672576"/>
        <c:crosses val="autoZero"/>
        <c:auto val="1"/>
        <c:lblOffset val="100"/>
        <c:baseTimeUnit val="days"/>
      </c:dateAx>
      <c:valAx>
        <c:axId val="221672576"/>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670784"/>
        <c:crosses val="autoZero"/>
        <c:crossBetween val="between"/>
      </c:valAx>
      <c:dateAx>
        <c:axId val="261552656"/>
        <c:scaling>
          <c:orientation val="minMax"/>
        </c:scaling>
        <c:delete val="1"/>
        <c:axPos val="b"/>
        <c:numFmt formatCode="m/d;@" sourceLinked="1"/>
        <c:majorTickMark val="out"/>
        <c:minorTickMark val="none"/>
        <c:tickLblPos val="nextTo"/>
        <c:crossAx val="261528176"/>
        <c:crosses val="autoZero"/>
        <c:auto val="1"/>
        <c:lblOffset val="100"/>
        <c:baseTimeUnit val="days"/>
      </c:dateAx>
      <c:valAx>
        <c:axId val="26152817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61552656"/>
        <c:crosses val="max"/>
        <c:crossBetween val="between"/>
      </c:valAx>
      <c:spPr>
        <a:noFill/>
        <a:ln>
          <a:noFill/>
        </a:ln>
        <a:effectLst/>
      </c:spPr>
    </c:plotArea>
    <c:legend>
      <c:legendPos val="b"/>
      <c:layout>
        <c:manualLayout>
          <c:xMode val="edge"/>
          <c:yMode val="edge"/>
          <c:x val="1.82833671222088E-2"/>
          <c:y val="0.62445022715093301"/>
          <c:w val="0.97269482082172598"/>
          <c:h val="0.334673869837607"/>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ed108dae-e457-4235-b054-d256de6e43ac}"/>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baseline="0">
                <a:solidFill>
                  <a:schemeClr val="tx2"/>
                </a:solidFill>
                <a:latin typeface="+mn-lt"/>
                <a:ea typeface="+mn-ea"/>
                <a:cs typeface="+mn-cs"/>
              </a:defRPr>
            </a:pPr>
            <a:r>
              <a:rPr lang="zh-CN" altLang="en-US"/>
              <a:t>总首充人数</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600" b="1" i="0" u="none" strike="noStrike" kern="1200" baseline="0">
              <a:solidFill>
                <a:schemeClr val="tx2"/>
              </a:solidFill>
              <a:latin typeface="+mn-lt"/>
              <a:ea typeface="+mn-ea"/>
              <a:cs typeface="+mn-cs"/>
            </a:defRPr>
          </a:pPr>
          <a:endParaRPr lang="zh-TW"/>
        </a:p>
      </c:txPr>
    </c:title>
    <c:autoTitleDeleted val="0"/>
    <c:plotArea>
      <c:layout/>
      <c:barChart>
        <c:barDir val="col"/>
        <c:grouping val="clustered"/>
        <c:varyColors val="0"/>
        <c:ser>
          <c:idx val="0"/>
          <c:order val="0"/>
          <c:tx>
            <c:strRef>
              <c:f>SBET_ro!$H$36</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c:spPr>
          <c:invertIfNegative val="0"/>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SBET_ro!$H$37:$H$67</c:f>
              <c:numCache>
                <c:formatCode>_ * #,##0_ ;_ * \-#,##0_ ;_ * "-"_ ;_ @_ </c:formatCode>
                <c:ptCount val="31"/>
                <c:pt idx="0">
                  <c:v>68</c:v>
                </c:pt>
                <c:pt idx="1">
                  <c:v>58.5</c:v>
                </c:pt>
                <c:pt idx="2">
                  <c:v>53</c:v>
                </c:pt>
                <c:pt idx="3">
                  <c:v>52.75</c:v>
                </c:pt>
                <c:pt idx="4">
                  <c:v>52.6</c:v>
                </c:pt>
                <c:pt idx="5">
                  <c:v>52</c:v>
                </c:pt>
                <c:pt idx="6">
                  <c:v>52.142857142857146</c:v>
                </c:pt>
                <c:pt idx="7">
                  <c:v>50</c:v>
                </c:pt>
                <c:pt idx="8">
                  <c:v>48.555555555555557</c:v>
                </c:pt>
                <c:pt idx="9">
                  <c:v>46.8</c:v>
                </c:pt>
                <c:pt idx="10">
                  <c:v>46.363636363636367</c:v>
                </c:pt>
                <c:pt idx="11">
                  <c:v>46.25</c:v>
                </c:pt>
                <c:pt idx="12">
                  <c:v>42.692307692307693</c:v>
                </c:pt>
                <c:pt idx="13">
                  <c:v>39.642857142857146</c:v>
                </c:pt>
                <c:pt idx="14">
                  <c:v>37</c:v>
                </c:pt>
                <c:pt idx="15">
                  <c:v>34.6875</c:v>
                </c:pt>
                <c:pt idx="16">
                  <c:v>32.647058823529413</c:v>
                </c:pt>
                <c:pt idx="17">
                  <c:v>30.833333333333332</c:v>
                </c:pt>
                <c:pt idx="18">
                  <c:v>29.210526315789473</c:v>
                </c:pt>
                <c:pt idx="19">
                  <c:v>27.75</c:v>
                </c:pt>
                <c:pt idx="20">
                  <c:v>26.428571428571427</c:v>
                </c:pt>
                <c:pt idx="21">
                  <c:v>25.227272727272727</c:v>
                </c:pt>
                <c:pt idx="22">
                  <c:v>24.130434782608695</c:v>
                </c:pt>
                <c:pt idx="23">
                  <c:v>23.125</c:v>
                </c:pt>
                <c:pt idx="24">
                  <c:v>22.2</c:v>
                </c:pt>
                <c:pt idx="25">
                  <c:v>21.346153846153847</c:v>
                </c:pt>
                <c:pt idx="26">
                  <c:v>20.555555555555557</c:v>
                </c:pt>
                <c:pt idx="27">
                  <c:v>19.821428571428573</c:v>
                </c:pt>
                <c:pt idx="28">
                  <c:v>19.137931034482758</c:v>
                </c:pt>
                <c:pt idx="29">
                  <c:v>18.5</c:v>
                </c:pt>
                <c:pt idx="30">
                  <c:v>17.903225806451612</c:v>
                </c:pt>
              </c:numCache>
            </c:numRef>
          </c:val>
          <c:extLst>
            <c:ext xmlns:c16="http://schemas.microsoft.com/office/drawing/2014/chart" uri="{C3380CC4-5D6E-409C-BE32-E72D297353CC}">
              <c16:uniqueId val="{00000000-0A83-4DF8-84FE-0A56D6C5181C}"/>
            </c:ext>
          </c:extLst>
        </c:ser>
        <c:ser>
          <c:idx val="1"/>
          <c:order val="1"/>
          <c:tx>
            <c:strRef>
              <c:f>SBET_ro!$I$36</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c:spPr>
          <c:invertIfNegative val="0"/>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SBET_ro!$I$37:$I$67</c:f>
              <c:numCache>
                <c:formatCode>_ * #,##0_ ;_ * \-#,##0_ ;_ * "-"_ ;_ @_ </c:formatCode>
                <c:ptCount val="31"/>
                <c:pt idx="0">
                  <c:v>94</c:v>
                </c:pt>
                <c:pt idx="1">
                  <c:v>83.5</c:v>
                </c:pt>
                <c:pt idx="2">
                  <c:v>78</c:v>
                </c:pt>
                <c:pt idx="3">
                  <c:v>74</c:v>
                </c:pt>
                <c:pt idx="4">
                  <c:v>71.8</c:v>
                </c:pt>
                <c:pt idx="5">
                  <c:v>71</c:v>
                </c:pt>
                <c:pt idx="6">
                  <c:v>70.857142857142861</c:v>
                </c:pt>
                <c:pt idx="7">
                  <c:v>70.125</c:v>
                </c:pt>
                <c:pt idx="8">
                  <c:v>68.111111111111114</c:v>
                </c:pt>
                <c:pt idx="9">
                  <c:v>66.3</c:v>
                </c:pt>
                <c:pt idx="10">
                  <c:v>64.36363636363636</c:v>
                </c:pt>
                <c:pt idx="11">
                  <c:v>63.083333333333336</c:v>
                </c:pt>
                <c:pt idx="12">
                  <c:v>62</c:v>
                </c:pt>
                <c:pt idx="13">
                  <c:v>61.714285714285715</c:v>
                </c:pt>
                <c:pt idx="14">
                  <c:v>61.466666666666669</c:v>
                </c:pt>
                <c:pt idx="15">
                  <c:v>62.3125</c:v>
                </c:pt>
                <c:pt idx="16">
                  <c:v>62.941176470588232</c:v>
                </c:pt>
                <c:pt idx="17">
                  <c:v>62.888888888888886</c:v>
                </c:pt>
                <c:pt idx="18">
                  <c:v>62.157894736842103</c:v>
                </c:pt>
                <c:pt idx="19">
                  <c:v>62.35</c:v>
                </c:pt>
                <c:pt idx="20">
                  <c:v>62</c:v>
                </c:pt>
                <c:pt idx="21">
                  <c:v>62.090909090909093</c:v>
                </c:pt>
                <c:pt idx="22">
                  <c:v>61.739130434782609</c:v>
                </c:pt>
                <c:pt idx="23">
                  <c:v>61.291666666666664</c:v>
                </c:pt>
                <c:pt idx="24">
                  <c:v>60.84</c:v>
                </c:pt>
                <c:pt idx="25">
                  <c:v>60.269230769230766</c:v>
                </c:pt>
                <c:pt idx="26">
                  <c:v>59.666666666666664</c:v>
                </c:pt>
                <c:pt idx="27">
                  <c:v>59.785714285714285</c:v>
                </c:pt>
                <c:pt idx="28">
                  <c:v>57.724137931034484</c:v>
                </c:pt>
                <c:pt idx="29">
                  <c:v>55.8</c:v>
                </c:pt>
                <c:pt idx="30">
                  <c:v>54</c:v>
                </c:pt>
              </c:numCache>
            </c:numRef>
          </c:val>
          <c:extLst>
            <c:ext xmlns:c16="http://schemas.microsoft.com/office/drawing/2014/chart" uri="{C3380CC4-5D6E-409C-BE32-E72D297353CC}">
              <c16:uniqueId val="{00000001-0A83-4DF8-84FE-0A56D6C5181C}"/>
            </c:ext>
          </c:extLst>
        </c:ser>
        <c:dLbls>
          <c:showLegendKey val="0"/>
          <c:showVal val="0"/>
          <c:showCatName val="0"/>
          <c:showSerName val="0"/>
          <c:showPercent val="0"/>
          <c:showBubbleSize val="0"/>
        </c:dLbls>
        <c:gapWidth val="219"/>
        <c:axId val="221790592"/>
        <c:axId val="221792128"/>
      </c:barChart>
      <c:lineChart>
        <c:grouping val="standard"/>
        <c:varyColors val="0"/>
        <c:ser>
          <c:idx val="2"/>
          <c:order val="2"/>
          <c:tx>
            <c:strRef>
              <c:f>SBET_ro!$J$36</c:f>
              <c:strCache>
                <c:ptCount val="1"/>
                <c:pt idx="0">
                  <c:v>日均值同比增长率</c:v>
                </c:pt>
              </c:strCache>
            </c:strRef>
          </c:tx>
          <c:spPr>
            <a:ln w="31750" cap="rnd">
              <a:solidFill>
                <a:schemeClr val="accent3"/>
              </a:solidFill>
              <a:round/>
            </a:ln>
            <a:effectLst/>
          </c:spPr>
          <c:marker>
            <c:symbol val="none"/>
          </c:marker>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SBET_ro!$J$37:$J$67</c:f>
              <c:numCache>
                <c:formatCode>0.00%</c:formatCode>
                <c:ptCount val="31"/>
                <c:pt idx="0">
                  <c:v>-0.27659574468085107</c:v>
                </c:pt>
                <c:pt idx="1">
                  <c:v>-0.29940119760479039</c:v>
                </c:pt>
                <c:pt idx="2">
                  <c:v>-0.32051282051282054</c:v>
                </c:pt>
                <c:pt idx="3">
                  <c:v>-0.28716216216216217</c:v>
                </c:pt>
                <c:pt idx="4">
                  <c:v>-0.2674094707520891</c:v>
                </c:pt>
                <c:pt idx="5">
                  <c:v>-0.26760563380281688</c:v>
                </c:pt>
                <c:pt idx="6">
                  <c:v>-0.26411290322580644</c:v>
                </c:pt>
                <c:pt idx="7">
                  <c:v>-0.28698752228163993</c:v>
                </c:pt>
                <c:pt idx="8">
                  <c:v>-0.28711256117455142</c:v>
                </c:pt>
                <c:pt idx="9">
                  <c:v>-0.29411764705882354</c:v>
                </c:pt>
                <c:pt idx="10">
                  <c:v>-0.27966101694915246</c:v>
                </c:pt>
                <c:pt idx="11">
                  <c:v>-0.26684280052840159</c:v>
                </c:pt>
                <c:pt idx="12">
                  <c:v>-0.31141439205955335</c:v>
                </c:pt>
                <c:pt idx="13">
                  <c:v>-0.35763888888888884</c:v>
                </c:pt>
                <c:pt idx="14">
                  <c:v>-0.39804772234273322</c:v>
                </c:pt>
                <c:pt idx="15">
                  <c:v>-0.44332998996990974</c:v>
                </c:pt>
                <c:pt idx="16">
                  <c:v>-0.48130841121495321</c:v>
                </c:pt>
                <c:pt idx="17">
                  <c:v>-0.50971731448763258</c:v>
                </c:pt>
                <c:pt idx="18">
                  <c:v>-0.53005927180355628</c:v>
                </c:pt>
                <c:pt idx="19">
                  <c:v>-0.55493183640737775</c:v>
                </c:pt>
                <c:pt idx="20">
                  <c:v>-0.57373271889400923</c:v>
                </c:pt>
                <c:pt idx="21">
                  <c:v>-0.59370424597364568</c:v>
                </c:pt>
                <c:pt idx="22">
                  <c:v>-0.60915492957746475</c:v>
                </c:pt>
                <c:pt idx="23">
                  <c:v>-0.62270564242012238</c:v>
                </c:pt>
                <c:pt idx="24">
                  <c:v>-0.63510848126232744</c:v>
                </c:pt>
                <c:pt idx="25">
                  <c:v>-0.64582003828972556</c:v>
                </c:pt>
                <c:pt idx="26">
                  <c:v>-0.65549348230912474</c:v>
                </c:pt>
                <c:pt idx="27">
                  <c:v>-0.66845878136200709</c:v>
                </c:pt>
                <c:pt idx="28">
                  <c:v>-0.6684587813620072</c:v>
                </c:pt>
                <c:pt idx="29">
                  <c:v>-0.6684587813620072</c:v>
                </c:pt>
                <c:pt idx="30">
                  <c:v>-0.66845878136200709</c:v>
                </c:pt>
              </c:numCache>
            </c:numRef>
          </c:val>
          <c:smooth val="0"/>
          <c:extLst>
            <c:ext xmlns:c16="http://schemas.microsoft.com/office/drawing/2014/chart" uri="{C3380CC4-5D6E-409C-BE32-E72D297353CC}">
              <c16:uniqueId val="{00000002-0A83-4DF8-84FE-0A56D6C5181C}"/>
            </c:ext>
          </c:extLst>
        </c:ser>
        <c:dLbls>
          <c:showLegendKey val="0"/>
          <c:showVal val="0"/>
          <c:showCatName val="0"/>
          <c:showSerName val="0"/>
          <c:showPercent val="0"/>
          <c:showBubbleSize val="0"/>
        </c:dLbls>
        <c:marker val="1"/>
        <c:smooth val="0"/>
        <c:axId val="1332085456"/>
        <c:axId val="1332075376"/>
      </c:lineChart>
      <c:dateAx>
        <c:axId val="221790592"/>
        <c:scaling>
          <c:orientation val="minMax"/>
        </c:scaling>
        <c:delete val="0"/>
        <c:axPos val="b"/>
        <c:numFmt formatCode="m/d;@"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221792128"/>
        <c:crosses val="autoZero"/>
        <c:auto val="1"/>
        <c:lblOffset val="100"/>
        <c:baseTimeUnit val="days"/>
      </c:dateAx>
      <c:valAx>
        <c:axId val="22179212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221790592"/>
        <c:crosses val="autoZero"/>
        <c:crossBetween val="between"/>
      </c:valAx>
      <c:dateAx>
        <c:axId val="1332085456"/>
        <c:scaling>
          <c:orientation val="minMax"/>
        </c:scaling>
        <c:delete val="1"/>
        <c:axPos val="b"/>
        <c:numFmt formatCode="m/d;@" sourceLinked="1"/>
        <c:majorTickMark val="out"/>
        <c:minorTickMark val="none"/>
        <c:tickLblPos val="nextTo"/>
        <c:crossAx val="1332075376"/>
        <c:crosses val="autoZero"/>
        <c:auto val="1"/>
        <c:lblOffset val="100"/>
        <c:baseTimeUnit val="days"/>
      </c:dateAx>
      <c:valAx>
        <c:axId val="133207537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133208545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legend>
    <c:plotVisOnly val="1"/>
    <c:dispBlanksAs val="gap"/>
    <c:showDLblsOverMax val="0"/>
    <c:extLst>
      <c:ext uri="{0b15fc19-7d7d-44ad-8c2d-2c3a37ce22c3}">
        <chartProps xmlns="https://web.wps.cn/et/2018/main" chartId="{efc4ac3b-0ad3-4b64-acca-7ac47b2a7c70}"/>
      </c:ext>
    </c:extLst>
  </c:chart>
  <c:spPr>
    <a:solidFill>
      <a:schemeClr val="bg1"/>
    </a:solidFill>
    <a:ln w="9525" cap="flat" cmpd="sng" algn="ctr">
      <a:solidFill>
        <a:schemeClr val="tx2">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总首充人数</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SBET_ro!$H$68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SBET_ro!$A$69:$A$99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SBET_ro!$H$69:$H$99</c:f>
              <c:numCache>
                <c:formatCode>_ * #,##0_ ;_ * \-#,##0_ ;_ * "-"_ ;_ @_ </c:formatCode>
                <c:ptCount val="31"/>
                <c:pt idx="0">
                  <c:v>5</c:v>
                </c:pt>
                <c:pt idx="1">
                  <c:v>-19</c:v>
                </c:pt>
                <c:pt idx="2">
                  <c:v>-7</c:v>
                </c:pt>
                <c:pt idx="3">
                  <c:v>10</c:v>
                </c:pt>
                <c:pt idx="4">
                  <c:v>0</c:v>
                </c:pt>
                <c:pt idx="5">
                  <c:v>-3</c:v>
                </c:pt>
                <c:pt idx="6">
                  <c:v>4</c:v>
                </c:pt>
                <c:pt idx="7">
                  <c:v>-18</c:v>
                </c:pt>
                <c:pt idx="8">
                  <c:v>2</c:v>
                </c:pt>
                <c:pt idx="9">
                  <c:v>-6</c:v>
                </c:pt>
                <c:pt idx="10">
                  <c:v>11</c:v>
                </c:pt>
                <c:pt idx="11">
                  <c:v>3</c:v>
                </c:pt>
                <c:pt idx="12">
                  <c:v>-45</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C596-4B9D-A90F-DAA33BF51D72}"/>
            </c:ext>
          </c:extLst>
        </c:ser>
        <c:dLbls>
          <c:showLegendKey val="0"/>
          <c:showVal val="0"/>
          <c:showCatName val="0"/>
          <c:showSerName val="0"/>
          <c:showPercent val="0"/>
          <c:showBubbleSize val="0"/>
        </c:dLbls>
        <c:gapWidth val="315"/>
        <c:overlap val="-40"/>
        <c:axId val="221316608"/>
        <c:axId val="221318144"/>
      </c:barChart>
      <c:dateAx>
        <c:axId val="221316608"/>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1318144"/>
        <c:crosses val="autoZero"/>
        <c:auto val="1"/>
        <c:lblOffset val="100"/>
        <c:baseTimeUnit val="days"/>
      </c:dateAx>
      <c:valAx>
        <c:axId val="221318144"/>
        <c:scaling>
          <c:orientation val="minMax"/>
        </c:scaling>
        <c:delete val="1"/>
        <c:axPos val="l"/>
        <c:numFmt formatCode="_ * #,##0_ ;_ * \-#,##0_ ;_ * &quot;-&quot;_ ;_ @_ " sourceLinked="1"/>
        <c:majorTickMark val="none"/>
        <c:minorTickMark val="none"/>
        <c:tickLblPos val="nextTo"/>
        <c:crossAx val="2213166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cc4dc0a4-5ada-4563-8f16-19a7a187b94b}"/>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总首充人数</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SBET_ro!$H$100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SBET_ro!$H$101:$H$131</c:f>
              <c:numCache>
                <c:formatCode>_ * #,##0_ ;_ * \-#,##0_ ;_ * "-"_ ;_ @_ </c:formatCode>
                <c:ptCount val="31"/>
                <c:pt idx="0">
                  <c:v>68</c:v>
                </c:pt>
                <c:pt idx="1">
                  <c:v>58.5</c:v>
                </c:pt>
                <c:pt idx="2">
                  <c:v>53</c:v>
                </c:pt>
                <c:pt idx="3">
                  <c:v>52.75</c:v>
                </c:pt>
                <c:pt idx="4">
                  <c:v>52.6</c:v>
                </c:pt>
                <c:pt idx="5">
                  <c:v>52</c:v>
                </c:pt>
                <c:pt idx="6">
                  <c:v>52.142857142857146</c:v>
                </c:pt>
                <c:pt idx="7">
                  <c:v>50</c:v>
                </c:pt>
                <c:pt idx="8">
                  <c:v>48.555555555555557</c:v>
                </c:pt>
                <c:pt idx="9">
                  <c:v>46.8</c:v>
                </c:pt>
                <c:pt idx="10">
                  <c:v>46.363636363636367</c:v>
                </c:pt>
                <c:pt idx="11">
                  <c:v>46.25</c:v>
                </c:pt>
                <c:pt idx="12">
                  <c:v>42.692307692307693</c:v>
                </c:pt>
                <c:pt idx="13">
                  <c:v>39.642857142857146</c:v>
                </c:pt>
                <c:pt idx="14">
                  <c:v>37</c:v>
                </c:pt>
                <c:pt idx="15">
                  <c:v>34.6875</c:v>
                </c:pt>
                <c:pt idx="16">
                  <c:v>32.647058823529413</c:v>
                </c:pt>
                <c:pt idx="17">
                  <c:v>30.833333333333332</c:v>
                </c:pt>
                <c:pt idx="18">
                  <c:v>29.210526315789473</c:v>
                </c:pt>
                <c:pt idx="19">
                  <c:v>27.75</c:v>
                </c:pt>
                <c:pt idx="20">
                  <c:v>26.428571428571427</c:v>
                </c:pt>
                <c:pt idx="21">
                  <c:v>25.227272727272727</c:v>
                </c:pt>
                <c:pt idx="22">
                  <c:v>24.130434782608695</c:v>
                </c:pt>
                <c:pt idx="23">
                  <c:v>23.125</c:v>
                </c:pt>
                <c:pt idx="24">
                  <c:v>22.2</c:v>
                </c:pt>
                <c:pt idx="25">
                  <c:v>21.346153846153847</c:v>
                </c:pt>
                <c:pt idx="26">
                  <c:v>20.555555555555557</c:v>
                </c:pt>
                <c:pt idx="27">
                  <c:v>19.821428571428573</c:v>
                </c:pt>
                <c:pt idx="28">
                  <c:v>19.137931034482758</c:v>
                </c:pt>
                <c:pt idx="29">
                  <c:v>18.5</c:v>
                </c:pt>
                <c:pt idx="30">
                  <c:v>17.903225806451612</c:v>
                </c:pt>
              </c:numCache>
            </c:numRef>
          </c:val>
          <c:extLst>
            <c:ext xmlns:c16="http://schemas.microsoft.com/office/drawing/2014/chart" uri="{C3380CC4-5D6E-409C-BE32-E72D297353CC}">
              <c16:uniqueId val="{00000000-F712-4AF4-90CC-FC5C9D08DECF}"/>
            </c:ext>
          </c:extLst>
        </c:ser>
        <c:ser>
          <c:idx val="1"/>
          <c:order val="1"/>
          <c:tx>
            <c:strRef>
              <c:f>SBET_ro!$I$100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SBET_ro!$I$101:$I$131</c:f>
              <c:numCache>
                <c:formatCode>_ * #,##0_ ;_ * \-#,##0_ ;_ * "-"_ ;_ @_ </c:formatCode>
                <c:ptCount val="31"/>
                <c:pt idx="0">
                  <c:v>54</c:v>
                </c:pt>
                <c:pt idx="1">
                  <c:v>54</c:v>
                </c:pt>
                <c:pt idx="2">
                  <c:v>54</c:v>
                </c:pt>
                <c:pt idx="3">
                  <c:v>54</c:v>
                </c:pt>
                <c:pt idx="4">
                  <c:v>54</c:v>
                </c:pt>
                <c:pt idx="5">
                  <c:v>54</c:v>
                </c:pt>
                <c:pt idx="6">
                  <c:v>54</c:v>
                </c:pt>
                <c:pt idx="7">
                  <c:v>54</c:v>
                </c:pt>
                <c:pt idx="8">
                  <c:v>54</c:v>
                </c:pt>
                <c:pt idx="9">
                  <c:v>54</c:v>
                </c:pt>
                <c:pt idx="10">
                  <c:v>54</c:v>
                </c:pt>
                <c:pt idx="11">
                  <c:v>54</c:v>
                </c:pt>
                <c:pt idx="12">
                  <c:v>54</c:v>
                </c:pt>
                <c:pt idx="13">
                  <c:v>54</c:v>
                </c:pt>
                <c:pt idx="14">
                  <c:v>54</c:v>
                </c:pt>
                <c:pt idx="15">
                  <c:v>54</c:v>
                </c:pt>
                <c:pt idx="16">
                  <c:v>54</c:v>
                </c:pt>
                <c:pt idx="17">
                  <c:v>54</c:v>
                </c:pt>
                <c:pt idx="18">
                  <c:v>54</c:v>
                </c:pt>
                <c:pt idx="19">
                  <c:v>54</c:v>
                </c:pt>
                <c:pt idx="20">
                  <c:v>54</c:v>
                </c:pt>
                <c:pt idx="21">
                  <c:v>54</c:v>
                </c:pt>
                <c:pt idx="22">
                  <c:v>54</c:v>
                </c:pt>
                <c:pt idx="23">
                  <c:v>54</c:v>
                </c:pt>
                <c:pt idx="24">
                  <c:v>54</c:v>
                </c:pt>
                <c:pt idx="25">
                  <c:v>54</c:v>
                </c:pt>
                <c:pt idx="26">
                  <c:v>54</c:v>
                </c:pt>
                <c:pt idx="27">
                  <c:v>54</c:v>
                </c:pt>
                <c:pt idx="28">
                  <c:v>54</c:v>
                </c:pt>
                <c:pt idx="29">
                  <c:v>54</c:v>
                </c:pt>
                <c:pt idx="30">
                  <c:v>54</c:v>
                </c:pt>
              </c:numCache>
            </c:numRef>
          </c:val>
          <c:extLst>
            <c:ext xmlns:c16="http://schemas.microsoft.com/office/drawing/2014/chart" uri="{C3380CC4-5D6E-409C-BE32-E72D297353CC}">
              <c16:uniqueId val="{00000001-F712-4AF4-90CC-FC5C9D08DECF}"/>
            </c:ext>
          </c:extLst>
        </c:ser>
        <c:dLbls>
          <c:showLegendKey val="0"/>
          <c:showVal val="0"/>
          <c:showCatName val="0"/>
          <c:showSerName val="0"/>
          <c:showPercent val="0"/>
          <c:showBubbleSize val="0"/>
        </c:dLbls>
        <c:gapWidth val="100"/>
        <c:axId val="221380992"/>
        <c:axId val="221382528"/>
      </c:barChart>
      <c:lineChart>
        <c:grouping val="standard"/>
        <c:varyColors val="0"/>
        <c:ser>
          <c:idx val="2"/>
          <c:order val="2"/>
          <c:tx>
            <c:strRef>
              <c:f>SBET_ro!$J$100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SBET_ro!$J$101:$J$131</c:f>
              <c:numCache>
                <c:formatCode>0.00%</c:formatCode>
                <c:ptCount val="31"/>
                <c:pt idx="0">
                  <c:v>0.25925925925925924</c:v>
                </c:pt>
                <c:pt idx="1">
                  <c:v>8.3333333333333329E-2</c:v>
                </c:pt>
                <c:pt idx="2">
                  <c:v>-1.8518518518518517E-2</c:v>
                </c:pt>
                <c:pt idx="3">
                  <c:v>-2.3148148148148147E-2</c:v>
                </c:pt>
                <c:pt idx="4">
                  <c:v>-2.5925925925925901E-2</c:v>
                </c:pt>
                <c:pt idx="5">
                  <c:v>-3.7037037037037035E-2</c:v>
                </c:pt>
                <c:pt idx="6">
                  <c:v>-3.4391534391534334E-2</c:v>
                </c:pt>
                <c:pt idx="7">
                  <c:v>-7.407407407407407E-2</c:v>
                </c:pt>
                <c:pt idx="8">
                  <c:v>-0.10082304526748968</c:v>
                </c:pt>
                <c:pt idx="9">
                  <c:v>-0.13333333333333339</c:v>
                </c:pt>
                <c:pt idx="10">
                  <c:v>-0.14141414141414135</c:v>
                </c:pt>
                <c:pt idx="11">
                  <c:v>-0.14351851851851852</c:v>
                </c:pt>
                <c:pt idx="12">
                  <c:v>-0.20940170940170938</c:v>
                </c:pt>
                <c:pt idx="13">
                  <c:v>-0.26587301587301582</c:v>
                </c:pt>
                <c:pt idx="14">
                  <c:v>-0.31481481481481483</c:v>
                </c:pt>
                <c:pt idx="15">
                  <c:v>-0.3576388888888889</c:v>
                </c:pt>
                <c:pt idx="16">
                  <c:v>-0.39542483660130717</c:v>
                </c:pt>
                <c:pt idx="17">
                  <c:v>-0.42901234567901236</c:v>
                </c:pt>
                <c:pt idx="18">
                  <c:v>-0.45906432748538012</c:v>
                </c:pt>
                <c:pt idx="19">
                  <c:v>-0.4861111111111111</c:v>
                </c:pt>
                <c:pt idx="20">
                  <c:v>-0.51058201058201058</c:v>
                </c:pt>
                <c:pt idx="21">
                  <c:v>-0.53282828282828287</c:v>
                </c:pt>
                <c:pt idx="22">
                  <c:v>-0.5531400966183575</c:v>
                </c:pt>
                <c:pt idx="23">
                  <c:v>-0.5717592592592593</c:v>
                </c:pt>
                <c:pt idx="24">
                  <c:v>-0.58888888888888891</c:v>
                </c:pt>
                <c:pt idx="25">
                  <c:v>-0.60470085470085466</c:v>
                </c:pt>
                <c:pt idx="26">
                  <c:v>-0.61934156378600824</c:v>
                </c:pt>
                <c:pt idx="27">
                  <c:v>-0.63293650793650802</c:v>
                </c:pt>
                <c:pt idx="28">
                  <c:v>-0.64559386973180066</c:v>
                </c:pt>
                <c:pt idx="29">
                  <c:v>-0.65740740740740744</c:v>
                </c:pt>
                <c:pt idx="30">
                  <c:v>-0.66845878136200709</c:v>
                </c:pt>
              </c:numCache>
            </c:numRef>
          </c:val>
          <c:smooth val="0"/>
          <c:extLst>
            <c:ext xmlns:c16="http://schemas.microsoft.com/office/drawing/2014/chart" uri="{C3380CC4-5D6E-409C-BE32-E72D297353CC}">
              <c16:uniqueId val="{00000002-F712-4AF4-90CC-FC5C9D08DECF}"/>
            </c:ext>
          </c:extLst>
        </c:ser>
        <c:dLbls>
          <c:showLegendKey val="0"/>
          <c:showVal val="0"/>
          <c:showCatName val="0"/>
          <c:showSerName val="0"/>
          <c:showPercent val="0"/>
          <c:showBubbleSize val="0"/>
        </c:dLbls>
        <c:marker val="1"/>
        <c:smooth val="0"/>
        <c:axId val="479275232"/>
        <c:axId val="479288192"/>
      </c:lineChart>
      <c:dateAx>
        <c:axId val="221380992"/>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382528"/>
        <c:crosses val="autoZero"/>
        <c:auto val="1"/>
        <c:lblOffset val="100"/>
        <c:baseTimeUnit val="days"/>
      </c:dateAx>
      <c:valAx>
        <c:axId val="22138252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380992"/>
        <c:crosses val="autoZero"/>
        <c:crossBetween val="between"/>
      </c:valAx>
      <c:dateAx>
        <c:axId val="479275232"/>
        <c:scaling>
          <c:orientation val="minMax"/>
        </c:scaling>
        <c:delete val="1"/>
        <c:axPos val="b"/>
        <c:numFmt formatCode="m/d;@" sourceLinked="1"/>
        <c:majorTickMark val="out"/>
        <c:minorTickMark val="none"/>
        <c:tickLblPos val="nextTo"/>
        <c:crossAx val="479288192"/>
        <c:crosses val="autoZero"/>
        <c:auto val="1"/>
        <c:lblOffset val="100"/>
        <c:baseTimeUnit val="days"/>
      </c:dateAx>
      <c:valAx>
        <c:axId val="4792881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47927523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19e3fe10-1140-4cec-ba43-11eaf7bcd9bb}"/>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1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总存款人数</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SBET_ro!$K$2:$K$4</c:f>
              <c:strCache>
                <c:ptCount val="3"/>
                <c:pt idx="0">
                  <c:v>总存款人数</c:v>
                </c:pt>
                <c:pt idx="1">
                  <c:v>no of total depositors</c:v>
                </c:pt>
                <c:pt idx="2">
                  <c:v>本月数据</c:v>
                </c:pt>
              </c:strCache>
            </c:strRef>
          </c:tx>
          <c:spPr>
            <a:solidFill>
              <a:schemeClr val="accent1"/>
            </a:solidFill>
            <a:ln>
              <a:noFill/>
            </a:ln>
            <a:effectLst/>
          </c:spPr>
          <c:invertIfNegative val="0"/>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SBET_ro!$K$5:$K$35</c:f>
              <c:numCache>
                <c:formatCode>_ * #,##0_ ;_ * \-#,##0_ ;_ * "-"_ ;_ @_ </c:formatCode>
                <c:ptCount val="31"/>
                <c:pt idx="0">
                  <c:v>778</c:v>
                </c:pt>
                <c:pt idx="1">
                  <c:v>645</c:v>
                </c:pt>
                <c:pt idx="2">
                  <c:v>553</c:v>
                </c:pt>
                <c:pt idx="3">
                  <c:v>619</c:v>
                </c:pt>
                <c:pt idx="4">
                  <c:v>590</c:v>
                </c:pt>
                <c:pt idx="5">
                  <c:v>557</c:v>
                </c:pt>
                <c:pt idx="6">
                  <c:v>597</c:v>
                </c:pt>
                <c:pt idx="7">
                  <c:v>557</c:v>
                </c:pt>
                <c:pt idx="8">
                  <c:v>523</c:v>
                </c:pt>
                <c:pt idx="9">
                  <c:v>510</c:v>
                </c:pt>
                <c:pt idx="10">
                  <c:v>548</c:v>
                </c:pt>
                <c:pt idx="11">
                  <c:v>588</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1C99-4C5F-ACDB-8476D9E3BBDA}"/>
            </c:ext>
          </c:extLst>
        </c:ser>
        <c:ser>
          <c:idx val="1"/>
          <c:order val="1"/>
          <c:tx>
            <c:strRef>
              <c:f>SBET_ro!$L$2:$L$4</c:f>
              <c:strCache>
                <c:ptCount val="3"/>
                <c:pt idx="0">
                  <c:v>总存款人数</c:v>
                </c:pt>
                <c:pt idx="1">
                  <c:v>no of total depositors</c:v>
                </c:pt>
                <c:pt idx="2">
                  <c:v>上月数据</c:v>
                </c:pt>
              </c:strCache>
            </c:strRef>
          </c:tx>
          <c:spPr>
            <a:solidFill>
              <a:schemeClr val="accent2"/>
            </a:solidFill>
            <a:ln>
              <a:noFill/>
            </a:ln>
            <a:effectLst/>
          </c:spPr>
          <c:invertIfNegative val="0"/>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SBET_ro!$L$5:$L$35</c:f>
              <c:numCache>
                <c:formatCode>_ * #,##0_ ;_ * \-#,##0_ ;_ * "-"_ ;_ @_ </c:formatCode>
                <c:ptCount val="31"/>
                <c:pt idx="0">
                  <c:v>914</c:v>
                </c:pt>
                <c:pt idx="1">
                  <c:v>795</c:v>
                </c:pt>
                <c:pt idx="2">
                  <c:v>815</c:v>
                </c:pt>
                <c:pt idx="3">
                  <c:v>774</c:v>
                </c:pt>
                <c:pt idx="4">
                  <c:v>721</c:v>
                </c:pt>
                <c:pt idx="5">
                  <c:v>701</c:v>
                </c:pt>
                <c:pt idx="6">
                  <c:v>892</c:v>
                </c:pt>
                <c:pt idx="7">
                  <c:v>720</c:v>
                </c:pt>
                <c:pt idx="8">
                  <c:v>663</c:v>
                </c:pt>
                <c:pt idx="9">
                  <c:v>711</c:v>
                </c:pt>
                <c:pt idx="10">
                  <c:v>611</c:v>
                </c:pt>
                <c:pt idx="11">
                  <c:v>677</c:v>
                </c:pt>
                <c:pt idx="12">
                  <c:v>653</c:v>
                </c:pt>
                <c:pt idx="13">
                  <c:v>832</c:v>
                </c:pt>
                <c:pt idx="14">
                  <c:v>750</c:v>
                </c:pt>
                <c:pt idx="15">
                  <c:v>717</c:v>
                </c:pt>
                <c:pt idx="16">
                  <c:v>722</c:v>
                </c:pt>
                <c:pt idx="17">
                  <c:v>577</c:v>
                </c:pt>
                <c:pt idx="18">
                  <c:v>603</c:v>
                </c:pt>
                <c:pt idx="19">
                  <c:v>590</c:v>
                </c:pt>
                <c:pt idx="20">
                  <c:v>775</c:v>
                </c:pt>
                <c:pt idx="21">
                  <c:v>703</c:v>
                </c:pt>
                <c:pt idx="22">
                  <c:v>601</c:v>
                </c:pt>
                <c:pt idx="23">
                  <c:v>590</c:v>
                </c:pt>
                <c:pt idx="24">
                  <c:v>577</c:v>
                </c:pt>
                <c:pt idx="25">
                  <c:v>573</c:v>
                </c:pt>
                <c:pt idx="26">
                  <c:v>563</c:v>
                </c:pt>
                <c:pt idx="27">
                  <c:v>1088</c:v>
                </c:pt>
                <c:pt idx="28">
                  <c:v>0</c:v>
                </c:pt>
                <c:pt idx="29">
                  <c:v>0</c:v>
                </c:pt>
                <c:pt idx="30">
                  <c:v>0</c:v>
                </c:pt>
              </c:numCache>
            </c:numRef>
          </c:val>
          <c:extLst>
            <c:ext xmlns:c16="http://schemas.microsoft.com/office/drawing/2014/chart" uri="{C3380CC4-5D6E-409C-BE32-E72D297353CC}">
              <c16:uniqueId val="{00000001-1C99-4C5F-ACDB-8476D9E3BBDA}"/>
            </c:ext>
          </c:extLst>
        </c:ser>
        <c:dLbls>
          <c:showLegendKey val="0"/>
          <c:showVal val="0"/>
          <c:showCatName val="0"/>
          <c:showSerName val="0"/>
          <c:showPercent val="0"/>
          <c:showBubbleSize val="0"/>
        </c:dLbls>
        <c:gapWidth val="219"/>
        <c:axId val="221426816"/>
        <c:axId val="221428352"/>
      </c:barChart>
      <c:lineChart>
        <c:grouping val="standard"/>
        <c:varyColors val="0"/>
        <c:ser>
          <c:idx val="2"/>
          <c:order val="2"/>
          <c:tx>
            <c:strRef>
              <c:f>SBET_ro!$M$2:$M$4</c:f>
              <c:strCache>
                <c:ptCount val="3"/>
                <c:pt idx="0">
                  <c:v>总存款人数</c:v>
                </c:pt>
                <c:pt idx="1">
                  <c:v>no of total depositors</c:v>
                </c:pt>
                <c:pt idx="2">
                  <c:v>增长率</c:v>
                </c:pt>
              </c:strCache>
            </c:strRef>
          </c:tx>
          <c:spPr>
            <a:ln w="28575" cap="rnd">
              <a:solidFill>
                <a:schemeClr val="accent3"/>
              </a:solidFill>
              <a:round/>
            </a:ln>
            <a:effectLst/>
          </c:spPr>
          <c:marker>
            <c:symbol val="none"/>
          </c:marker>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SBET_ro!$M$5:$M$35</c:f>
              <c:numCache>
                <c:formatCode>0.00%</c:formatCode>
                <c:ptCount val="31"/>
                <c:pt idx="0">
                  <c:v>-0.1487964989059081</c:v>
                </c:pt>
                <c:pt idx="1">
                  <c:v>-0.18867924528301888</c:v>
                </c:pt>
                <c:pt idx="2">
                  <c:v>-0.32147239263803679</c:v>
                </c:pt>
                <c:pt idx="3">
                  <c:v>-0.20025839793281655</c:v>
                </c:pt>
                <c:pt idx="4">
                  <c:v>-0.18169209431345354</c:v>
                </c:pt>
                <c:pt idx="5">
                  <c:v>-0.20542082738944364</c:v>
                </c:pt>
                <c:pt idx="6">
                  <c:v>-0.33071748878923768</c:v>
                </c:pt>
                <c:pt idx="7">
                  <c:v>-0.22638888888888889</c:v>
                </c:pt>
                <c:pt idx="8">
                  <c:v>-0.21116138763197587</c:v>
                </c:pt>
                <c:pt idx="9">
                  <c:v>-0.28270042194092826</c:v>
                </c:pt>
                <c:pt idx="10">
                  <c:v>-0.10310965630114566</c:v>
                </c:pt>
                <c:pt idx="11">
                  <c:v>-0.13146233382570163</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1C99-4C5F-ACDB-8476D9E3BBDA}"/>
            </c:ext>
          </c:extLst>
        </c:ser>
        <c:dLbls>
          <c:showLegendKey val="0"/>
          <c:showVal val="0"/>
          <c:showCatName val="0"/>
          <c:showSerName val="0"/>
          <c:showPercent val="0"/>
          <c:showBubbleSize val="0"/>
        </c:dLbls>
        <c:marker val="1"/>
        <c:smooth val="0"/>
        <c:axId val="479307872"/>
        <c:axId val="479312672"/>
      </c:lineChart>
      <c:dateAx>
        <c:axId val="221426816"/>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428352"/>
        <c:crosses val="autoZero"/>
        <c:auto val="1"/>
        <c:lblOffset val="100"/>
        <c:baseTimeUnit val="days"/>
      </c:dateAx>
      <c:valAx>
        <c:axId val="22142835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426816"/>
        <c:crosses val="autoZero"/>
        <c:crossBetween val="between"/>
      </c:valAx>
      <c:dateAx>
        <c:axId val="479307872"/>
        <c:scaling>
          <c:orientation val="minMax"/>
        </c:scaling>
        <c:delete val="1"/>
        <c:axPos val="b"/>
        <c:numFmt formatCode="m/d;@" sourceLinked="1"/>
        <c:majorTickMark val="out"/>
        <c:minorTickMark val="none"/>
        <c:tickLblPos val="nextTo"/>
        <c:crossAx val="479312672"/>
        <c:crosses val="autoZero"/>
        <c:auto val="1"/>
        <c:lblOffset val="100"/>
        <c:baseTimeUnit val="days"/>
      </c:dateAx>
      <c:valAx>
        <c:axId val="479312672"/>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47930787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c9ae41b5-4f0c-492c-9b13-7ed94ba2849f}"/>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总存款人数</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SBET_ro!$K$36</c:f>
              <c:strCache>
                <c:ptCount val="1"/>
                <c:pt idx="0">
                  <c:v>本月日均值数据</c:v>
                </c:pt>
              </c:strCache>
            </c:strRef>
          </c:tx>
          <c:spPr>
            <a:solidFill>
              <a:schemeClr val="accent1"/>
            </a:solidFill>
            <a:ln>
              <a:noFill/>
            </a:ln>
            <a:effectLst/>
          </c:spPr>
          <c:invertIfNegative val="0"/>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SBET_ro!$K$37:$K$67</c:f>
              <c:numCache>
                <c:formatCode>_ * #,##0_ ;_ * \-#,##0_ ;_ * "-"_ ;_ @_ </c:formatCode>
                <c:ptCount val="31"/>
                <c:pt idx="0">
                  <c:v>778</c:v>
                </c:pt>
                <c:pt idx="1">
                  <c:v>711.5</c:v>
                </c:pt>
                <c:pt idx="2">
                  <c:v>658.66666666666663</c:v>
                </c:pt>
                <c:pt idx="3">
                  <c:v>648.75</c:v>
                </c:pt>
                <c:pt idx="4">
                  <c:v>637</c:v>
                </c:pt>
                <c:pt idx="5">
                  <c:v>623.66666666666663</c:v>
                </c:pt>
                <c:pt idx="6">
                  <c:v>619.85714285714289</c:v>
                </c:pt>
                <c:pt idx="7">
                  <c:v>612</c:v>
                </c:pt>
                <c:pt idx="8">
                  <c:v>602.11111111111109</c:v>
                </c:pt>
                <c:pt idx="9">
                  <c:v>592.9</c:v>
                </c:pt>
                <c:pt idx="10">
                  <c:v>588.81818181818187</c:v>
                </c:pt>
                <c:pt idx="11">
                  <c:v>588.75</c:v>
                </c:pt>
                <c:pt idx="12">
                  <c:v>543.46153846153845</c:v>
                </c:pt>
                <c:pt idx="13">
                  <c:v>504.64285714285717</c:v>
                </c:pt>
                <c:pt idx="14">
                  <c:v>471</c:v>
                </c:pt>
                <c:pt idx="15">
                  <c:v>441.5625</c:v>
                </c:pt>
                <c:pt idx="16">
                  <c:v>415.58823529411762</c:v>
                </c:pt>
                <c:pt idx="17">
                  <c:v>392.5</c:v>
                </c:pt>
                <c:pt idx="18">
                  <c:v>371.84210526315792</c:v>
                </c:pt>
                <c:pt idx="19">
                  <c:v>353.25</c:v>
                </c:pt>
                <c:pt idx="20">
                  <c:v>336.42857142857144</c:v>
                </c:pt>
                <c:pt idx="21">
                  <c:v>321.13636363636363</c:v>
                </c:pt>
                <c:pt idx="22">
                  <c:v>307.17391304347825</c:v>
                </c:pt>
                <c:pt idx="23">
                  <c:v>294.375</c:v>
                </c:pt>
                <c:pt idx="24">
                  <c:v>282.60000000000002</c:v>
                </c:pt>
                <c:pt idx="25">
                  <c:v>271.73076923076923</c:v>
                </c:pt>
                <c:pt idx="26">
                  <c:v>261.66666666666669</c:v>
                </c:pt>
                <c:pt idx="27">
                  <c:v>252.32142857142858</c:v>
                </c:pt>
                <c:pt idx="28">
                  <c:v>243.62068965517241</c:v>
                </c:pt>
                <c:pt idx="29">
                  <c:v>235.5</c:v>
                </c:pt>
                <c:pt idx="30">
                  <c:v>227.90322580645162</c:v>
                </c:pt>
              </c:numCache>
            </c:numRef>
          </c:val>
          <c:extLst>
            <c:ext xmlns:c16="http://schemas.microsoft.com/office/drawing/2014/chart" uri="{C3380CC4-5D6E-409C-BE32-E72D297353CC}">
              <c16:uniqueId val="{00000000-84A0-43A3-BB97-7FB768EFA5D5}"/>
            </c:ext>
          </c:extLst>
        </c:ser>
        <c:ser>
          <c:idx val="1"/>
          <c:order val="1"/>
          <c:tx>
            <c:strRef>
              <c:f>SBET_ro!$L$36</c:f>
              <c:strCache>
                <c:ptCount val="1"/>
                <c:pt idx="0">
                  <c:v>上月日均值数据</c:v>
                </c:pt>
              </c:strCache>
            </c:strRef>
          </c:tx>
          <c:spPr>
            <a:solidFill>
              <a:schemeClr val="accent2"/>
            </a:solidFill>
            <a:ln>
              <a:noFill/>
            </a:ln>
            <a:effectLst/>
          </c:spPr>
          <c:invertIfNegative val="0"/>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SBET_ro!$L$37:$L$67</c:f>
              <c:numCache>
                <c:formatCode>_ * #,##0_ ;_ * \-#,##0_ ;_ * "-"_ ;_ @_ </c:formatCode>
                <c:ptCount val="31"/>
                <c:pt idx="0">
                  <c:v>914</c:v>
                </c:pt>
                <c:pt idx="1">
                  <c:v>854.5</c:v>
                </c:pt>
                <c:pt idx="2">
                  <c:v>841.33333333333337</c:v>
                </c:pt>
                <c:pt idx="3">
                  <c:v>824.5</c:v>
                </c:pt>
                <c:pt idx="4">
                  <c:v>803.8</c:v>
                </c:pt>
                <c:pt idx="5">
                  <c:v>786.66666666666663</c:v>
                </c:pt>
                <c:pt idx="6">
                  <c:v>801.71428571428567</c:v>
                </c:pt>
                <c:pt idx="7">
                  <c:v>791.5</c:v>
                </c:pt>
                <c:pt idx="8">
                  <c:v>777.22222222222217</c:v>
                </c:pt>
                <c:pt idx="9">
                  <c:v>770.6</c:v>
                </c:pt>
                <c:pt idx="10">
                  <c:v>756.09090909090912</c:v>
                </c:pt>
                <c:pt idx="11">
                  <c:v>749.5</c:v>
                </c:pt>
                <c:pt idx="12">
                  <c:v>742.07692307692309</c:v>
                </c:pt>
                <c:pt idx="13">
                  <c:v>748.5</c:v>
                </c:pt>
                <c:pt idx="14">
                  <c:v>748.6</c:v>
                </c:pt>
                <c:pt idx="15">
                  <c:v>746.625</c:v>
                </c:pt>
                <c:pt idx="16">
                  <c:v>745.17647058823525</c:v>
                </c:pt>
                <c:pt idx="17">
                  <c:v>735.83333333333337</c:v>
                </c:pt>
                <c:pt idx="18">
                  <c:v>728.84210526315792</c:v>
                </c:pt>
                <c:pt idx="19">
                  <c:v>721.9</c:v>
                </c:pt>
                <c:pt idx="20">
                  <c:v>724.42857142857144</c:v>
                </c:pt>
                <c:pt idx="21">
                  <c:v>723.4545454545455</c:v>
                </c:pt>
                <c:pt idx="22">
                  <c:v>718.13043478260875</c:v>
                </c:pt>
                <c:pt idx="23">
                  <c:v>712.79166666666663</c:v>
                </c:pt>
                <c:pt idx="24">
                  <c:v>707.36</c:v>
                </c:pt>
                <c:pt idx="25">
                  <c:v>702.19230769230774</c:v>
                </c:pt>
                <c:pt idx="26">
                  <c:v>697.03703703703707</c:v>
                </c:pt>
                <c:pt idx="27">
                  <c:v>711</c:v>
                </c:pt>
                <c:pt idx="28">
                  <c:v>686.48275862068965</c:v>
                </c:pt>
                <c:pt idx="29">
                  <c:v>663.6</c:v>
                </c:pt>
                <c:pt idx="30">
                  <c:v>642.19354838709683</c:v>
                </c:pt>
              </c:numCache>
            </c:numRef>
          </c:val>
          <c:extLst>
            <c:ext xmlns:c16="http://schemas.microsoft.com/office/drawing/2014/chart" uri="{C3380CC4-5D6E-409C-BE32-E72D297353CC}">
              <c16:uniqueId val="{00000001-84A0-43A3-BB97-7FB768EFA5D5}"/>
            </c:ext>
          </c:extLst>
        </c:ser>
        <c:dLbls>
          <c:showLegendKey val="0"/>
          <c:showVal val="0"/>
          <c:showCatName val="0"/>
          <c:showSerName val="0"/>
          <c:showPercent val="0"/>
          <c:showBubbleSize val="0"/>
        </c:dLbls>
        <c:gapWidth val="219"/>
        <c:axId val="221484928"/>
        <c:axId val="221486464"/>
      </c:barChart>
      <c:lineChart>
        <c:grouping val="standard"/>
        <c:varyColors val="0"/>
        <c:ser>
          <c:idx val="2"/>
          <c:order val="2"/>
          <c:tx>
            <c:strRef>
              <c:f>SBET_ro!$M$36</c:f>
              <c:strCache>
                <c:ptCount val="1"/>
                <c:pt idx="0">
                  <c:v>日均值同比增长率</c:v>
                </c:pt>
              </c:strCache>
            </c:strRef>
          </c:tx>
          <c:spPr>
            <a:ln w="28575" cap="rnd">
              <a:solidFill>
                <a:schemeClr val="accent3"/>
              </a:solidFill>
              <a:round/>
            </a:ln>
            <a:effectLst/>
          </c:spPr>
          <c:marker>
            <c:symbol val="none"/>
          </c:marker>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SBET_ro!$M$37:$M$67</c:f>
              <c:numCache>
                <c:formatCode>0.00%</c:formatCode>
                <c:ptCount val="31"/>
                <c:pt idx="0">
                  <c:v>-0.1487964989059081</c:v>
                </c:pt>
                <c:pt idx="1">
                  <c:v>-0.16734932709186659</c:v>
                </c:pt>
                <c:pt idx="2">
                  <c:v>-0.21711568938193351</c:v>
                </c:pt>
                <c:pt idx="3">
                  <c:v>-0.21315949060036385</c:v>
                </c:pt>
                <c:pt idx="4">
                  <c:v>-0.20751430704155258</c:v>
                </c:pt>
                <c:pt idx="5">
                  <c:v>-0.20720338983050848</c:v>
                </c:pt>
                <c:pt idx="6">
                  <c:v>-0.22683535281539549</c:v>
                </c:pt>
                <c:pt idx="7">
                  <c:v>-0.22678458622867972</c:v>
                </c:pt>
                <c:pt idx="8">
                  <c:v>-0.22530378842030019</c:v>
                </c:pt>
                <c:pt idx="9">
                  <c:v>-0.23059953283155987</c:v>
                </c:pt>
                <c:pt idx="10">
                  <c:v>-0.22123361789106646</c:v>
                </c:pt>
                <c:pt idx="11">
                  <c:v>-0.21447631754503002</c:v>
                </c:pt>
                <c:pt idx="12">
                  <c:v>-0.26764797346325286</c:v>
                </c:pt>
                <c:pt idx="13">
                  <c:v>-0.32579444603492697</c:v>
                </c:pt>
                <c:pt idx="14">
                  <c:v>-0.37082554100988513</c:v>
                </c:pt>
                <c:pt idx="15">
                  <c:v>-0.40858864892014063</c:v>
                </c:pt>
                <c:pt idx="16">
                  <c:v>-0.44229554783706976</c:v>
                </c:pt>
                <c:pt idx="17">
                  <c:v>-0.46659116647791621</c:v>
                </c:pt>
                <c:pt idx="18">
                  <c:v>-0.48981802426343152</c:v>
                </c:pt>
                <c:pt idx="19">
                  <c:v>-0.51066629727109014</c:v>
                </c:pt>
                <c:pt idx="20">
                  <c:v>-0.53559455728653127</c:v>
                </c:pt>
                <c:pt idx="21">
                  <c:v>-0.55610706207589855</c:v>
                </c:pt>
                <c:pt idx="22">
                  <c:v>-0.57225888478537268</c:v>
                </c:pt>
                <c:pt idx="23">
                  <c:v>-0.58701116502016715</c:v>
                </c:pt>
                <c:pt idx="24">
                  <c:v>-0.60048631531327756</c:v>
                </c:pt>
                <c:pt idx="25">
                  <c:v>-0.61302514104179218</c:v>
                </c:pt>
                <c:pt idx="26">
                  <c:v>-0.62460148777895852</c:v>
                </c:pt>
                <c:pt idx="27">
                  <c:v>-0.64511754068716098</c:v>
                </c:pt>
                <c:pt idx="28">
                  <c:v>-0.64511754068716087</c:v>
                </c:pt>
                <c:pt idx="29">
                  <c:v>-0.64511754068716098</c:v>
                </c:pt>
                <c:pt idx="30">
                  <c:v>-0.64511754068716098</c:v>
                </c:pt>
              </c:numCache>
            </c:numRef>
          </c:val>
          <c:smooth val="0"/>
          <c:extLst>
            <c:ext xmlns:c16="http://schemas.microsoft.com/office/drawing/2014/chart" uri="{C3380CC4-5D6E-409C-BE32-E72D297353CC}">
              <c16:uniqueId val="{00000002-84A0-43A3-BB97-7FB768EFA5D5}"/>
            </c:ext>
          </c:extLst>
        </c:ser>
        <c:dLbls>
          <c:showLegendKey val="0"/>
          <c:showVal val="0"/>
          <c:showCatName val="0"/>
          <c:showSerName val="0"/>
          <c:showPercent val="0"/>
          <c:showBubbleSize val="0"/>
        </c:dLbls>
        <c:marker val="1"/>
        <c:smooth val="0"/>
        <c:axId val="479295872"/>
        <c:axId val="479298272"/>
      </c:lineChart>
      <c:dateAx>
        <c:axId val="221484928"/>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486464"/>
        <c:crosses val="autoZero"/>
        <c:auto val="1"/>
        <c:lblOffset val="100"/>
        <c:baseTimeUnit val="days"/>
      </c:dateAx>
      <c:valAx>
        <c:axId val="22148646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484928"/>
        <c:crosses val="autoZero"/>
        <c:crossBetween val="between"/>
      </c:valAx>
      <c:dateAx>
        <c:axId val="479295872"/>
        <c:scaling>
          <c:orientation val="minMax"/>
        </c:scaling>
        <c:delete val="1"/>
        <c:axPos val="b"/>
        <c:numFmt formatCode="m/d;@" sourceLinked="1"/>
        <c:majorTickMark val="out"/>
        <c:minorTickMark val="none"/>
        <c:tickLblPos val="nextTo"/>
        <c:crossAx val="479298272"/>
        <c:crosses val="autoZero"/>
        <c:auto val="1"/>
        <c:lblOffset val="100"/>
        <c:baseTimeUnit val="days"/>
      </c:dateAx>
      <c:valAx>
        <c:axId val="479298272"/>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47929587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134fb0f5-f8ec-4ec2-9ad6-3b0d8b7090aa}"/>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总存款人数</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SBET_ro!$K$68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SBET_ro!$A$69:$A$99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SBET_ro!$K$69:$K$99</c:f>
              <c:numCache>
                <c:formatCode>_ * #,##0_ ;_ * \-#,##0_ ;_ * "-"_ ;_ @_ </c:formatCode>
                <c:ptCount val="31"/>
                <c:pt idx="0">
                  <c:v>-310</c:v>
                </c:pt>
                <c:pt idx="1">
                  <c:v>-133</c:v>
                </c:pt>
                <c:pt idx="2">
                  <c:v>-92</c:v>
                </c:pt>
                <c:pt idx="3">
                  <c:v>66</c:v>
                </c:pt>
                <c:pt idx="4">
                  <c:v>-29</c:v>
                </c:pt>
                <c:pt idx="5">
                  <c:v>-33</c:v>
                </c:pt>
                <c:pt idx="6">
                  <c:v>40</c:v>
                </c:pt>
                <c:pt idx="7">
                  <c:v>-40</c:v>
                </c:pt>
                <c:pt idx="8">
                  <c:v>-34</c:v>
                </c:pt>
                <c:pt idx="9">
                  <c:v>-13</c:v>
                </c:pt>
                <c:pt idx="10">
                  <c:v>38</c:v>
                </c:pt>
                <c:pt idx="11">
                  <c:v>40</c:v>
                </c:pt>
                <c:pt idx="12">
                  <c:v>-588</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7E32-4755-A18F-DB02B3350B55}"/>
            </c:ext>
          </c:extLst>
        </c:ser>
        <c:dLbls>
          <c:showLegendKey val="0"/>
          <c:showVal val="0"/>
          <c:showCatName val="0"/>
          <c:showSerName val="0"/>
          <c:showPercent val="0"/>
          <c:showBubbleSize val="0"/>
        </c:dLbls>
        <c:gapWidth val="315"/>
        <c:overlap val="-40"/>
        <c:axId val="221842816"/>
        <c:axId val="221865088"/>
      </c:barChart>
      <c:dateAx>
        <c:axId val="221842816"/>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1865088"/>
        <c:crosses val="autoZero"/>
        <c:auto val="1"/>
        <c:lblOffset val="100"/>
        <c:baseTimeUnit val="days"/>
      </c:dateAx>
      <c:valAx>
        <c:axId val="221865088"/>
        <c:scaling>
          <c:orientation val="minMax"/>
        </c:scaling>
        <c:delete val="1"/>
        <c:axPos val="l"/>
        <c:numFmt formatCode="_ * #,##0_ ;_ * \-#,##0_ ;_ * &quot;-&quot;_ ;_ @_ " sourceLinked="1"/>
        <c:majorTickMark val="none"/>
        <c:minorTickMark val="none"/>
        <c:tickLblPos val="nextTo"/>
        <c:crossAx val="2218428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144cfa8b-5b9c-46a5-819c-09bc58dc18fb}"/>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总存款人数</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SBET_ro!$K$100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SBET_ro!$K$101:$K$131</c:f>
              <c:numCache>
                <c:formatCode>_ * #,##0_ ;_ * \-#,##0_ ;_ * "-"_ ;_ @_ </c:formatCode>
                <c:ptCount val="31"/>
                <c:pt idx="0">
                  <c:v>778</c:v>
                </c:pt>
                <c:pt idx="1">
                  <c:v>711.5</c:v>
                </c:pt>
                <c:pt idx="2">
                  <c:v>658.66666666666663</c:v>
                </c:pt>
                <c:pt idx="3">
                  <c:v>648.75</c:v>
                </c:pt>
                <c:pt idx="4">
                  <c:v>637</c:v>
                </c:pt>
                <c:pt idx="5">
                  <c:v>623.66666666666663</c:v>
                </c:pt>
                <c:pt idx="6">
                  <c:v>619.85714285714289</c:v>
                </c:pt>
                <c:pt idx="7">
                  <c:v>612</c:v>
                </c:pt>
                <c:pt idx="8">
                  <c:v>602.11111111111109</c:v>
                </c:pt>
                <c:pt idx="9">
                  <c:v>592.9</c:v>
                </c:pt>
                <c:pt idx="10">
                  <c:v>588.81818181818187</c:v>
                </c:pt>
                <c:pt idx="11">
                  <c:v>588.75</c:v>
                </c:pt>
                <c:pt idx="12">
                  <c:v>543.46153846153845</c:v>
                </c:pt>
                <c:pt idx="13">
                  <c:v>504.64285714285717</c:v>
                </c:pt>
                <c:pt idx="14">
                  <c:v>471</c:v>
                </c:pt>
                <c:pt idx="15">
                  <c:v>441.5625</c:v>
                </c:pt>
                <c:pt idx="16">
                  <c:v>415.58823529411762</c:v>
                </c:pt>
                <c:pt idx="17">
                  <c:v>392.5</c:v>
                </c:pt>
                <c:pt idx="18">
                  <c:v>371.84210526315792</c:v>
                </c:pt>
                <c:pt idx="19">
                  <c:v>353.25</c:v>
                </c:pt>
                <c:pt idx="20">
                  <c:v>336.42857142857144</c:v>
                </c:pt>
                <c:pt idx="21">
                  <c:v>321.13636363636363</c:v>
                </c:pt>
                <c:pt idx="22">
                  <c:v>307.17391304347825</c:v>
                </c:pt>
                <c:pt idx="23">
                  <c:v>294.375</c:v>
                </c:pt>
                <c:pt idx="24">
                  <c:v>282.60000000000002</c:v>
                </c:pt>
                <c:pt idx="25">
                  <c:v>271.73076923076923</c:v>
                </c:pt>
                <c:pt idx="26">
                  <c:v>261.66666666666669</c:v>
                </c:pt>
                <c:pt idx="27">
                  <c:v>252.32142857142858</c:v>
                </c:pt>
                <c:pt idx="28">
                  <c:v>243.62068965517241</c:v>
                </c:pt>
                <c:pt idx="29">
                  <c:v>235.5</c:v>
                </c:pt>
                <c:pt idx="30">
                  <c:v>227.90322580645162</c:v>
                </c:pt>
              </c:numCache>
            </c:numRef>
          </c:val>
          <c:extLst>
            <c:ext xmlns:c16="http://schemas.microsoft.com/office/drawing/2014/chart" uri="{C3380CC4-5D6E-409C-BE32-E72D297353CC}">
              <c16:uniqueId val="{00000000-42E8-4BE3-A659-38BCFB301AD8}"/>
            </c:ext>
          </c:extLst>
        </c:ser>
        <c:ser>
          <c:idx val="1"/>
          <c:order val="1"/>
          <c:tx>
            <c:strRef>
              <c:f>SBET_ro!$L$100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SBET_ro!$L$101:$L$131</c:f>
              <c:numCache>
                <c:formatCode>_ * #,##0_ ;_ * \-#,##0_ ;_ * "-"_ ;_ @_ </c:formatCode>
                <c:ptCount val="31"/>
                <c:pt idx="0">
                  <c:v>642.19354838709683</c:v>
                </c:pt>
                <c:pt idx="1">
                  <c:v>642.19354838709683</c:v>
                </c:pt>
                <c:pt idx="2">
                  <c:v>642.19354838709683</c:v>
                </c:pt>
                <c:pt idx="3">
                  <c:v>642.19354838709683</c:v>
                </c:pt>
                <c:pt idx="4">
                  <c:v>642.19354838709683</c:v>
                </c:pt>
                <c:pt idx="5">
                  <c:v>642.19354838709683</c:v>
                </c:pt>
                <c:pt idx="6">
                  <c:v>642.19354838709683</c:v>
                </c:pt>
                <c:pt idx="7">
                  <c:v>642.19354838709683</c:v>
                </c:pt>
                <c:pt idx="8">
                  <c:v>642.19354838709683</c:v>
                </c:pt>
                <c:pt idx="9">
                  <c:v>642.19354838709683</c:v>
                </c:pt>
                <c:pt idx="10">
                  <c:v>642.19354838709683</c:v>
                </c:pt>
                <c:pt idx="11">
                  <c:v>642.19354838709683</c:v>
                </c:pt>
                <c:pt idx="12">
                  <c:v>642.19354838709683</c:v>
                </c:pt>
                <c:pt idx="13">
                  <c:v>642.19354838709683</c:v>
                </c:pt>
                <c:pt idx="14">
                  <c:v>642.19354838709683</c:v>
                </c:pt>
                <c:pt idx="15">
                  <c:v>642.19354838709683</c:v>
                </c:pt>
                <c:pt idx="16">
                  <c:v>642.19354838709683</c:v>
                </c:pt>
                <c:pt idx="17">
                  <c:v>642.19354838709683</c:v>
                </c:pt>
                <c:pt idx="18">
                  <c:v>642.19354838709683</c:v>
                </c:pt>
                <c:pt idx="19">
                  <c:v>642.19354838709683</c:v>
                </c:pt>
                <c:pt idx="20">
                  <c:v>642.19354838709683</c:v>
                </c:pt>
                <c:pt idx="21">
                  <c:v>642.19354838709683</c:v>
                </c:pt>
                <c:pt idx="22">
                  <c:v>642.19354838709683</c:v>
                </c:pt>
                <c:pt idx="23">
                  <c:v>642.19354838709683</c:v>
                </c:pt>
                <c:pt idx="24">
                  <c:v>642.19354838709683</c:v>
                </c:pt>
                <c:pt idx="25">
                  <c:v>642.19354838709683</c:v>
                </c:pt>
                <c:pt idx="26">
                  <c:v>642.19354838709683</c:v>
                </c:pt>
                <c:pt idx="27">
                  <c:v>642.19354838709683</c:v>
                </c:pt>
                <c:pt idx="28">
                  <c:v>642.19354838709683</c:v>
                </c:pt>
                <c:pt idx="29">
                  <c:v>642.19354838709683</c:v>
                </c:pt>
                <c:pt idx="30">
                  <c:v>642.19354838709683</c:v>
                </c:pt>
              </c:numCache>
            </c:numRef>
          </c:val>
          <c:extLst>
            <c:ext xmlns:c16="http://schemas.microsoft.com/office/drawing/2014/chart" uri="{C3380CC4-5D6E-409C-BE32-E72D297353CC}">
              <c16:uniqueId val="{00000001-42E8-4BE3-A659-38BCFB301AD8}"/>
            </c:ext>
          </c:extLst>
        </c:ser>
        <c:dLbls>
          <c:showLegendKey val="0"/>
          <c:showVal val="0"/>
          <c:showCatName val="0"/>
          <c:showSerName val="0"/>
          <c:showPercent val="0"/>
          <c:showBubbleSize val="0"/>
        </c:dLbls>
        <c:gapWidth val="100"/>
        <c:axId val="221976832"/>
        <c:axId val="221999104"/>
      </c:barChart>
      <c:lineChart>
        <c:grouping val="standard"/>
        <c:varyColors val="0"/>
        <c:ser>
          <c:idx val="2"/>
          <c:order val="2"/>
          <c:tx>
            <c:strRef>
              <c:f>SBET_ro!$M$100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SBET_ro!$M$101:$M$131</c:f>
              <c:numCache>
                <c:formatCode>0.00%</c:formatCode>
                <c:ptCount val="31"/>
                <c:pt idx="0">
                  <c:v>0.21147277476391391</c:v>
                </c:pt>
                <c:pt idx="1">
                  <c:v>0.10792143861764106</c:v>
                </c:pt>
                <c:pt idx="2">
                  <c:v>2.5651329448797663E-2</c:v>
                </c:pt>
                <c:pt idx="3">
                  <c:v>1.0209463532248261E-2</c:v>
                </c:pt>
                <c:pt idx="4">
                  <c:v>-8.0872011251758875E-3</c:v>
                </c:pt>
                <c:pt idx="5">
                  <c:v>-2.8849373786082783E-2</c:v>
                </c:pt>
                <c:pt idx="6">
                  <c:v>-3.4781423117770341E-2</c:v>
                </c:pt>
                <c:pt idx="7">
                  <c:v>-4.7016274864376206E-2</c:v>
                </c:pt>
                <c:pt idx="8">
                  <c:v>-6.2414886254548815E-2</c:v>
                </c:pt>
                <c:pt idx="9">
                  <c:v>-7.6758087201125286E-2</c:v>
                </c:pt>
                <c:pt idx="10">
                  <c:v>-8.311414324072551E-2</c:v>
                </c:pt>
                <c:pt idx="11">
                  <c:v>-8.3220313441832505E-2</c:v>
                </c:pt>
                <c:pt idx="12">
                  <c:v>-0.15374182779246079</c:v>
                </c:pt>
                <c:pt idx="13">
                  <c:v>-0.21418884009299924</c:v>
                </c:pt>
                <c:pt idx="14">
                  <c:v>-0.26657625075346603</c:v>
                </c:pt>
                <c:pt idx="15">
                  <c:v>-0.31241523508137437</c:v>
                </c:pt>
                <c:pt idx="16">
                  <c:v>-0.3528613977236465</c:v>
                </c:pt>
                <c:pt idx="17">
                  <c:v>-0.388813542294555</c:v>
                </c:pt>
                <c:pt idx="18">
                  <c:v>-0.42098125059484154</c:v>
                </c:pt>
                <c:pt idx="19">
                  <c:v>-0.44993218806509949</c:v>
                </c:pt>
                <c:pt idx="20">
                  <c:v>-0.47612589339533284</c:v>
                </c:pt>
                <c:pt idx="21">
                  <c:v>-0.4999383527864541</c:v>
                </c:pt>
                <c:pt idx="22">
                  <c:v>-0.52168016353486912</c:v>
                </c:pt>
                <c:pt idx="23">
                  <c:v>-0.54161015672091628</c:v>
                </c:pt>
                <c:pt idx="24">
                  <c:v>-0.55994575045207962</c:v>
                </c:pt>
                <c:pt idx="25">
                  <c:v>-0.57687091389623035</c:v>
                </c:pt>
                <c:pt idx="26">
                  <c:v>-0.5925423615297033</c:v>
                </c:pt>
                <c:pt idx="27">
                  <c:v>-0.60709442004649972</c:v>
                </c:pt>
                <c:pt idx="28">
                  <c:v>-0.6206428883207582</c:v>
                </c:pt>
                <c:pt idx="29">
                  <c:v>-0.63328812537673296</c:v>
                </c:pt>
                <c:pt idx="30">
                  <c:v>-0.64511754068716098</c:v>
                </c:pt>
              </c:numCache>
            </c:numRef>
          </c:val>
          <c:smooth val="0"/>
          <c:extLst>
            <c:ext xmlns:c16="http://schemas.microsoft.com/office/drawing/2014/chart" uri="{C3380CC4-5D6E-409C-BE32-E72D297353CC}">
              <c16:uniqueId val="{00000002-42E8-4BE3-A659-38BCFB301AD8}"/>
            </c:ext>
          </c:extLst>
        </c:ser>
        <c:dLbls>
          <c:showLegendKey val="0"/>
          <c:showVal val="0"/>
          <c:showCatName val="0"/>
          <c:showSerName val="0"/>
          <c:showPercent val="0"/>
          <c:showBubbleSize val="0"/>
        </c:dLbls>
        <c:marker val="1"/>
        <c:smooth val="0"/>
        <c:axId val="479313152"/>
        <c:axId val="479317472"/>
      </c:lineChart>
      <c:dateAx>
        <c:axId val="221976832"/>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999104"/>
        <c:crosses val="autoZero"/>
        <c:auto val="1"/>
        <c:lblOffset val="100"/>
        <c:baseTimeUnit val="days"/>
      </c:dateAx>
      <c:valAx>
        <c:axId val="22199910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976832"/>
        <c:crosses val="autoZero"/>
        <c:crossBetween val="between"/>
      </c:valAx>
      <c:dateAx>
        <c:axId val="479313152"/>
        <c:scaling>
          <c:orientation val="minMax"/>
        </c:scaling>
        <c:delete val="1"/>
        <c:axPos val="b"/>
        <c:numFmt formatCode="m/d;@" sourceLinked="1"/>
        <c:majorTickMark val="out"/>
        <c:minorTickMark val="none"/>
        <c:tickLblPos val="nextTo"/>
        <c:crossAx val="479317472"/>
        <c:crosses val="autoZero"/>
        <c:auto val="1"/>
        <c:lblOffset val="100"/>
        <c:baseTimeUnit val="days"/>
      </c:dateAx>
      <c:valAx>
        <c:axId val="47931747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47931315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9ce80cb1-4f6d-44e0-b689-28e153fa7eff}"/>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1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总存款次数</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SBET_ro!$N$2:$N$4</c:f>
              <c:strCache>
                <c:ptCount val="3"/>
                <c:pt idx="0">
                  <c:v>总存款次数</c:v>
                </c:pt>
                <c:pt idx="1">
                  <c:v>total deposit counts</c:v>
                </c:pt>
                <c:pt idx="2">
                  <c:v>本月数据</c:v>
                </c:pt>
              </c:strCache>
            </c:strRef>
          </c:tx>
          <c:spPr>
            <a:solidFill>
              <a:schemeClr val="accent1"/>
            </a:solidFill>
            <a:ln>
              <a:noFill/>
            </a:ln>
            <a:effectLst/>
          </c:spPr>
          <c:invertIfNegative val="0"/>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SBET_ro!$N$5:$N$35</c:f>
              <c:numCache>
                <c:formatCode>_ * #,##0_ ;_ * \-#,##0_ ;_ * "-"_ ;_ @_ </c:formatCode>
                <c:ptCount val="31"/>
                <c:pt idx="0">
                  <c:v>1471</c:v>
                </c:pt>
                <c:pt idx="1">
                  <c:v>1217</c:v>
                </c:pt>
                <c:pt idx="2">
                  <c:v>1128</c:v>
                </c:pt>
                <c:pt idx="3">
                  <c:v>1176</c:v>
                </c:pt>
                <c:pt idx="4">
                  <c:v>1212</c:v>
                </c:pt>
                <c:pt idx="5">
                  <c:v>1206</c:v>
                </c:pt>
                <c:pt idx="6">
                  <c:v>1196</c:v>
                </c:pt>
                <c:pt idx="7">
                  <c:v>1126</c:v>
                </c:pt>
                <c:pt idx="8">
                  <c:v>1162</c:v>
                </c:pt>
                <c:pt idx="9">
                  <c:v>1153</c:v>
                </c:pt>
                <c:pt idx="10">
                  <c:v>1163</c:v>
                </c:pt>
                <c:pt idx="11">
                  <c:v>1218</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6DF2-4C3D-B993-1C1B90C9A079}"/>
            </c:ext>
          </c:extLst>
        </c:ser>
        <c:ser>
          <c:idx val="1"/>
          <c:order val="1"/>
          <c:tx>
            <c:strRef>
              <c:f>SBET_ro!$O$2:$O$4</c:f>
              <c:strCache>
                <c:ptCount val="3"/>
                <c:pt idx="0">
                  <c:v>总存款次数</c:v>
                </c:pt>
                <c:pt idx="1">
                  <c:v>total deposit counts</c:v>
                </c:pt>
                <c:pt idx="2">
                  <c:v>上月数据</c:v>
                </c:pt>
              </c:strCache>
            </c:strRef>
          </c:tx>
          <c:spPr>
            <a:solidFill>
              <a:schemeClr val="accent2"/>
            </a:solidFill>
            <a:ln>
              <a:noFill/>
            </a:ln>
            <a:effectLst/>
          </c:spPr>
          <c:invertIfNegative val="0"/>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SBET_ro!$O$5:$O$35</c:f>
              <c:numCache>
                <c:formatCode>_ * #,##0_ ;_ * \-#,##0_ ;_ * "-"_ ;_ @_ </c:formatCode>
                <c:ptCount val="31"/>
                <c:pt idx="0">
                  <c:v>1632</c:v>
                </c:pt>
                <c:pt idx="1">
                  <c:v>1383</c:v>
                </c:pt>
                <c:pt idx="2">
                  <c:v>1457</c:v>
                </c:pt>
                <c:pt idx="3">
                  <c:v>1361</c:v>
                </c:pt>
                <c:pt idx="4">
                  <c:v>1260</c:v>
                </c:pt>
                <c:pt idx="5">
                  <c:v>1324</c:v>
                </c:pt>
                <c:pt idx="6">
                  <c:v>1555</c:v>
                </c:pt>
                <c:pt idx="7">
                  <c:v>1341</c:v>
                </c:pt>
                <c:pt idx="8">
                  <c:v>1274</c:v>
                </c:pt>
                <c:pt idx="9">
                  <c:v>1294</c:v>
                </c:pt>
                <c:pt idx="10">
                  <c:v>1192</c:v>
                </c:pt>
                <c:pt idx="11">
                  <c:v>1324</c:v>
                </c:pt>
                <c:pt idx="12">
                  <c:v>1235</c:v>
                </c:pt>
                <c:pt idx="13">
                  <c:v>1388</c:v>
                </c:pt>
                <c:pt idx="14">
                  <c:v>1433</c:v>
                </c:pt>
                <c:pt idx="15">
                  <c:v>1300</c:v>
                </c:pt>
                <c:pt idx="16">
                  <c:v>1248</c:v>
                </c:pt>
                <c:pt idx="17">
                  <c:v>1098</c:v>
                </c:pt>
                <c:pt idx="18">
                  <c:v>1196</c:v>
                </c:pt>
                <c:pt idx="19">
                  <c:v>1096</c:v>
                </c:pt>
                <c:pt idx="20">
                  <c:v>1322</c:v>
                </c:pt>
                <c:pt idx="21">
                  <c:v>1200</c:v>
                </c:pt>
                <c:pt idx="22">
                  <c:v>1072</c:v>
                </c:pt>
                <c:pt idx="23">
                  <c:v>1099</c:v>
                </c:pt>
                <c:pt idx="24">
                  <c:v>1113</c:v>
                </c:pt>
                <c:pt idx="25">
                  <c:v>1172</c:v>
                </c:pt>
                <c:pt idx="26">
                  <c:v>1085</c:v>
                </c:pt>
                <c:pt idx="27">
                  <c:v>1781</c:v>
                </c:pt>
                <c:pt idx="28">
                  <c:v>0</c:v>
                </c:pt>
                <c:pt idx="29">
                  <c:v>0</c:v>
                </c:pt>
                <c:pt idx="30">
                  <c:v>0</c:v>
                </c:pt>
              </c:numCache>
            </c:numRef>
          </c:val>
          <c:extLst>
            <c:ext xmlns:c16="http://schemas.microsoft.com/office/drawing/2014/chart" uri="{C3380CC4-5D6E-409C-BE32-E72D297353CC}">
              <c16:uniqueId val="{00000001-6DF2-4C3D-B993-1C1B90C9A079}"/>
            </c:ext>
          </c:extLst>
        </c:ser>
        <c:dLbls>
          <c:showLegendKey val="0"/>
          <c:showVal val="0"/>
          <c:showCatName val="0"/>
          <c:showSerName val="0"/>
          <c:showPercent val="0"/>
          <c:showBubbleSize val="0"/>
        </c:dLbls>
        <c:gapWidth val="219"/>
        <c:axId val="222448640"/>
        <c:axId val="222450432"/>
      </c:barChart>
      <c:lineChart>
        <c:grouping val="standard"/>
        <c:varyColors val="0"/>
        <c:ser>
          <c:idx val="2"/>
          <c:order val="2"/>
          <c:tx>
            <c:strRef>
              <c:f>SBET_ro!$P$2:$P$4</c:f>
              <c:strCache>
                <c:ptCount val="3"/>
                <c:pt idx="0">
                  <c:v>总存款次数</c:v>
                </c:pt>
                <c:pt idx="1">
                  <c:v>total deposit counts</c:v>
                </c:pt>
                <c:pt idx="2">
                  <c:v>增长率</c:v>
                </c:pt>
              </c:strCache>
            </c:strRef>
          </c:tx>
          <c:spPr>
            <a:ln w="28575" cap="rnd">
              <a:solidFill>
                <a:schemeClr val="accent3"/>
              </a:solidFill>
              <a:round/>
            </a:ln>
            <a:effectLst/>
          </c:spPr>
          <c:marker>
            <c:symbol val="none"/>
          </c:marker>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SBET_ro!$P$5:$P$35</c:f>
              <c:numCache>
                <c:formatCode>0.00%</c:formatCode>
                <c:ptCount val="31"/>
                <c:pt idx="0">
                  <c:v>-9.8651960784313722E-2</c:v>
                </c:pt>
                <c:pt idx="1">
                  <c:v>-0.12002892263195951</c:v>
                </c:pt>
                <c:pt idx="2">
                  <c:v>-0.22580645161290322</c:v>
                </c:pt>
                <c:pt idx="3">
                  <c:v>-0.13592946362968406</c:v>
                </c:pt>
                <c:pt idx="4">
                  <c:v>-3.8095238095238099E-2</c:v>
                </c:pt>
                <c:pt idx="5">
                  <c:v>-8.9123867069486398E-2</c:v>
                </c:pt>
                <c:pt idx="6">
                  <c:v>-0.23086816720257236</c:v>
                </c:pt>
                <c:pt idx="7">
                  <c:v>-0.16032811334824756</c:v>
                </c:pt>
                <c:pt idx="8">
                  <c:v>-8.7912087912087919E-2</c:v>
                </c:pt>
                <c:pt idx="9">
                  <c:v>-0.10896445131375579</c:v>
                </c:pt>
                <c:pt idx="10">
                  <c:v>-2.4328859060402684E-2</c:v>
                </c:pt>
                <c:pt idx="11">
                  <c:v>-8.0060422960725075E-2</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6DF2-4C3D-B993-1C1B90C9A079}"/>
            </c:ext>
          </c:extLst>
        </c:ser>
        <c:dLbls>
          <c:showLegendKey val="0"/>
          <c:showVal val="0"/>
          <c:showCatName val="0"/>
          <c:showSerName val="0"/>
          <c:showPercent val="0"/>
          <c:showBubbleSize val="0"/>
        </c:dLbls>
        <c:marker val="1"/>
        <c:smooth val="0"/>
        <c:axId val="227673664"/>
        <c:axId val="227674624"/>
      </c:lineChart>
      <c:dateAx>
        <c:axId val="222448640"/>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450432"/>
        <c:crosses val="autoZero"/>
        <c:auto val="1"/>
        <c:lblOffset val="100"/>
        <c:baseTimeUnit val="days"/>
      </c:dateAx>
      <c:valAx>
        <c:axId val="22245043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448640"/>
        <c:crosses val="autoZero"/>
        <c:crossBetween val="between"/>
      </c:valAx>
      <c:dateAx>
        <c:axId val="227673664"/>
        <c:scaling>
          <c:orientation val="minMax"/>
        </c:scaling>
        <c:delete val="1"/>
        <c:axPos val="b"/>
        <c:numFmt formatCode="m/d;@" sourceLinked="1"/>
        <c:majorTickMark val="out"/>
        <c:minorTickMark val="none"/>
        <c:tickLblPos val="nextTo"/>
        <c:crossAx val="227674624"/>
        <c:crosses val="autoZero"/>
        <c:auto val="1"/>
        <c:lblOffset val="100"/>
        <c:baseTimeUnit val="days"/>
      </c:dateAx>
      <c:valAx>
        <c:axId val="22767462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7673664"/>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6565f399-52c1-45f1-b8e5-ccf77678dfaa}"/>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总存款次数</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SBET_ro!$N$36</c:f>
              <c:strCache>
                <c:ptCount val="1"/>
                <c:pt idx="0">
                  <c:v>本月日均值数据</c:v>
                </c:pt>
              </c:strCache>
            </c:strRef>
          </c:tx>
          <c:spPr>
            <a:solidFill>
              <a:schemeClr val="accent1"/>
            </a:solidFill>
            <a:ln>
              <a:noFill/>
            </a:ln>
            <a:effectLst/>
          </c:spPr>
          <c:invertIfNegative val="0"/>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SBET_ro!$N$37:$N$67</c:f>
              <c:numCache>
                <c:formatCode>_ * #,##0_ ;_ * \-#,##0_ ;_ * "-"_ ;_ @_ </c:formatCode>
                <c:ptCount val="31"/>
                <c:pt idx="0">
                  <c:v>1471</c:v>
                </c:pt>
                <c:pt idx="1">
                  <c:v>1344</c:v>
                </c:pt>
                <c:pt idx="2">
                  <c:v>1272</c:v>
                </c:pt>
                <c:pt idx="3">
                  <c:v>1248</c:v>
                </c:pt>
                <c:pt idx="4">
                  <c:v>1240.8</c:v>
                </c:pt>
                <c:pt idx="5">
                  <c:v>1235</c:v>
                </c:pt>
                <c:pt idx="6">
                  <c:v>1229.4285714285713</c:v>
                </c:pt>
                <c:pt idx="7">
                  <c:v>1216.5</c:v>
                </c:pt>
                <c:pt idx="8">
                  <c:v>1210.4444444444443</c:v>
                </c:pt>
                <c:pt idx="9">
                  <c:v>1204.7</c:v>
                </c:pt>
                <c:pt idx="10">
                  <c:v>1200.909090909091</c:v>
                </c:pt>
                <c:pt idx="11">
                  <c:v>1202.3333333333333</c:v>
                </c:pt>
                <c:pt idx="12">
                  <c:v>1109.8461538461538</c:v>
                </c:pt>
                <c:pt idx="13">
                  <c:v>1030.5714285714287</c:v>
                </c:pt>
                <c:pt idx="14">
                  <c:v>961.86666666666667</c:v>
                </c:pt>
                <c:pt idx="15">
                  <c:v>901.75</c:v>
                </c:pt>
                <c:pt idx="16">
                  <c:v>848.70588235294122</c:v>
                </c:pt>
                <c:pt idx="17">
                  <c:v>801.55555555555554</c:v>
                </c:pt>
                <c:pt idx="18">
                  <c:v>759.36842105263156</c:v>
                </c:pt>
                <c:pt idx="19">
                  <c:v>721.4</c:v>
                </c:pt>
                <c:pt idx="20">
                  <c:v>687.04761904761904</c:v>
                </c:pt>
                <c:pt idx="21">
                  <c:v>655.81818181818187</c:v>
                </c:pt>
                <c:pt idx="22">
                  <c:v>627.304347826087</c:v>
                </c:pt>
                <c:pt idx="23">
                  <c:v>601.16666666666663</c:v>
                </c:pt>
                <c:pt idx="24">
                  <c:v>577.12</c:v>
                </c:pt>
                <c:pt idx="25">
                  <c:v>554.92307692307691</c:v>
                </c:pt>
                <c:pt idx="26">
                  <c:v>534.37037037037032</c:v>
                </c:pt>
                <c:pt idx="27">
                  <c:v>515.28571428571433</c:v>
                </c:pt>
                <c:pt idx="28">
                  <c:v>497.51724137931035</c:v>
                </c:pt>
                <c:pt idx="29">
                  <c:v>480.93333333333334</c:v>
                </c:pt>
                <c:pt idx="30">
                  <c:v>465.41935483870969</c:v>
                </c:pt>
              </c:numCache>
            </c:numRef>
          </c:val>
          <c:extLst>
            <c:ext xmlns:c16="http://schemas.microsoft.com/office/drawing/2014/chart" uri="{C3380CC4-5D6E-409C-BE32-E72D297353CC}">
              <c16:uniqueId val="{00000000-71CA-4B4C-A031-554E189FCEC8}"/>
            </c:ext>
          </c:extLst>
        </c:ser>
        <c:ser>
          <c:idx val="1"/>
          <c:order val="1"/>
          <c:tx>
            <c:strRef>
              <c:f>SBET_ro!$O$36</c:f>
              <c:strCache>
                <c:ptCount val="1"/>
                <c:pt idx="0">
                  <c:v>上月日均值数据</c:v>
                </c:pt>
              </c:strCache>
            </c:strRef>
          </c:tx>
          <c:spPr>
            <a:solidFill>
              <a:schemeClr val="accent2"/>
            </a:solidFill>
            <a:ln>
              <a:noFill/>
            </a:ln>
            <a:effectLst/>
          </c:spPr>
          <c:invertIfNegative val="0"/>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SBET_ro!$O$37:$O$67</c:f>
              <c:numCache>
                <c:formatCode>_ * #,##0_ ;_ * \-#,##0_ ;_ * "-"_ ;_ @_ </c:formatCode>
                <c:ptCount val="31"/>
                <c:pt idx="0">
                  <c:v>1632</c:v>
                </c:pt>
                <c:pt idx="1">
                  <c:v>1507.5</c:v>
                </c:pt>
                <c:pt idx="2">
                  <c:v>1490.6666666666667</c:v>
                </c:pt>
                <c:pt idx="3">
                  <c:v>1458.25</c:v>
                </c:pt>
                <c:pt idx="4">
                  <c:v>1418.6</c:v>
                </c:pt>
                <c:pt idx="5">
                  <c:v>1402.8333333333333</c:v>
                </c:pt>
                <c:pt idx="6">
                  <c:v>1424.5714285714287</c:v>
                </c:pt>
                <c:pt idx="7">
                  <c:v>1414.125</c:v>
                </c:pt>
                <c:pt idx="8">
                  <c:v>1398.5555555555557</c:v>
                </c:pt>
                <c:pt idx="9">
                  <c:v>1388.1</c:v>
                </c:pt>
                <c:pt idx="10">
                  <c:v>1370.2727272727273</c:v>
                </c:pt>
                <c:pt idx="11">
                  <c:v>1366.4166666666667</c:v>
                </c:pt>
                <c:pt idx="12">
                  <c:v>1356.3076923076924</c:v>
                </c:pt>
                <c:pt idx="13">
                  <c:v>1358.5714285714287</c:v>
                </c:pt>
                <c:pt idx="14">
                  <c:v>1363.5333333333333</c:v>
                </c:pt>
                <c:pt idx="15">
                  <c:v>1359.5625</c:v>
                </c:pt>
                <c:pt idx="16">
                  <c:v>1353</c:v>
                </c:pt>
                <c:pt idx="17">
                  <c:v>1338.8333333333333</c:v>
                </c:pt>
                <c:pt idx="18">
                  <c:v>1331.3157894736842</c:v>
                </c:pt>
                <c:pt idx="19">
                  <c:v>1319.55</c:v>
                </c:pt>
                <c:pt idx="20">
                  <c:v>1319.6666666666667</c:v>
                </c:pt>
                <c:pt idx="21">
                  <c:v>1314.2272727272727</c:v>
                </c:pt>
                <c:pt idx="22">
                  <c:v>1303.695652173913</c:v>
                </c:pt>
                <c:pt idx="23">
                  <c:v>1295.1666666666667</c:v>
                </c:pt>
                <c:pt idx="24">
                  <c:v>1287.8800000000001</c:v>
                </c:pt>
                <c:pt idx="25">
                  <c:v>1283.4230769230769</c:v>
                </c:pt>
                <c:pt idx="26">
                  <c:v>1276.0740740740741</c:v>
                </c:pt>
                <c:pt idx="27">
                  <c:v>1294.1071428571429</c:v>
                </c:pt>
                <c:pt idx="28">
                  <c:v>1249.4827586206898</c:v>
                </c:pt>
                <c:pt idx="29">
                  <c:v>1207.8333333333333</c:v>
                </c:pt>
                <c:pt idx="30">
                  <c:v>1168.8709677419354</c:v>
                </c:pt>
              </c:numCache>
            </c:numRef>
          </c:val>
          <c:extLst>
            <c:ext xmlns:c16="http://schemas.microsoft.com/office/drawing/2014/chart" uri="{C3380CC4-5D6E-409C-BE32-E72D297353CC}">
              <c16:uniqueId val="{00000001-71CA-4B4C-A031-554E189FCEC8}"/>
            </c:ext>
          </c:extLst>
        </c:ser>
        <c:dLbls>
          <c:showLegendKey val="0"/>
          <c:showVal val="0"/>
          <c:showCatName val="0"/>
          <c:showSerName val="0"/>
          <c:showPercent val="0"/>
          <c:showBubbleSize val="0"/>
        </c:dLbls>
        <c:gapWidth val="219"/>
        <c:axId val="222040064"/>
        <c:axId val="222041600"/>
      </c:barChart>
      <c:lineChart>
        <c:grouping val="standard"/>
        <c:varyColors val="0"/>
        <c:ser>
          <c:idx val="2"/>
          <c:order val="2"/>
          <c:tx>
            <c:strRef>
              <c:f>SBET_ro!$P$36</c:f>
              <c:strCache>
                <c:ptCount val="1"/>
                <c:pt idx="0">
                  <c:v>日均值同比增长率</c:v>
                </c:pt>
              </c:strCache>
            </c:strRef>
          </c:tx>
          <c:spPr>
            <a:ln w="28575" cap="rnd">
              <a:solidFill>
                <a:schemeClr val="accent3"/>
              </a:solidFill>
              <a:round/>
            </a:ln>
            <a:effectLst/>
          </c:spPr>
          <c:marker>
            <c:symbol val="none"/>
          </c:marker>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SBET_ro!$P$37:$P$67</c:f>
              <c:numCache>
                <c:formatCode>0.00%</c:formatCode>
                <c:ptCount val="31"/>
                <c:pt idx="0">
                  <c:v>-9.8651960784313722E-2</c:v>
                </c:pt>
                <c:pt idx="1">
                  <c:v>-0.10845771144278607</c:v>
                </c:pt>
                <c:pt idx="2">
                  <c:v>-0.14669051878354208</c:v>
                </c:pt>
                <c:pt idx="3">
                  <c:v>-0.14417966740956625</c:v>
                </c:pt>
                <c:pt idx="4">
                  <c:v>-0.12533483716340052</c:v>
                </c:pt>
                <c:pt idx="5">
                  <c:v>-0.11963882618510153</c:v>
                </c:pt>
                <c:pt idx="6">
                  <c:v>-0.1369835539510631</c:v>
                </c:pt>
                <c:pt idx="7">
                  <c:v>-0.13975072924953594</c:v>
                </c:pt>
                <c:pt idx="8">
                  <c:v>-0.13450385318185443</c:v>
                </c:pt>
                <c:pt idx="9">
                  <c:v>-0.13212304589006546</c:v>
                </c:pt>
                <c:pt idx="10">
                  <c:v>-0.12359848736150726</c:v>
                </c:pt>
                <c:pt idx="11">
                  <c:v>-0.12008294200158576</c:v>
                </c:pt>
                <c:pt idx="12">
                  <c:v>-0.18171506352087122</c:v>
                </c:pt>
                <c:pt idx="13">
                  <c:v>-0.24143007360672974</c:v>
                </c:pt>
                <c:pt idx="14">
                  <c:v>-0.29457781254583676</c:v>
                </c:pt>
                <c:pt idx="15">
                  <c:v>-0.33673516296602768</c:v>
                </c:pt>
                <c:pt idx="16">
                  <c:v>-0.37272292509021343</c:v>
                </c:pt>
                <c:pt idx="17">
                  <c:v>-0.40130295862898874</c:v>
                </c:pt>
                <c:pt idx="18">
                  <c:v>-0.42961059497924492</c:v>
                </c:pt>
                <c:pt idx="19">
                  <c:v>-0.45329847296426812</c:v>
                </c:pt>
                <c:pt idx="20">
                  <c:v>-0.4793779092844514</c:v>
                </c:pt>
                <c:pt idx="21">
                  <c:v>-0.50098571576799356</c:v>
                </c:pt>
                <c:pt idx="22">
                  <c:v>-0.51882607970651984</c:v>
                </c:pt>
                <c:pt idx="23">
                  <c:v>-0.53583837343971186</c:v>
                </c:pt>
                <c:pt idx="24">
                  <c:v>-0.55188371587414975</c:v>
                </c:pt>
                <c:pt idx="25">
                  <c:v>-0.56762264377116489</c:v>
                </c:pt>
                <c:pt idx="26">
                  <c:v>-0.5812387531201022</c:v>
                </c:pt>
                <c:pt idx="27">
                  <c:v>-0.6018214433558714</c:v>
                </c:pt>
                <c:pt idx="28">
                  <c:v>-0.6018214433558714</c:v>
                </c:pt>
                <c:pt idx="29">
                  <c:v>-0.60182144335587129</c:v>
                </c:pt>
                <c:pt idx="30">
                  <c:v>-0.60182144335587129</c:v>
                </c:pt>
              </c:numCache>
            </c:numRef>
          </c:val>
          <c:smooth val="0"/>
          <c:extLst>
            <c:ext xmlns:c16="http://schemas.microsoft.com/office/drawing/2014/chart" uri="{C3380CC4-5D6E-409C-BE32-E72D297353CC}">
              <c16:uniqueId val="{00000002-71CA-4B4C-A031-554E189FCEC8}"/>
            </c:ext>
          </c:extLst>
        </c:ser>
        <c:dLbls>
          <c:showLegendKey val="0"/>
          <c:showVal val="0"/>
          <c:showCatName val="0"/>
          <c:showSerName val="0"/>
          <c:showPercent val="0"/>
          <c:showBubbleSize val="0"/>
        </c:dLbls>
        <c:marker val="1"/>
        <c:smooth val="0"/>
        <c:axId val="1496500768"/>
        <c:axId val="1496500288"/>
      </c:lineChart>
      <c:dateAx>
        <c:axId val="222040064"/>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041600"/>
        <c:crosses val="autoZero"/>
        <c:auto val="1"/>
        <c:lblOffset val="100"/>
        <c:baseTimeUnit val="days"/>
      </c:dateAx>
      <c:valAx>
        <c:axId val="222041600"/>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040064"/>
        <c:crosses val="autoZero"/>
        <c:crossBetween val="between"/>
      </c:valAx>
      <c:dateAx>
        <c:axId val="1496500768"/>
        <c:scaling>
          <c:orientation val="minMax"/>
        </c:scaling>
        <c:delete val="1"/>
        <c:axPos val="b"/>
        <c:numFmt formatCode="m/d;@" sourceLinked="1"/>
        <c:majorTickMark val="out"/>
        <c:minorTickMark val="none"/>
        <c:tickLblPos val="nextTo"/>
        <c:crossAx val="1496500288"/>
        <c:crosses val="autoZero"/>
        <c:auto val="1"/>
        <c:lblOffset val="100"/>
        <c:baseTimeUnit val="days"/>
      </c:dateAx>
      <c:valAx>
        <c:axId val="149650028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1496500768"/>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edca76a9-d708-43c1-8ffc-030b45777271}"/>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总存款次数</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SBET_ro!$N$68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SBET_ro!$A$69:$A$99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SBET_ro!$N$69:$N$99</c:f>
              <c:numCache>
                <c:formatCode>_ * #,##0_ ;_ * \-#,##0_ ;_ * "-"_ ;_ @_ </c:formatCode>
                <c:ptCount val="31"/>
                <c:pt idx="0">
                  <c:v>-310</c:v>
                </c:pt>
                <c:pt idx="1">
                  <c:v>-254</c:v>
                </c:pt>
                <c:pt idx="2">
                  <c:v>-89</c:v>
                </c:pt>
                <c:pt idx="3">
                  <c:v>48</c:v>
                </c:pt>
                <c:pt idx="4">
                  <c:v>36</c:v>
                </c:pt>
                <c:pt idx="5">
                  <c:v>-6</c:v>
                </c:pt>
                <c:pt idx="6">
                  <c:v>-10</c:v>
                </c:pt>
                <c:pt idx="7">
                  <c:v>-70</c:v>
                </c:pt>
                <c:pt idx="8">
                  <c:v>36</c:v>
                </c:pt>
                <c:pt idx="9">
                  <c:v>-9</c:v>
                </c:pt>
                <c:pt idx="10">
                  <c:v>10</c:v>
                </c:pt>
                <c:pt idx="11">
                  <c:v>55</c:v>
                </c:pt>
                <c:pt idx="12">
                  <c:v>-1218</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23F5-4CED-9570-E3630BACC3BD}"/>
            </c:ext>
          </c:extLst>
        </c:ser>
        <c:dLbls>
          <c:showLegendKey val="0"/>
          <c:showVal val="0"/>
          <c:showCatName val="0"/>
          <c:showSerName val="0"/>
          <c:showPercent val="0"/>
          <c:showBubbleSize val="0"/>
        </c:dLbls>
        <c:gapWidth val="315"/>
        <c:overlap val="-40"/>
        <c:axId val="222090368"/>
        <c:axId val="222091904"/>
      </c:barChart>
      <c:dateAx>
        <c:axId val="222090368"/>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2091904"/>
        <c:crosses val="autoZero"/>
        <c:auto val="1"/>
        <c:lblOffset val="100"/>
        <c:baseTimeUnit val="days"/>
      </c:dateAx>
      <c:valAx>
        <c:axId val="222091904"/>
        <c:scaling>
          <c:orientation val="minMax"/>
        </c:scaling>
        <c:delete val="1"/>
        <c:axPos val="l"/>
        <c:numFmt formatCode="_ * #,##0_ ;_ * \-#,##0_ ;_ * &quot;-&quot;_ ;_ @_ " sourceLinked="1"/>
        <c:majorTickMark val="none"/>
        <c:minorTickMark val="none"/>
        <c:tickLblPos val="nextTo"/>
        <c:crossAx val="2220903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afbbf3b1-7550-4afd-a353-081d5ea787a8}"/>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总存款次数</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SBET_ro!$N$100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SBET_ro!$N$101:$N$131</c:f>
              <c:numCache>
                <c:formatCode>_ * #,##0_ ;_ * \-#,##0_ ;_ * "-"_ ;_ @_ </c:formatCode>
                <c:ptCount val="31"/>
                <c:pt idx="0">
                  <c:v>1471</c:v>
                </c:pt>
                <c:pt idx="1">
                  <c:v>1344</c:v>
                </c:pt>
                <c:pt idx="2">
                  <c:v>1272</c:v>
                </c:pt>
                <c:pt idx="3">
                  <c:v>1248</c:v>
                </c:pt>
                <c:pt idx="4">
                  <c:v>1240.8</c:v>
                </c:pt>
                <c:pt idx="5">
                  <c:v>1235</c:v>
                </c:pt>
                <c:pt idx="6">
                  <c:v>1229.4285714285713</c:v>
                </c:pt>
                <c:pt idx="7">
                  <c:v>1216.5</c:v>
                </c:pt>
                <c:pt idx="8">
                  <c:v>1210.4444444444443</c:v>
                </c:pt>
                <c:pt idx="9">
                  <c:v>1204.7</c:v>
                </c:pt>
                <c:pt idx="10">
                  <c:v>1200.909090909091</c:v>
                </c:pt>
                <c:pt idx="11">
                  <c:v>1202.3333333333333</c:v>
                </c:pt>
                <c:pt idx="12">
                  <c:v>1109.8461538461538</c:v>
                </c:pt>
                <c:pt idx="13">
                  <c:v>1030.5714285714287</c:v>
                </c:pt>
                <c:pt idx="14">
                  <c:v>961.86666666666667</c:v>
                </c:pt>
                <c:pt idx="15">
                  <c:v>901.75</c:v>
                </c:pt>
                <c:pt idx="16">
                  <c:v>848.70588235294122</c:v>
                </c:pt>
                <c:pt idx="17">
                  <c:v>801.55555555555554</c:v>
                </c:pt>
                <c:pt idx="18">
                  <c:v>759.36842105263156</c:v>
                </c:pt>
                <c:pt idx="19">
                  <c:v>721.4</c:v>
                </c:pt>
                <c:pt idx="20">
                  <c:v>687.04761904761904</c:v>
                </c:pt>
                <c:pt idx="21">
                  <c:v>655.81818181818187</c:v>
                </c:pt>
                <c:pt idx="22">
                  <c:v>627.304347826087</c:v>
                </c:pt>
                <c:pt idx="23">
                  <c:v>601.16666666666663</c:v>
                </c:pt>
                <c:pt idx="24">
                  <c:v>577.12</c:v>
                </c:pt>
                <c:pt idx="25">
                  <c:v>554.92307692307691</c:v>
                </c:pt>
                <c:pt idx="26">
                  <c:v>534.37037037037032</c:v>
                </c:pt>
                <c:pt idx="27">
                  <c:v>515.28571428571433</c:v>
                </c:pt>
                <c:pt idx="28">
                  <c:v>497.51724137931035</c:v>
                </c:pt>
                <c:pt idx="29">
                  <c:v>480.93333333333334</c:v>
                </c:pt>
                <c:pt idx="30">
                  <c:v>465.41935483870969</c:v>
                </c:pt>
              </c:numCache>
            </c:numRef>
          </c:val>
          <c:extLst>
            <c:ext xmlns:c16="http://schemas.microsoft.com/office/drawing/2014/chart" uri="{C3380CC4-5D6E-409C-BE32-E72D297353CC}">
              <c16:uniqueId val="{00000000-AEBE-4EB4-A353-AE83F0EF5EB9}"/>
            </c:ext>
          </c:extLst>
        </c:ser>
        <c:ser>
          <c:idx val="1"/>
          <c:order val="1"/>
          <c:tx>
            <c:strRef>
              <c:f>SBET_ro!$O$100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SBET_ro!$O$101:$O$131</c:f>
              <c:numCache>
                <c:formatCode>_ * #,##0_ ;_ * \-#,##0_ ;_ * "-"_ ;_ @_ </c:formatCode>
                <c:ptCount val="31"/>
                <c:pt idx="0">
                  <c:v>1168.8709677419354</c:v>
                </c:pt>
                <c:pt idx="1">
                  <c:v>1168.8709677419354</c:v>
                </c:pt>
                <c:pt idx="2">
                  <c:v>1168.8709677419354</c:v>
                </c:pt>
                <c:pt idx="3">
                  <c:v>1168.8709677419354</c:v>
                </c:pt>
                <c:pt idx="4">
                  <c:v>1168.8709677419354</c:v>
                </c:pt>
                <c:pt idx="5">
                  <c:v>1168.8709677419354</c:v>
                </c:pt>
                <c:pt idx="6">
                  <c:v>1168.8709677419354</c:v>
                </c:pt>
                <c:pt idx="7">
                  <c:v>1168.8709677419354</c:v>
                </c:pt>
                <c:pt idx="8">
                  <c:v>1168.8709677419354</c:v>
                </c:pt>
                <c:pt idx="9">
                  <c:v>1168.8709677419354</c:v>
                </c:pt>
                <c:pt idx="10">
                  <c:v>1168.8709677419354</c:v>
                </c:pt>
                <c:pt idx="11">
                  <c:v>1168.8709677419354</c:v>
                </c:pt>
                <c:pt idx="12">
                  <c:v>1168.8709677419354</c:v>
                </c:pt>
                <c:pt idx="13">
                  <c:v>1168.8709677419354</c:v>
                </c:pt>
                <c:pt idx="14">
                  <c:v>1168.8709677419354</c:v>
                </c:pt>
                <c:pt idx="15">
                  <c:v>1168.8709677419354</c:v>
                </c:pt>
                <c:pt idx="16">
                  <c:v>1168.8709677419354</c:v>
                </c:pt>
                <c:pt idx="17">
                  <c:v>1168.8709677419354</c:v>
                </c:pt>
                <c:pt idx="18">
                  <c:v>1168.8709677419354</c:v>
                </c:pt>
                <c:pt idx="19">
                  <c:v>1168.8709677419354</c:v>
                </c:pt>
                <c:pt idx="20">
                  <c:v>1168.8709677419354</c:v>
                </c:pt>
                <c:pt idx="21">
                  <c:v>1168.8709677419354</c:v>
                </c:pt>
                <c:pt idx="22">
                  <c:v>1168.8709677419354</c:v>
                </c:pt>
                <c:pt idx="23">
                  <c:v>1168.8709677419354</c:v>
                </c:pt>
                <c:pt idx="24">
                  <c:v>1168.8709677419354</c:v>
                </c:pt>
                <c:pt idx="25">
                  <c:v>1168.8709677419354</c:v>
                </c:pt>
                <c:pt idx="26">
                  <c:v>1168.8709677419354</c:v>
                </c:pt>
                <c:pt idx="27">
                  <c:v>1168.8709677419354</c:v>
                </c:pt>
                <c:pt idx="28">
                  <c:v>1168.8709677419354</c:v>
                </c:pt>
                <c:pt idx="29">
                  <c:v>1168.8709677419354</c:v>
                </c:pt>
                <c:pt idx="30">
                  <c:v>1168.8709677419354</c:v>
                </c:pt>
              </c:numCache>
            </c:numRef>
          </c:val>
          <c:extLst>
            <c:ext xmlns:c16="http://schemas.microsoft.com/office/drawing/2014/chart" uri="{C3380CC4-5D6E-409C-BE32-E72D297353CC}">
              <c16:uniqueId val="{00000001-AEBE-4EB4-A353-AE83F0EF5EB9}"/>
            </c:ext>
          </c:extLst>
        </c:ser>
        <c:dLbls>
          <c:showLegendKey val="0"/>
          <c:showVal val="0"/>
          <c:showCatName val="0"/>
          <c:showSerName val="0"/>
          <c:showPercent val="0"/>
          <c:showBubbleSize val="0"/>
        </c:dLbls>
        <c:gapWidth val="269"/>
        <c:axId val="222269824"/>
        <c:axId val="222271360"/>
      </c:barChart>
      <c:lineChart>
        <c:grouping val="standard"/>
        <c:varyColors val="0"/>
        <c:ser>
          <c:idx val="2"/>
          <c:order val="2"/>
          <c:tx>
            <c:strRef>
              <c:f>SBET_ro!$P$100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SBET_ro!$P$101:$P$131</c:f>
              <c:numCache>
                <c:formatCode>0.00%</c:formatCode>
                <c:ptCount val="31"/>
                <c:pt idx="0">
                  <c:v>0.25847937077411354</c:v>
                </c:pt>
                <c:pt idx="1">
                  <c:v>0.14982751483372442</c:v>
                </c:pt>
                <c:pt idx="2">
                  <c:v>8.8229612253346315E-2</c:v>
                </c:pt>
                <c:pt idx="3">
                  <c:v>6.7696978059886947E-2</c:v>
                </c:pt>
                <c:pt idx="4">
                  <c:v>6.1537187801849101E-2</c:v>
                </c:pt>
                <c:pt idx="5">
                  <c:v>5.6575134538429793E-2</c:v>
                </c:pt>
                <c:pt idx="6">
                  <c:v>5.1808630172090933E-2</c:v>
                </c:pt>
                <c:pt idx="7">
                  <c:v>4.0747895680971535E-2</c:v>
                </c:pt>
                <c:pt idx="8">
                  <c:v>3.5567207886788417E-2</c:v>
                </c:pt>
                <c:pt idx="9">
                  <c:v>3.0652683869187385E-2</c:v>
                </c:pt>
                <c:pt idx="10">
                  <c:v>2.7409460968175085E-2</c:v>
                </c:pt>
                <c:pt idx="11">
                  <c:v>2.8627937997332261E-2</c:v>
                </c:pt>
                <c:pt idx="12">
                  <c:v>-5.0497288002462497E-2</c:v>
                </c:pt>
                <c:pt idx="13">
                  <c:v>-0.11831891028800078</c:v>
                </c:pt>
                <c:pt idx="14">
                  <c:v>-0.17709764960213414</c:v>
                </c:pt>
                <c:pt idx="15">
                  <c:v>-0.22852904650200076</c:v>
                </c:pt>
                <c:pt idx="16">
                  <c:v>-0.27390969082541244</c:v>
                </c:pt>
                <c:pt idx="17">
                  <c:v>-0.31424804133511181</c:v>
                </c:pt>
                <c:pt idx="18">
                  <c:v>-0.35034024968589539</c:v>
                </c:pt>
                <c:pt idx="19">
                  <c:v>-0.38282323720160061</c:v>
                </c:pt>
                <c:pt idx="20">
                  <c:v>-0.41221260685866723</c:v>
                </c:pt>
                <c:pt idx="21">
                  <c:v>-0.4389302156378187</c:v>
                </c:pt>
                <c:pt idx="22">
                  <c:v>-0.46332455408834833</c:v>
                </c:pt>
                <c:pt idx="23">
                  <c:v>-0.4856860310013339</c:v>
                </c:pt>
                <c:pt idx="24">
                  <c:v>-0.50625858976128046</c:v>
                </c:pt>
                <c:pt idx="25">
                  <c:v>-0.52524864400123128</c:v>
                </c:pt>
                <c:pt idx="26">
                  <c:v>-0.5428320275567412</c:v>
                </c:pt>
                <c:pt idx="27">
                  <c:v>-0.55915945514400034</c:v>
                </c:pt>
                <c:pt idx="28">
                  <c:v>-0.5743608532424832</c:v>
                </c:pt>
                <c:pt idx="29">
                  <c:v>-0.58854882480106707</c:v>
                </c:pt>
                <c:pt idx="30">
                  <c:v>-0.60182144335587129</c:v>
                </c:pt>
              </c:numCache>
            </c:numRef>
          </c:val>
          <c:smooth val="0"/>
          <c:extLst>
            <c:ext xmlns:c16="http://schemas.microsoft.com/office/drawing/2014/chart" uri="{C3380CC4-5D6E-409C-BE32-E72D297353CC}">
              <c16:uniqueId val="{00000002-AEBE-4EB4-A353-AE83F0EF5EB9}"/>
            </c:ext>
          </c:extLst>
        </c:ser>
        <c:dLbls>
          <c:showLegendKey val="0"/>
          <c:showVal val="0"/>
          <c:showCatName val="0"/>
          <c:showSerName val="0"/>
          <c:showPercent val="0"/>
          <c:showBubbleSize val="0"/>
        </c:dLbls>
        <c:marker val="1"/>
        <c:smooth val="0"/>
        <c:axId val="268377232"/>
        <c:axId val="268375312"/>
      </c:lineChart>
      <c:dateAx>
        <c:axId val="222269824"/>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2271360"/>
        <c:crosses val="autoZero"/>
        <c:auto val="1"/>
        <c:lblOffset val="100"/>
        <c:baseTimeUnit val="days"/>
      </c:dateAx>
      <c:valAx>
        <c:axId val="222271360"/>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2269824"/>
        <c:crosses val="autoZero"/>
        <c:crossBetween val="between"/>
      </c:valAx>
      <c:dateAx>
        <c:axId val="268377232"/>
        <c:scaling>
          <c:orientation val="minMax"/>
        </c:scaling>
        <c:delete val="1"/>
        <c:axPos val="b"/>
        <c:numFmt formatCode="m/d;@" sourceLinked="1"/>
        <c:majorTickMark val="out"/>
        <c:minorTickMark val="none"/>
        <c:tickLblPos val="nextTo"/>
        <c:crossAx val="268375312"/>
        <c:crosses val="autoZero"/>
        <c:auto val="1"/>
        <c:lblOffset val="100"/>
        <c:baseTimeUnit val="days"/>
      </c:dateAx>
      <c:valAx>
        <c:axId val="26837531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6837723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b6ec2b71-4743-41f4-a448-7e5e9556006b}"/>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1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总首存</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SBET_ro!$Q$2:$Q$4</c:f>
              <c:strCache>
                <c:ptCount val="3"/>
                <c:pt idx="0">
                  <c:v>总首存</c:v>
                </c:pt>
                <c:pt idx="1">
                  <c:v>total first deposit amount</c:v>
                </c:pt>
                <c:pt idx="2">
                  <c:v>本月数据</c:v>
                </c:pt>
              </c:strCache>
            </c:strRef>
          </c:tx>
          <c:spPr>
            <a:solidFill>
              <a:schemeClr val="accent1"/>
            </a:solidFill>
            <a:ln>
              <a:noFill/>
            </a:ln>
            <a:effectLst/>
          </c:spPr>
          <c:invertIfNegative val="0"/>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SBET_ro!$Q$5:$Q$35</c:f>
              <c:numCache>
                <c:formatCode>_ * #,##0_ ;_ * \-#,##0_ ;_ * "-"_ ;_ @_ </c:formatCode>
                <c:ptCount val="31"/>
                <c:pt idx="0">
                  <c:v>10500</c:v>
                </c:pt>
                <c:pt idx="1">
                  <c:v>8770</c:v>
                </c:pt>
                <c:pt idx="2">
                  <c:v>5717</c:v>
                </c:pt>
                <c:pt idx="3">
                  <c:v>8703</c:v>
                </c:pt>
                <c:pt idx="4">
                  <c:v>9773</c:v>
                </c:pt>
                <c:pt idx="5">
                  <c:v>9173</c:v>
                </c:pt>
                <c:pt idx="6">
                  <c:v>9236</c:v>
                </c:pt>
                <c:pt idx="7">
                  <c:v>5749</c:v>
                </c:pt>
                <c:pt idx="8">
                  <c:v>7409</c:v>
                </c:pt>
                <c:pt idx="9">
                  <c:v>6473</c:v>
                </c:pt>
                <c:pt idx="10">
                  <c:v>6219</c:v>
                </c:pt>
                <c:pt idx="11">
                  <c:v>13211</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A567-4B66-9483-DF3FC0AE9885}"/>
            </c:ext>
          </c:extLst>
        </c:ser>
        <c:ser>
          <c:idx val="1"/>
          <c:order val="1"/>
          <c:tx>
            <c:strRef>
              <c:f>SBET_ro!$R$2:$R$4</c:f>
              <c:strCache>
                <c:ptCount val="3"/>
                <c:pt idx="0">
                  <c:v>总首存</c:v>
                </c:pt>
                <c:pt idx="1">
                  <c:v>total first deposit amount</c:v>
                </c:pt>
                <c:pt idx="2">
                  <c:v>上月数据</c:v>
                </c:pt>
              </c:strCache>
            </c:strRef>
          </c:tx>
          <c:spPr>
            <a:solidFill>
              <a:schemeClr val="accent2"/>
            </a:solidFill>
            <a:ln>
              <a:noFill/>
            </a:ln>
            <a:effectLst/>
          </c:spPr>
          <c:invertIfNegative val="0"/>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SBET_ro!$R$5:$R$35</c:f>
              <c:numCache>
                <c:formatCode>_ * #,##0_ ;_ * \-#,##0_ ;_ * "-"_ ;_ @_ </c:formatCode>
                <c:ptCount val="31"/>
                <c:pt idx="0">
                  <c:v>15115</c:v>
                </c:pt>
                <c:pt idx="1">
                  <c:v>14410</c:v>
                </c:pt>
                <c:pt idx="2">
                  <c:v>10746</c:v>
                </c:pt>
                <c:pt idx="3">
                  <c:v>8370</c:v>
                </c:pt>
                <c:pt idx="4">
                  <c:v>10415</c:v>
                </c:pt>
                <c:pt idx="5">
                  <c:v>12444</c:v>
                </c:pt>
                <c:pt idx="6">
                  <c:v>15585</c:v>
                </c:pt>
                <c:pt idx="7">
                  <c:v>17164</c:v>
                </c:pt>
                <c:pt idx="8">
                  <c:v>8530</c:v>
                </c:pt>
                <c:pt idx="9">
                  <c:v>12205</c:v>
                </c:pt>
                <c:pt idx="10">
                  <c:v>13118</c:v>
                </c:pt>
                <c:pt idx="11">
                  <c:v>8435</c:v>
                </c:pt>
                <c:pt idx="12">
                  <c:v>17072</c:v>
                </c:pt>
                <c:pt idx="13">
                  <c:v>16239</c:v>
                </c:pt>
                <c:pt idx="14">
                  <c:v>12186</c:v>
                </c:pt>
                <c:pt idx="15">
                  <c:v>15713</c:v>
                </c:pt>
                <c:pt idx="16">
                  <c:v>9644</c:v>
                </c:pt>
                <c:pt idx="17">
                  <c:v>10077</c:v>
                </c:pt>
                <c:pt idx="18">
                  <c:v>11236</c:v>
                </c:pt>
                <c:pt idx="19">
                  <c:v>9804</c:v>
                </c:pt>
                <c:pt idx="20">
                  <c:v>12385</c:v>
                </c:pt>
                <c:pt idx="21">
                  <c:v>12354</c:v>
                </c:pt>
                <c:pt idx="22">
                  <c:v>10430</c:v>
                </c:pt>
                <c:pt idx="23">
                  <c:v>8535</c:v>
                </c:pt>
                <c:pt idx="24">
                  <c:v>7160</c:v>
                </c:pt>
                <c:pt idx="25">
                  <c:v>9355</c:v>
                </c:pt>
                <c:pt idx="26">
                  <c:v>7504</c:v>
                </c:pt>
                <c:pt idx="27">
                  <c:v>11047</c:v>
                </c:pt>
                <c:pt idx="28">
                  <c:v>0</c:v>
                </c:pt>
                <c:pt idx="29">
                  <c:v>0</c:v>
                </c:pt>
                <c:pt idx="30">
                  <c:v>0</c:v>
                </c:pt>
              </c:numCache>
            </c:numRef>
          </c:val>
          <c:extLst>
            <c:ext xmlns:c16="http://schemas.microsoft.com/office/drawing/2014/chart" uri="{C3380CC4-5D6E-409C-BE32-E72D297353CC}">
              <c16:uniqueId val="{00000001-A567-4B66-9483-DF3FC0AE9885}"/>
            </c:ext>
          </c:extLst>
        </c:ser>
        <c:dLbls>
          <c:showLegendKey val="0"/>
          <c:showVal val="0"/>
          <c:showCatName val="0"/>
          <c:showSerName val="0"/>
          <c:showPercent val="0"/>
          <c:showBubbleSize val="0"/>
        </c:dLbls>
        <c:gapWidth val="219"/>
        <c:axId val="222381568"/>
        <c:axId val="222383104"/>
      </c:barChart>
      <c:lineChart>
        <c:grouping val="standard"/>
        <c:varyColors val="0"/>
        <c:ser>
          <c:idx val="2"/>
          <c:order val="2"/>
          <c:tx>
            <c:strRef>
              <c:f>SBET_ro!$S$2:$S$4</c:f>
              <c:strCache>
                <c:ptCount val="3"/>
                <c:pt idx="0">
                  <c:v>总首存</c:v>
                </c:pt>
                <c:pt idx="1">
                  <c:v>total first deposit amount</c:v>
                </c:pt>
                <c:pt idx="2">
                  <c:v>增长率</c:v>
                </c:pt>
              </c:strCache>
            </c:strRef>
          </c:tx>
          <c:spPr>
            <a:ln w="28575" cap="rnd">
              <a:solidFill>
                <a:schemeClr val="accent3"/>
              </a:solidFill>
              <a:round/>
            </a:ln>
            <a:effectLst/>
          </c:spPr>
          <c:marker>
            <c:symbol val="none"/>
          </c:marker>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SBET_ro!$S$5:$S$35</c:f>
              <c:numCache>
                <c:formatCode>0.00%</c:formatCode>
                <c:ptCount val="31"/>
                <c:pt idx="0">
                  <c:v>-0.30532583526298379</c:v>
                </c:pt>
                <c:pt idx="1">
                  <c:v>-0.39139486467730744</c:v>
                </c:pt>
                <c:pt idx="2">
                  <c:v>-0.46798808859110369</c:v>
                </c:pt>
                <c:pt idx="3">
                  <c:v>3.9784946236559142E-2</c:v>
                </c:pt>
                <c:pt idx="4">
                  <c:v>-6.1641862698031687E-2</c:v>
                </c:pt>
                <c:pt idx="5">
                  <c:v>-0.26285760205721631</c:v>
                </c:pt>
                <c:pt idx="6">
                  <c:v>-0.40737888995829324</c:v>
                </c:pt>
                <c:pt idx="7">
                  <c:v>-0.66505476578886036</c:v>
                </c:pt>
                <c:pt idx="8">
                  <c:v>-0.13141852286049238</c:v>
                </c:pt>
                <c:pt idx="9">
                  <c:v>-0.46964358869315853</c:v>
                </c:pt>
                <c:pt idx="10">
                  <c:v>-0.52591858515017531</c:v>
                </c:pt>
                <c:pt idx="11">
                  <c:v>0.56621221102548902</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A567-4B66-9483-DF3FC0AE9885}"/>
            </c:ext>
          </c:extLst>
        </c:ser>
        <c:dLbls>
          <c:showLegendKey val="0"/>
          <c:showVal val="0"/>
          <c:showCatName val="0"/>
          <c:showSerName val="0"/>
          <c:showPercent val="0"/>
          <c:showBubbleSize val="0"/>
        </c:dLbls>
        <c:marker val="1"/>
        <c:smooth val="0"/>
        <c:axId val="409738480"/>
        <c:axId val="409735600"/>
      </c:lineChart>
      <c:dateAx>
        <c:axId val="222381568"/>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383104"/>
        <c:crosses val="autoZero"/>
        <c:auto val="1"/>
        <c:lblOffset val="100"/>
        <c:baseTimeUnit val="days"/>
      </c:dateAx>
      <c:valAx>
        <c:axId val="22238310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381568"/>
        <c:crosses val="autoZero"/>
        <c:crossBetween val="between"/>
      </c:valAx>
      <c:dateAx>
        <c:axId val="409738480"/>
        <c:scaling>
          <c:orientation val="minMax"/>
        </c:scaling>
        <c:delete val="1"/>
        <c:axPos val="b"/>
        <c:numFmt formatCode="m/d;@" sourceLinked="1"/>
        <c:majorTickMark val="out"/>
        <c:minorTickMark val="none"/>
        <c:tickLblPos val="nextTo"/>
        <c:crossAx val="409735600"/>
        <c:crosses val="autoZero"/>
        <c:auto val="1"/>
        <c:lblOffset val="100"/>
        <c:baseTimeUnit val="days"/>
      </c:dateAx>
      <c:valAx>
        <c:axId val="40973560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409738480"/>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a4f0f521-4260-4df6-8e02-c4731b69dd3c}"/>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总首存</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SBET_ro!$Q$36</c:f>
              <c:strCache>
                <c:ptCount val="1"/>
                <c:pt idx="0">
                  <c:v>本月日均值数据</c:v>
                </c:pt>
              </c:strCache>
            </c:strRef>
          </c:tx>
          <c:spPr>
            <a:solidFill>
              <a:schemeClr val="accent1"/>
            </a:solidFill>
            <a:ln>
              <a:noFill/>
            </a:ln>
            <a:effectLst/>
          </c:spPr>
          <c:invertIfNegative val="0"/>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SBET_ro!$Q$37:$Q$67</c:f>
              <c:numCache>
                <c:formatCode>_ * #,##0_ ;_ * \-#,##0_ ;_ * "-"_ ;_ @_ </c:formatCode>
                <c:ptCount val="31"/>
                <c:pt idx="0">
                  <c:v>10500</c:v>
                </c:pt>
                <c:pt idx="1">
                  <c:v>9635</c:v>
                </c:pt>
                <c:pt idx="2">
                  <c:v>8329</c:v>
                </c:pt>
                <c:pt idx="3">
                  <c:v>8422.5</c:v>
                </c:pt>
                <c:pt idx="4">
                  <c:v>8692.6</c:v>
                </c:pt>
                <c:pt idx="5">
                  <c:v>8772.6666666666661</c:v>
                </c:pt>
                <c:pt idx="6">
                  <c:v>8838.8571428571431</c:v>
                </c:pt>
                <c:pt idx="7">
                  <c:v>8452.625</c:v>
                </c:pt>
                <c:pt idx="8">
                  <c:v>8336.6666666666661</c:v>
                </c:pt>
                <c:pt idx="9">
                  <c:v>8150.3</c:v>
                </c:pt>
                <c:pt idx="10">
                  <c:v>7974.727272727273</c:v>
                </c:pt>
                <c:pt idx="11">
                  <c:v>8411.0833333333339</c:v>
                </c:pt>
                <c:pt idx="12">
                  <c:v>7764.0769230769229</c:v>
                </c:pt>
                <c:pt idx="13">
                  <c:v>7209.5</c:v>
                </c:pt>
                <c:pt idx="14">
                  <c:v>6728.8666666666668</c:v>
                </c:pt>
                <c:pt idx="15">
                  <c:v>6308.3125</c:v>
                </c:pt>
                <c:pt idx="16">
                  <c:v>5937.2352941176468</c:v>
                </c:pt>
                <c:pt idx="17">
                  <c:v>5607.3888888888887</c:v>
                </c:pt>
                <c:pt idx="18">
                  <c:v>5312.2631578947367</c:v>
                </c:pt>
                <c:pt idx="19">
                  <c:v>5046.6499999999996</c:v>
                </c:pt>
                <c:pt idx="20">
                  <c:v>4806.333333333333</c:v>
                </c:pt>
                <c:pt idx="21">
                  <c:v>4587.863636363636</c:v>
                </c:pt>
                <c:pt idx="22">
                  <c:v>4388.391304347826</c:v>
                </c:pt>
                <c:pt idx="23">
                  <c:v>4205.541666666667</c:v>
                </c:pt>
                <c:pt idx="24">
                  <c:v>4037.32</c:v>
                </c:pt>
                <c:pt idx="25">
                  <c:v>3882.0384615384614</c:v>
                </c:pt>
                <c:pt idx="26">
                  <c:v>3738.2592592592591</c:v>
                </c:pt>
                <c:pt idx="27">
                  <c:v>3604.75</c:v>
                </c:pt>
                <c:pt idx="28">
                  <c:v>3480.4482758620688</c:v>
                </c:pt>
                <c:pt idx="29">
                  <c:v>3364.4333333333334</c:v>
                </c:pt>
                <c:pt idx="30">
                  <c:v>3255.9032258064517</c:v>
                </c:pt>
              </c:numCache>
            </c:numRef>
          </c:val>
          <c:extLst>
            <c:ext xmlns:c16="http://schemas.microsoft.com/office/drawing/2014/chart" uri="{C3380CC4-5D6E-409C-BE32-E72D297353CC}">
              <c16:uniqueId val="{00000000-E747-4485-95CE-872BC0839C78}"/>
            </c:ext>
          </c:extLst>
        </c:ser>
        <c:ser>
          <c:idx val="1"/>
          <c:order val="1"/>
          <c:tx>
            <c:strRef>
              <c:f>SBET_ro!$R$36</c:f>
              <c:strCache>
                <c:ptCount val="1"/>
                <c:pt idx="0">
                  <c:v>上月日均值数据</c:v>
                </c:pt>
              </c:strCache>
            </c:strRef>
          </c:tx>
          <c:spPr>
            <a:solidFill>
              <a:schemeClr val="accent2"/>
            </a:solidFill>
            <a:ln>
              <a:noFill/>
            </a:ln>
            <a:effectLst/>
          </c:spPr>
          <c:invertIfNegative val="0"/>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SBET_ro!$R$37:$R$67</c:f>
              <c:numCache>
                <c:formatCode>_ * #,##0_ ;_ * \-#,##0_ ;_ * "-"_ ;_ @_ </c:formatCode>
                <c:ptCount val="31"/>
                <c:pt idx="0">
                  <c:v>15115</c:v>
                </c:pt>
                <c:pt idx="1">
                  <c:v>14762.5</c:v>
                </c:pt>
                <c:pt idx="2">
                  <c:v>13423.666666666666</c:v>
                </c:pt>
                <c:pt idx="3">
                  <c:v>12160.25</c:v>
                </c:pt>
                <c:pt idx="4">
                  <c:v>11811.2</c:v>
                </c:pt>
                <c:pt idx="5">
                  <c:v>11916.666666666666</c:v>
                </c:pt>
                <c:pt idx="6">
                  <c:v>12440.714285714286</c:v>
                </c:pt>
                <c:pt idx="7">
                  <c:v>13031.125</c:v>
                </c:pt>
                <c:pt idx="8">
                  <c:v>12531</c:v>
                </c:pt>
                <c:pt idx="9">
                  <c:v>12498.4</c:v>
                </c:pt>
                <c:pt idx="10">
                  <c:v>12554.727272727272</c:v>
                </c:pt>
                <c:pt idx="11">
                  <c:v>12211.416666666666</c:v>
                </c:pt>
                <c:pt idx="12">
                  <c:v>12585.307692307691</c:v>
                </c:pt>
                <c:pt idx="13">
                  <c:v>12846.285714285714</c:v>
                </c:pt>
                <c:pt idx="14">
                  <c:v>12802.266666666666</c:v>
                </c:pt>
                <c:pt idx="15">
                  <c:v>12984.1875</c:v>
                </c:pt>
                <c:pt idx="16">
                  <c:v>12787.705882352941</c:v>
                </c:pt>
                <c:pt idx="17">
                  <c:v>12637.111111111111</c:v>
                </c:pt>
                <c:pt idx="18">
                  <c:v>12563.368421052632</c:v>
                </c:pt>
                <c:pt idx="19">
                  <c:v>12425.4</c:v>
                </c:pt>
                <c:pt idx="20">
                  <c:v>12423.476190476191</c:v>
                </c:pt>
                <c:pt idx="21">
                  <c:v>12420.318181818182</c:v>
                </c:pt>
                <c:pt idx="22">
                  <c:v>12333.782608695652</c:v>
                </c:pt>
                <c:pt idx="23">
                  <c:v>12175.5</c:v>
                </c:pt>
                <c:pt idx="24">
                  <c:v>11974.88</c:v>
                </c:pt>
                <c:pt idx="25">
                  <c:v>11874.115384615385</c:v>
                </c:pt>
                <c:pt idx="26">
                  <c:v>11712.259259259259</c:v>
                </c:pt>
                <c:pt idx="27">
                  <c:v>11688.5</c:v>
                </c:pt>
                <c:pt idx="28">
                  <c:v>11285.448275862069</c:v>
                </c:pt>
                <c:pt idx="29">
                  <c:v>10909.266666666666</c:v>
                </c:pt>
                <c:pt idx="30">
                  <c:v>10557.354838709678</c:v>
                </c:pt>
              </c:numCache>
            </c:numRef>
          </c:val>
          <c:extLst>
            <c:ext xmlns:c16="http://schemas.microsoft.com/office/drawing/2014/chart" uri="{C3380CC4-5D6E-409C-BE32-E72D297353CC}">
              <c16:uniqueId val="{00000001-E747-4485-95CE-872BC0839C78}"/>
            </c:ext>
          </c:extLst>
        </c:ser>
        <c:dLbls>
          <c:showLegendKey val="0"/>
          <c:showVal val="0"/>
          <c:showCatName val="0"/>
          <c:showSerName val="0"/>
          <c:showPercent val="0"/>
          <c:showBubbleSize val="0"/>
        </c:dLbls>
        <c:gapWidth val="219"/>
        <c:axId val="222849664"/>
        <c:axId val="222855552"/>
      </c:barChart>
      <c:lineChart>
        <c:grouping val="standard"/>
        <c:varyColors val="0"/>
        <c:ser>
          <c:idx val="2"/>
          <c:order val="2"/>
          <c:tx>
            <c:strRef>
              <c:f>SBET_ro!$S$36</c:f>
              <c:strCache>
                <c:ptCount val="1"/>
                <c:pt idx="0">
                  <c:v>日均值同比增长率</c:v>
                </c:pt>
              </c:strCache>
            </c:strRef>
          </c:tx>
          <c:spPr>
            <a:ln w="28575" cap="rnd">
              <a:solidFill>
                <a:schemeClr val="accent3"/>
              </a:solidFill>
              <a:round/>
            </a:ln>
            <a:effectLst/>
          </c:spPr>
          <c:marker>
            <c:symbol val="none"/>
          </c:marker>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SBET_ro!$S$37:$S$67</c:f>
              <c:numCache>
                <c:formatCode>0.00%</c:formatCode>
                <c:ptCount val="31"/>
                <c:pt idx="0">
                  <c:v>-0.30532583526298379</c:v>
                </c:pt>
                <c:pt idx="1">
                  <c:v>-0.34733276883996611</c:v>
                </c:pt>
                <c:pt idx="2">
                  <c:v>-0.37952869310421888</c:v>
                </c:pt>
                <c:pt idx="3">
                  <c:v>-0.30737443720318253</c:v>
                </c:pt>
                <c:pt idx="4">
                  <c:v>-0.26403752370631267</c:v>
                </c:pt>
                <c:pt idx="5">
                  <c:v>-0.26383216783216784</c:v>
                </c:pt>
                <c:pt idx="6">
                  <c:v>-0.28952173164149969</c:v>
                </c:pt>
                <c:pt idx="7">
                  <c:v>-0.35135109209680671</c:v>
                </c:pt>
                <c:pt idx="8">
                  <c:v>-0.33471656957412288</c:v>
                </c:pt>
                <c:pt idx="9">
                  <c:v>-0.34789253024387118</c:v>
                </c:pt>
                <c:pt idx="10">
                  <c:v>-0.3648028268960623</c:v>
                </c:pt>
                <c:pt idx="11">
                  <c:v>-0.31121150289687921</c:v>
                </c:pt>
                <c:pt idx="12">
                  <c:v>-0.38308406016783914</c:v>
                </c:pt>
                <c:pt idx="13">
                  <c:v>-0.43878719807837729</c:v>
                </c:pt>
                <c:pt idx="14">
                  <c:v>-0.47440036660174761</c:v>
                </c:pt>
                <c:pt idx="15">
                  <c:v>-0.51415423568090035</c:v>
                </c:pt>
                <c:pt idx="16">
                  <c:v>-0.53570754999057002</c:v>
                </c:pt>
                <c:pt idx="17">
                  <c:v>-0.55627604761988503</c:v>
                </c:pt>
                <c:pt idx="18">
                  <c:v>-0.57716251089215098</c:v>
                </c:pt>
                <c:pt idx="19">
                  <c:v>-0.59384406135818568</c:v>
                </c:pt>
                <c:pt idx="20">
                  <c:v>-0.6131249209446018</c:v>
                </c:pt>
                <c:pt idx="21">
                  <c:v>-0.63061625562220269</c:v>
                </c:pt>
                <c:pt idx="22">
                  <c:v>-0.64419744991663053</c:v>
                </c:pt>
                <c:pt idx="23">
                  <c:v>-0.65458981835106012</c:v>
                </c:pt>
                <c:pt idx="24">
                  <c:v>-0.66285090121988699</c:v>
                </c:pt>
                <c:pt idx="25">
                  <c:v>-0.67306714346331875</c:v>
                </c:pt>
                <c:pt idx="26">
                  <c:v>-0.68082509304906857</c:v>
                </c:pt>
                <c:pt idx="27">
                  <c:v>-0.69159857980065875</c:v>
                </c:pt>
                <c:pt idx="28">
                  <c:v>-0.69159857980065875</c:v>
                </c:pt>
                <c:pt idx="29">
                  <c:v>-0.69159857980065875</c:v>
                </c:pt>
                <c:pt idx="30">
                  <c:v>-0.69159857980065875</c:v>
                </c:pt>
              </c:numCache>
            </c:numRef>
          </c:val>
          <c:smooth val="0"/>
          <c:extLst>
            <c:ext xmlns:c16="http://schemas.microsoft.com/office/drawing/2014/chart" uri="{C3380CC4-5D6E-409C-BE32-E72D297353CC}">
              <c16:uniqueId val="{00000002-E747-4485-95CE-872BC0839C78}"/>
            </c:ext>
          </c:extLst>
        </c:ser>
        <c:dLbls>
          <c:showLegendKey val="0"/>
          <c:showVal val="0"/>
          <c:showCatName val="0"/>
          <c:showSerName val="0"/>
          <c:showPercent val="0"/>
          <c:showBubbleSize val="0"/>
        </c:dLbls>
        <c:marker val="1"/>
        <c:smooth val="0"/>
        <c:axId val="274407584"/>
        <c:axId val="274411904"/>
      </c:lineChart>
      <c:dateAx>
        <c:axId val="222849664"/>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855552"/>
        <c:crosses val="autoZero"/>
        <c:auto val="1"/>
        <c:lblOffset val="100"/>
        <c:baseTimeUnit val="days"/>
      </c:dateAx>
      <c:valAx>
        <c:axId val="22285555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849664"/>
        <c:crosses val="autoZero"/>
        <c:crossBetween val="between"/>
      </c:valAx>
      <c:dateAx>
        <c:axId val="274407584"/>
        <c:scaling>
          <c:orientation val="minMax"/>
        </c:scaling>
        <c:delete val="1"/>
        <c:axPos val="b"/>
        <c:numFmt formatCode="m/d;@" sourceLinked="1"/>
        <c:majorTickMark val="out"/>
        <c:minorTickMark val="none"/>
        <c:tickLblPos val="nextTo"/>
        <c:crossAx val="274411904"/>
        <c:crosses val="autoZero"/>
        <c:auto val="1"/>
        <c:lblOffset val="100"/>
        <c:baseTimeUnit val="days"/>
      </c:dateAx>
      <c:valAx>
        <c:axId val="27441190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74407584"/>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02ac353c-d000-4d89-9731-32a67b9dbe54}"/>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总首存</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SBET_ro!$Q$68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SBET_ro!$A$69:$A$99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SBET_ro!$Q$69:$Q$99</c:f>
              <c:numCache>
                <c:formatCode>_ * #,##0_ ;_ * \-#,##0_ ;_ * "-"_ ;_ @_ </c:formatCode>
                <c:ptCount val="31"/>
                <c:pt idx="0">
                  <c:v>-547</c:v>
                </c:pt>
                <c:pt idx="1">
                  <c:v>-1730</c:v>
                </c:pt>
                <c:pt idx="2">
                  <c:v>-3053</c:v>
                </c:pt>
                <c:pt idx="3">
                  <c:v>2986</c:v>
                </c:pt>
                <c:pt idx="4">
                  <c:v>1070</c:v>
                </c:pt>
                <c:pt idx="5">
                  <c:v>-600</c:v>
                </c:pt>
                <c:pt idx="6">
                  <c:v>63</c:v>
                </c:pt>
                <c:pt idx="7">
                  <c:v>-3487</c:v>
                </c:pt>
                <c:pt idx="8">
                  <c:v>1660</c:v>
                </c:pt>
                <c:pt idx="9">
                  <c:v>-936</c:v>
                </c:pt>
                <c:pt idx="10">
                  <c:v>-254</c:v>
                </c:pt>
                <c:pt idx="11">
                  <c:v>6992</c:v>
                </c:pt>
                <c:pt idx="12">
                  <c:v>-13211</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29FE-4C6F-881D-BDD5FF581D1B}"/>
            </c:ext>
          </c:extLst>
        </c:ser>
        <c:dLbls>
          <c:showLegendKey val="0"/>
          <c:showVal val="0"/>
          <c:showCatName val="0"/>
          <c:showSerName val="0"/>
          <c:showPercent val="0"/>
          <c:showBubbleSize val="0"/>
        </c:dLbls>
        <c:gapWidth val="315"/>
        <c:overlap val="-40"/>
        <c:axId val="222769152"/>
        <c:axId val="222770688"/>
      </c:barChart>
      <c:dateAx>
        <c:axId val="222769152"/>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2770688"/>
        <c:crosses val="autoZero"/>
        <c:auto val="1"/>
        <c:lblOffset val="100"/>
        <c:baseTimeUnit val="days"/>
      </c:dateAx>
      <c:valAx>
        <c:axId val="222770688"/>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 * #,##0_ ;_ * \-#,##0_ ;_ * &quot;-&quot;_ ;_ @_ " sourceLinked="1"/>
        <c:majorTickMark val="none"/>
        <c:minorTickMark val="none"/>
        <c:tickLblPos val="nextTo"/>
        <c:crossAx val="2227691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2ac95af6-12b9-4a1e-9076-396e57dff36c}"/>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总首存</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SBET_ro!$Q$100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SBET_ro!$Q$101:$Q$131</c:f>
              <c:numCache>
                <c:formatCode>_ * #,##0_ ;_ * \-#,##0_ ;_ * "-"_ ;_ @_ </c:formatCode>
                <c:ptCount val="31"/>
                <c:pt idx="0">
                  <c:v>10500</c:v>
                </c:pt>
                <c:pt idx="1">
                  <c:v>9635</c:v>
                </c:pt>
                <c:pt idx="2">
                  <c:v>8329</c:v>
                </c:pt>
                <c:pt idx="3">
                  <c:v>8422.5</c:v>
                </c:pt>
                <c:pt idx="4">
                  <c:v>8692.6</c:v>
                </c:pt>
                <c:pt idx="5">
                  <c:v>8772.6666666666661</c:v>
                </c:pt>
                <c:pt idx="6">
                  <c:v>8838.8571428571431</c:v>
                </c:pt>
                <c:pt idx="7">
                  <c:v>8452.625</c:v>
                </c:pt>
                <c:pt idx="8">
                  <c:v>8336.6666666666661</c:v>
                </c:pt>
                <c:pt idx="9">
                  <c:v>8150.3</c:v>
                </c:pt>
                <c:pt idx="10">
                  <c:v>7974.727272727273</c:v>
                </c:pt>
                <c:pt idx="11">
                  <c:v>8411.0833333333339</c:v>
                </c:pt>
                <c:pt idx="12">
                  <c:v>7764.0769230769229</c:v>
                </c:pt>
                <c:pt idx="13">
                  <c:v>7209.5</c:v>
                </c:pt>
                <c:pt idx="14">
                  <c:v>6728.8666666666668</c:v>
                </c:pt>
                <c:pt idx="15">
                  <c:v>6308.3125</c:v>
                </c:pt>
                <c:pt idx="16">
                  <c:v>5937.2352941176468</c:v>
                </c:pt>
                <c:pt idx="17">
                  <c:v>5607.3888888888887</c:v>
                </c:pt>
                <c:pt idx="18">
                  <c:v>5312.2631578947367</c:v>
                </c:pt>
                <c:pt idx="19">
                  <c:v>5046.6499999999996</c:v>
                </c:pt>
                <c:pt idx="20">
                  <c:v>4806.333333333333</c:v>
                </c:pt>
                <c:pt idx="21">
                  <c:v>4587.863636363636</c:v>
                </c:pt>
                <c:pt idx="22">
                  <c:v>4388.391304347826</c:v>
                </c:pt>
                <c:pt idx="23">
                  <c:v>4205.541666666667</c:v>
                </c:pt>
                <c:pt idx="24">
                  <c:v>4037.32</c:v>
                </c:pt>
                <c:pt idx="25">
                  <c:v>3882.0384615384614</c:v>
                </c:pt>
                <c:pt idx="26">
                  <c:v>3738.2592592592591</c:v>
                </c:pt>
                <c:pt idx="27">
                  <c:v>3604.75</c:v>
                </c:pt>
                <c:pt idx="28">
                  <c:v>3480.4482758620688</c:v>
                </c:pt>
                <c:pt idx="29">
                  <c:v>3364.4333333333334</c:v>
                </c:pt>
                <c:pt idx="30">
                  <c:v>3255.9032258064517</c:v>
                </c:pt>
              </c:numCache>
            </c:numRef>
          </c:val>
          <c:extLst>
            <c:ext xmlns:c16="http://schemas.microsoft.com/office/drawing/2014/chart" uri="{C3380CC4-5D6E-409C-BE32-E72D297353CC}">
              <c16:uniqueId val="{00000000-ECD1-43FC-AAAD-540A4D8BFFF2}"/>
            </c:ext>
          </c:extLst>
        </c:ser>
        <c:ser>
          <c:idx val="1"/>
          <c:order val="1"/>
          <c:tx>
            <c:strRef>
              <c:f>SBET_ro!$R$100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SBET_ro!$R$101:$R$131</c:f>
              <c:numCache>
                <c:formatCode>_ * #,##0_ ;_ * \-#,##0_ ;_ * "-"_ ;_ @_ </c:formatCode>
                <c:ptCount val="31"/>
                <c:pt idx="0">
                  <c:v>10557.354838709678</c:v>
                </c:pt>
                <c:pt idx="1">
                  <c:v>10557.354838709678</c:v>
                </c:pt>
                <c:pt idx="2">
                  <c:v>10557.354838709678</c:v>
                </c:pt>
                <c:pt idx="3">
                  <c:v>10557.354838709678</c:v>
                </c:pt>
                <c:pt idx="4">
                  <c:v>10557.354838709678</c:v>
                </c:pt>
                <c:pt idx="5">
                  <c:v>10557.354838709678</c:v>
                </c:pt>
                <c:pt idx="6">
                  <c:v>10557.354838709678</c:v>
                </c:pt>
                <c:pt idx="7">
                  <c:v>10557.354838709678</c:v>
                </c:pt>
                <c:pt idx="8">
                  <c:v>10557.354838709678</c:v>
                </c:pt>
                <c:pt idx="9">
                  <c:v>10557.354838709678</c:v>
                </c:pt>
                <c:pt idx="10">
                  <c:v>10557.354838709678</c:v>
                </c:pt>
                <c:pt idx="11">
                  <c:v>10557.354838709678</c:v>
                </c:pt>
                <c:pt idx="12">
                  <c:v>10557.354838709678</c:v>
                </c:pt>
                <c:pt idx="13">
                  <c:v>10557.354838709678</c:v>
                </c:pt>
                <c:pt idx="14">
                  <c:v>10557.354838709678</c:v>
                </c:pt>
                <c:pt idx="15">
                  <c:v>10557.354838709678</c:v>
                </c:pt>
                <c:pt idx="16">
                  <c:v>10557.354838709678</c:v>
                </c:pt>
                <c:pt idx="17">
                  <c:v>10557.354838709678</c:v>
                </c:pt>
                <c:pt idx="18">
                  <c:v>10557.354838709678</c:v>
                </c:pt>
                <c:pt idx="19">
                  <c:v>10557.354838709678</c:v>
                </c:pt>
                <c:pt idx="20">
                  <c:v>10557.354838709678</c:v>
                </c:pt>
                <c:pt idx="21">
                  <c:v>10557.354838709678</c:v>
                </c:pt>
                <c:pt idx="22">
                  <c:v>10557.354838709678</c:v>
                </c:pt>
                <c:pt idx="23">
                  <c:v>10557.354838709678</c:v>
                </c:pt>
                <c:pt idx="24">
                  <c:v>10557.354838709678</c:v>
                </c:pt>
                <c:pt idx="25">
                  <c:v>10557.354838709678</c:v>
                </c:pt>
                <c:pt idx="26">
                  <c:v>10557.354838709678</c:v>
                </c:pt>
                <c:pt idx="27">
                  <c:v>10557.354838709678</c:v>
                </c:pt>
                <c:pt idx="28">
                  <c:v>10557.354838709678</c:v>
                </c:pt>
                <c:pt idx="29">
                  <c:v>10557.354838709678</c:v>
                </c:pt>
                <c:pt idx="30">
                  <c:v>10557.354838709678</c:v>
                </c:pt>
              </c:numCache>
            </c:numRef>
          </c:val>
          <c:extLst>
            <c:ext xmlns:c16="http://schemas.microsoft.com/office/drawing/2014/chart" uri="{C3380CC4-5D6E-409C-BE32-E72D297353CC}">
              <c16:uniqueId val="{00000001-ECD1-43FC-AAAD-540A4D8BFFF2}"/>
            </c:ext>
          </c:extLst>
        </c:ser>
        <c:dLbls>
          <c:showLegendKey val="0"/>
          <c:showVal val="0"/>
          <c:showCatName val="0"/>
          <c:showSerName val="0"/>
          <c:showPercent val="0"/>
          <c:showBubbleSize val="0"/>
        </c:dLbls>
        <c:gapWidth val="269"/>
        <c:axId val="222812416"/>
        <c:axId val="222953472"/>
      </c:barChart>
      <c:lineChart>
        <c:grouping val="standard"/>
        <c:varyColors val="0"/>
        <c:ser>
          <c:idx val="2"/>
          <c:order val="2"/>
          <c:tx>
            <c:strRef>
              <c:f>SBET_ro!$S$100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SBET_ro!$S$101:$S$131</c:f>
              <c:numCache>
                <c:formatCode>0.00%</c:formatCode>
                <c:ptCount val="31"/>
                <c:pt idx="0">
                  <c:v>-5.4326902511015653E-3</c:v>
                </c:pt>
                <c:pt idx="1">
                  <c:v>-8.7366092435177484E-2</c:v>
                </c:pt>
                <c:pt idx="2">
                  <c:v>-0.21107132162870715</c:v>
                </c:pt>
                <c:pt idx="3">
                  <c:v>-0.2022149365371336</c:v>
                </c:pt>
                <c:pt idx="4">
                  <c:v>-0.17663087650254525</c:v>
                </c:pt>
                <c:pt idx="5">
                  <c:v>-0.16904690609614262</c:v>
                </c:pt>
                <c:pt idx="6">
                  <c:v>-0.1627772981117844</c:v>
                </c:pt>
                <c:pt idx="7">
                  <c:v>-0.19936147556511594</c:v>
                </c:pt>
                <c:pt idx="8">
                  <c:v>-0.21034512962476357</c:v>
                </c:pt>
                <c:pt idx="9">
                  <c:v>-0.2279979100336717</c:v>
                </c:pt>
                <c:pt idx="10">
                  <c:v>-0.24462828098880632</c:v>
                </c:pt>
                <c:pt idx="11">
                  <c:v>-0.20329633115170181</c:v>
                </c:pt>
                <c:pt idx="12">
                  <c:v>-0.26458122875541712</c:v>
                </c:pt>
                <c:pt idx="13">
                  <c:v>-0.31711114098717302</c:v>
                </c:pt>
                <c:pt idx="14">
                  <c:v>-0.3626370649213615</c:v>
                </c:pt>
                <c:pt idx="15">
                  <c:v>-0.40247224836377637</c:v>
                </c:pt>
                <c:pt idx="16">
                  <c:v>-0.43762093963649545</c:v>
                </c:pt>
                <c:pt idx="17">
                  <c:v>-0.46886422076780127</c:v>
                </c:pt>
                <c:pt idx="18">
                  <c:v>-0.49681873546423277</c:v>
                </c:pt>
                <c:pt idx="19">
                  <c:v>-0.52197779869102112</c:v>
                </c:pt>
                <c:pt idx="20">
                  <c:v>-0.54474076065811539</c:v>
                </c:pt>
                <c:pt idx="21">
                  <c:v>-0.5654343624463829</c:v>
                </c:pt>
                <c:pt idx="22">
                  <c:v>-0.58432852060088791</c:v>
                </c:pt>
                <c:pt idx="23">
                  <c:v>-0.60164816557585088</c:v>
                </c:pt>
                <c:pt idx="24">
                  <c:v>-0.61758223895281694</c:v>
                </c:pt>
                <c:pt idx="25">
                  <c:v>-0.63229061437770862</c:v>
                </c:pt>
                <c:pt idx="26">
                  <c:v>-0.64590948051186747</c:v>
                </c:pt>
                <c:pt idx="27">
                  <c:v>-0.65855557049358648</c:v>
                </c:pt>
                <c:pt idx="28">
                  <c:v>-0.67032951633863525</c:v>
                </c:pt>
                <c:pt idx="29">
                  <c:v>-0.68131853246068075</c:v>
                </c:pt>
                <c:pt idx="30">
                  <c:v>-0.69159857980065875</c:v>
                </c:pt>
              </c:numCache>
            </c:numRef>
          </c:val>
          <c:smooth val="0"/>
          <c:extLst>
            <c:ext xmlns:c16="http://schemas.microsoft.com/office/drawing/2014/chart" uri="{C3380CC4-5D6E-409C-BE32-E72D297353CC}">
              <c16:uniqueId val="{00000002-ECD1-43FC-AAAD-540A4D8BFFF2}"/>
            </c:ext>
          </c:extLst>
        </c:ser>
        <c:dLbls>
          <c:showLegendKey val="0"/>
          <c:showVal val="0"/>
          <c:showCatName val="0"/>
          <c:showSerName val="0"/>
          <c:showPercent val="0"/>
          <c:showBubbleSize val="0"/>
        </c:dLbls>
        <c:marker val="1"/>
        <c:smooth val="0"/>
        <c:axId val="1843444368"/>
        <c:axId val="1843438608"/>
      </c:lineChart>
      <c:dateAx>
        <c:axId val="222812416"/>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2953472"/>
        <c:crosses val="autoZero"/>
        <c:auto val="1"/>
        <c:lblOffset val="100"/>
        <c:baseTimeUnit val="days"/>
      </c:dateAx>
      <c:valAx>
        <c:axId val="22295347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2812416"/>
        <c:crosses val="autoZero"/>
        <c:crossBetween val="between"/>
      </c:valAx>
      <c:dateAx>
        <c:axId val="1843444368"/>
        <c:scaling>
          <c:orientation val="minMax"/>
        </c:scaling>
        <c:delete val="1"/>
        <c:axPos val="b"/>
        <c:numFmt formatCode="m/d;@" sourceLinked="1"/>
        <c:majorTickMark val="out"/>
        <c:minorTickMark val="none"/>
        <c:tickLblPos val="nextTo"/>
        <c:crossAx val="1843438608"/>
        <c:crosses val="autoZero"/>
        <c:auto val="1"/>
        <c:lblOffset val="100"/>
        <c:baseTimeUnit val="days"/>
      </c:dateAx>
      <c:valAx>
        <c:axId val="1843438608"/>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1843444368"/>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ddb6f606-8b9e-4d14-8783-4a116c2076e4}"/>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1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总存款额度</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SBET_ro!$T$2:$T$4</c:f>
              <c:strCache>
                <c:ptCount val="3"/>
                <c:pt idx="0">
                  <c:v>总存款额度</c:v>
                </c:pt>
                <c:pt idx="1">
                  <c:v>total deposit amount</c:v>
                </c:pt>
                <c:pt idx="2">
                  <c:v>本月数据</c:v>
                </c:pt>
              </c:strCache>
            </c:strRef>
          </c:tx>
          <c:spPr>
            <a:solidFill>
              <a:schemeClr val="accent1"/>
            </a:solidFill>
            <a:ln>
              <a:noFill/>
            </a:ln>
            <a:effectLst/>
          </c:spPr>
          <c:invertIfNegative val="0"/>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SBET_ro!$T$5:$T$35</c:f>
              <c:numCache>
                <c:formatCode>_ * #,##0_ ;_ * \-#,##0_ ;_ * "-"_ ;_ @_ </c:formatCode>
                <c:ptCount val="31"/>
                <c:pt idx="0">
                  <c:v>947342</c:v>
                </c:pt>
                <c:pt idx="1">
                  <c:v>782194</c:v>
                </c:pt>
                <c:pt idx="2">
                  <c:v>984114</c:v>
                </c:pt>
                <c:pt idx="3">
                  <c:v>1277797</c:v>
                </c:pt>
                <c:pt idx="4">
                  <c:v>1232751</c:v>
                </c:pt>
                <c:pt idx="5">
                  <c:v>1427909</c:v>
                </c:pt>
                <c:pt idx="6">
                  <c:v>960042</c:v>
                </c:pt>
                <c:pt idx="7">
                  <c:v>670093</c:v>
                </c:pt>
                <c:pt idx="8">
                  <c:v>808692</c:v>
                </c:pt>
                <c:pt idx="9">
                  <c:v>891305</c:v>
                </c:pt>
                <c:pt idx="10">
                  <c:v>846902</c:v>
                </c:pt>
                <c:pt idx="11">
                  <c:v>760915</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ACB1-4B73-8F8E-B49CF7544A18}"/>
            </c:ext>
          </c:extLst>
        </c:ser>
        <c:ser>
          <c:idx val="1"/>
          <c:order val="1"/>
          <c:tx>
            <c:strRef>
              <c:f>SBET_ro!$U$2:$U$4</c:f>
              <c:strCache>
                <c:ptCount val="3"/>
                <c:pt idx="0">
                  <c:v>总存款额度</c:v>
                </c:pt>
                <c:pt idx="1">
                  <c:v>total deposit amount</c:v>
                </c:pt>
                <c:pt idx="2">
                  <c:v>上月数据</c:v>
                </c:pt>
              </c:strCache>
            </c:strRef>
          </c:tx>
          <c:spPr>
            <a:solidFill>
              <a:schemeClr val="accent2"/>
            </a:solidFill>
            <a:ln>
              <a:noFill/>
            </a:ln>
            <a:effectLst/>
          </c:spPr>
          <c:invertIfNegative val="0"/>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SBET_ro!$U$5:$U$35</c:f>
              <c:numCache>
                <c:formatCode>_ * #,##0_ ;_ * \-#,##0_ ;_ * "-"_ ;_ @_ </c:formatCode>
                <c:ptCount val="31"/>
                <c:pt idx="0">
                  <c:v>1028145</c:v>
                </c:pt>
                <c:pt idx="1">
                  <c:v>792407</c:v>
                </c:pt>
                <c:pt idx="2">
                  <c:v>744147.68</c:v>
                </c:pt>
                <c:pt idx="3">
                  <c:v>1222295</c:v>
                </c:pt>
                <c:pt idx="4">
                  <c:v>734986</c:v>
                </c:pt>
                <c:pt idx="5">
                  <c:v>490797</c:v>
                </c:pt>
                <c:pt idx="6">
                  <c:v>608494</c:v>
                </c:pt>
                <c:pt idx="7">
                  <c:v>547268</c:v>
                </c:pt>
                <c:pt idx="8">
                  <c:v>519221</c:v>
                </c:pt>
                <c:pt idx="9">
                  <c:v>552714</c:v>
                </c:pt>
                <c:pt idx="10">
                  <c:v>770005</c:v>
                </c:pt>
                <c:pt idx="11">
                  <c:v>473284</c:v>
                </c:pt>
                <c:pt idx="12">
                  <c:v>563037</c:v>
                </c:pt>
                <c:pt idx="13">
                  <c:v>584675</c:v>
                </c:pt>
                <c:pt idx="14">
                  <c:v>493481</c:v>
                </c:pt>
                <c:pt idx="15">
                  <c:v>594558.02</c:v>
                </c:pt>
                <c:pt idx="16">
                  <c:v>1089811.27</c:v>
                </c:pt>
                <c:pt idx="17">
                  <c:v>639200</c:v>
                </c:pt>
                <c:pt idx="18">
                  <c:v>1051117</c:v>
                </c:pt>
                <c:pt idx="19">
                  <c:v>953698</c:v>
                </c:pt>
                <c:pt idx="20">
                  <c:v>578668</c:v>
                </c:pt>
                <c:pt idx="21">
                  <c:v>500212</c:v>
                </c:pt>
                <c:pt idx="22">
                  <c:v>476739</c:v>
                </c:pt>
                <c:pt idx="23">
                  <c:v>457319</c:v>
                </c:pt>
                <c:pt idx="24">
                  <c:v>587847</c:v>
                </c:pt>
                <c:pt idx="25">
                  <c:v>628991</c:v>
                </c:pt>
                <c:pt idx="26">
                  <c:v>569915</c:v>
                </c:pt>
                <c:pt idx="27">
                  <c:v>822366</c:v>
                </c:pt>
                <c:pt idx="28">
                  <c:v>0</c:v>
                </c:pt>
                <c:pt idx="29">
                  <c:v>0</c:v>
                </c:pt>
                <c:pt idx="30">
                  <c:v>0</c:v>
                </c:pt>
              </c:numCache>
            </c:numRef>
          </c:val>
          <c:extLst>
            <c:ext xmlns:c16="http://schemas.microsoft.com/office/drawing/2014/chart" uri="{C3380CC4-5D6E-409C-BE32-E72D297353CC}">
              <c16:uniqueId val="{00000001-ACB1-4B73-8F8E-B49CF7544A18}"/>
            </c:ext>
          </c:extLst>
        </c:ser>
        <c:dLbls>
          <c:showLegendKey val="0"/>
          <c:showVal val="0"/>
          <c:showCatName val="0"/>
          <c:showSerName val="0"/>
          <c:showPercent val="0"/>
          <c:showBubbleSize val="0"/>
        </c:dLbls>
        <c:gapWidth val="219"/>
        <c:axId val="223013888"/>
        <c:axId val="223015680"/>
      </c:barChart>
      <c:lineChart>
        <c:grouping val="standard"/>
        <c:varyColors val="0"/>
        <c:ser>
          <c:idx val="2"/>
          <c:order val="2"/>
          <c:tx>
            <c:strRef>
              <c:f>SBET_ro!$V$2:$V$4</c:f>
              <c:strCache>
                <c:ptCount val="3"/>
                <c:pt idx="0">
                  <c:v>总存款额度</c:v>
                </c:pt>
                <c:pt idx="1">
                  <c:v>total deposit amount</c:v>
                </c:pt>
                <c:pt idx="2">
                  <c:v>增长率</c:v>
                </c:pt>
              </c:strCache>
            </c:strRef>
          </c:tx>
          <c:spPr>
            <a:ln w="28575" cap="rnd">
              <a:solidFill>
                <a:schemeClr val="accent3"/>
              </a:solidFill>
              <a:round/>
            </a:ln>
            <a:effectLst/>
          </c:spPr>
          <c:marker>
            <c:symbol val="none"/>
          </c:marker>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SBET_ro!$V$5:$V$35</c:f>
              <c:numCache>
                <c:formatCode>0.00%</c:formatCode>
                <c:ptCount val="31"/>
                <c:pt idx="0">
                  <c:v>-7.8591054763676324E-2</c:v>
                </c:pt>
                <c:pt idx="1">
                  <c:v>-1.2888578722802801E-2</c:v>
                </c:pt>
                <c:pt idx="2">
                  <c:v>0.32247136751135197</c:v>
                </c:pt>
                <c:pt idx="3">
                  <c:v>4.5408023431332045E-2</c:v>
                </c:pt>
                <c:pt idx="4">
                  <c:v>0.677244192406386</c:v>
                </c:pt>
                <c:pt idx="5">
                  <c:v>1.9093678241717045</c:v>
                </c:pt>
                <c:pt idx="6">
                  <c:v>0.5777345380562503</c:v>
                </c:pt>
                <c:pt idx="7">
                  <c:v>0.22443300174685896</c:v>
                </c:pt>
                <c:pt idx="8">
                  <c:v>0.55751019315474526</c:v>
                </c:pt>
                <c:pt idx="9">
                  <c:v>0.61259711170695874</c:v>
                </c:pt>
                <c:pt idx="10">
                  <c:v>9.9865585288407221E-2</c:v>
                </c:pt>
                <c:pt idx="11">
                  <c:v>0.60773446809949205</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ACB1-4B73-8F8E-B49CF7544A18}"/>
            </c:ext>
          </c:extLst>
        </c:ser>
        <c:dLbls>
          <c:showLegendKey val="0"/>
          <c:showVal val="0"/>
          <c:showCatName val="0"/>
          <c:showSerName val="0"/>
          <c:showPercent val="0"/>
          <c:showBubbleSize val="0"/>
        </c:dLbls>
        <c:marker val="1"/>
        <c:smooth val="0"/>
        <c:axId val="459328496"/>
        <c:axId val="459326576"/>
      </c:lineChart>
      <c:dateAx>
        <c:axId val="223013888"/>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015680"/>
        <c:crosses val="autoZero"/>
        <c:auto val="1"/>
        <c:lblOffset val="100"/>
        <c:baseTimeUnit val="days"/>
      </c:dateAx>
      <c:valAx>
        <c:axId val="223015680"/>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013888"/>
        <c:crosses val="autoZero"/>
        <c:crossBetween val="between"/>
      </c:valAx>
      <c:dateAx>
        <c:axId val="459328496"/>
        <c:scaling>
          <c:orientation val="minMax"/>
        </c:scaling>
        <c:delete val="1"/>
        <c:axPos val="b"/>
        <c:numFmt formatCode="m/d;@" sourceLinked="1"/>
        <c:majorTickMark val="out"/>
        <c:minorTickMark val="none"/>
        <c:tickLblPos val="nextTo"/>
        <c:crossAx val="459326576"/>
        <c:crosses val="autoZero"/>
        <c:auto val="1"/>
        <c:lblOffset val="100"/>
        <c:baseTimeUnit val="days"/>
      </c:dateAx>
      <c:valAx>
        <c:axId val="45932657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45932849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c0b9a30e-ae9d-499d-b8f5-9dbe6b867cf6}"/>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总存款额度</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SBET_ro!$T$36</c:f>
              <c:strCache>
                <c:ptCount val="1"/>
                <c:pt idx="0">
                  <c:v>本月日均值数据</c:v>
                </c:pt>
              </c:strCache>
            </c:strRef>
          </c:tx>
          <c:spPr>
            <a:solidFill>
              <a:schemeClr val="accent1"/>
            </a:solidFill>
            <a:ln>
              <a:noFill/>
            </a:ln>
            <a:effectLst/>
          </c:spPr>
          <c:invertIfNegative val="0"/>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SBET_ro!$T$37:$T$67</c:f>
              <c:numCache>
                <c:formatCode>_ * #,##0_ ;_ * \-#,##0_ ;_ * "-"_ ;_ @_ </c:formatCode>
                <c:ptCount val="31"/>
                <c:pt idx="0">
                  <c:v>947342</c:v>
                </c:pt>
                <c:pt idx="1">
                  <c:v>864768</c:v>
                </c:pt>
                <c:pt idx="2">
                  <c:v>904550</c:v>
                </c:pt>
                <c:pt idx="3">
                  <c:v>997861.75</c:v>
                </c:pt>
                <c:pt idx="4">
                  <c:v>1044839.6</c:v>
                </c:pt>
                <c:pt idx="5">
                  <c:v>1108684.5</c:v>
                </c:pt>
                <c:pt idx="6">
                  <c:v>1087449.857142857</c:v>
                </c:pt>
                <c:pt idx="7">
                  <c:v>1035280.25</c:v>
                </c:pt>
                <c:pt idx="8">
                  <c:v>1010103.7777777778</c:v>
                </c:pt>
                <c:pt idx="9">
                  <c:v>998223.9</c:v>
                </c:pt>
                <c:pt idx="10">
                  <c:v>984467.36363636365</c:v>
                </c:pt>
                <c:pt idx="11">
                  <c:v>965838</c:v>
                </c:pt>
                <c:pt idx="12">
                  <c:v>891542.76923076925</c:v>
                </c:pt>
                <c:pt idx="13">
                  <c:v>827861.14285714284</c:v>
                </c:pt>
                <c:pt idx="14">
                  <c:v>772670.4</c:v>
                </c:pt>
                <c:pt idx="15">
                  <c:v>724378.5</c:v>
                </c:pt>
                <c:pt idx="16">
                  <c:v>681768</c:v>
                </c:pt>
                <c:pt idx="17">
                  <c:v>643892</c:v>
                </c:pt>
                <c:pt idx="18">
                  <c:v>610002.94736842101</c:v>
                </c:pt>
                <c:pt idx="19">
                  <c:v>579502.80000000005</c:v>
                </c:pt>
                <c:pt idx="20">
                  <c:v>551907.42857142852</c:v>
                </c:pt>
                <c:pt idx="21">
                  <c:v>526820.72727272729</c:v>
                </c:pt>
                <c:pt idx="22">
                  <c:v>503915.47826086957</c:v>
                </c:pt>
                <c:pt idx="23">
                  <c:v>482919</c:v>
                </c:pt>
                <c:pt idx="24">
                  <c:v>463602.24</c:v>
                </c:pt>
                <c:pt idx="25">
                  <c:v>445771.38461538462</c:v>
                </c:pt>
                <c:pt idx="26">
                  <c:v>429261.33333333331</c:v>
                </c:pt>
                <c:pt idx="27">
                  <c:v>413930.57142857142</c:v>
                </c:pt>
                <c:pt idx="28">
                  <c:v>399657.10344827588</c:v>
                </c:pt>
                <c:pt idx="29">
                  <c:v>386335.2</c:v>
                </c:pt>
                <c:pt idx="30">
                  <c:v>373872.77419354836</c:v>
                </c:pt>
              </c:numCache>
            </c:numRef>
          </c:val>
          <c:extLst>
            <c:ext xmlns:c16="http://schemas.microsoft.com/office/drawing/2014/chart" uri="{C3380CC4-5D6E-409C-BE32-E72D297353CC}">
              <c16:uniqueId val="{00000000-E919-4E83-B3CD-998B215893FB}"/>
            </c:ext>
          </c:extLst>
        </c:ser>
        <c:ser>
          <c:idx val="1"/>
          <c:order val="1"/>
          <c:tx>
            <c:strRef>
              <c:f>SBET_ro!$U$36</c:f>
              <c:strCache>
                <c:ptCount val="1"/>
                <c:pt idx="0">
                  <c:v>上月日均值数据</c:v>
                </c:pt>
              </c:strCache>
            </c:strRef>
          </c:tx>
          <c:spPr>
            <a:solidFill>
              <a:schemeClr val="accent2"/>
            </a:solidFill>
            <a:ln>
              <a:noFill/>
            </a:ln>
            <a:effectLst/>
          </c:spPr>
          <c:invertIfNegative val="0"/>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SBET_ro!$U$37:$U$67</c:f>
              <c:numCache>
                <c:formatCode>_ * #,##0_ ;_ * \-#,##0_ ;_ * "-"_ ;_ @_ </c:formatCode>
                <c:ptCount val="31"/>
                <c:pt idx="0">
                  <c:v>1028145</c:v>
                </c:pt>
                <c:pt idx="1">
                  <c:v>910276</c:v>
                </c:pt>
                <c:pt idx="2">
                  <c:v>854899.89333333343</c:v>
                </c:pt>
                <c:pt idx="3">
                  <c:v>946748.67</c:v>
                </c:pt>
                <c:pt idx="4">
                  <c:v>904396.13599999994</c:v>
                </c:pt>
                <c:pt idx="5">
                  <c:v>835462.94666666666</c:v>
                </c:pt>
                <c:pt idx="6">
                  <c:v>803038.81142857135</c:v>
                </c:pt>
                <c:pt idx="7">
                  <c:v>771067.46</c:v>
                </c:pt>
                <c:pt idx="8">
                  <c:v>743084.52</c:v>
                </c:pt>
                <c:pt idx="9">
                  <c:v>724047.46799999999</c:v>
                </c:pt>
                <c:pt idx="10">
                  <c:v>728225.42545454542</c:v>
                </c:pt>
                <c:pt idx="11">
                  <c:v>706980.30666666664</c:v>
                </c:pt>
                <c:pt idx="12">
                  <c:v>695907.74461538461</c:v>
                </c:pt>
                <c:pt idx="13">
                  <c:v>687962.54857142852</c:v>
                </c:pt>
                <c:pt idx="14">
                  <c:v>674997.11199999996</c:v>
                </c:pt>
                <c:pt idx="15">
                  <c:v>669969.66874999995</c:v>
                </c:pt>
                <c:pt idx="16">
                  <c:v>694666.23352941172</c:v>
                </c:pt>
                <c:pt idx="17">
                  <c:v>691584.77611111104</c:v>
                </c:pt>
                <c:pt idx="18">
                  <c:v>710507.52473684202</c:v>
                </c:pt>
                <c:pt idx="19">
                  <c:v>722667.04849999992</c:v>
                </c:pt>
                <c:pt idx="20">
                  <c:v>715809.9509523809</c:v>
                </c:pt>
                <c:pt idx="21">
                  <c:v>706010.04409090907</c:v>
                </c:pt>
                <c:pt idx="22">
                  <c:v>696041.73782608693</c:v>
                </c:pt>
                <c:pt idx="23">
                  <c:v>686094.95708333328</c:v>
                </c:pt>
                <c:pt idx="24">
                  <c:v>682165.03879999998</c:v>
                </c:pt>
                <c:pt idx="25">
                  <c:v>680119.88346153847</c:v>
                </c:pt>
                <c:pt idx="26">
                  <c:v>676038.22111111111</c:v>
                </c:pt>
                <c:pt idx="27">
                  <c:v>681264.21321428567</c:v>
                </c:pt>
                <c:pt idx="28">
                  <c:v>657772.34379310335</c:v>
                </c:pt>
                <c:pt idx="29">
                  <c:v>635846.59899999993</c:v>
                </c:pt>
                <c:pt idx="30">
                  <c:v>615335.41838709672</c:v>
                </c:pt>
              </c:numCache>
            </c:numRef>
          </c:val>
          <c:extLst>
            <c:ext xmlns:c16="http://schemas.microsoft.com/office/drawing/2014/chart" uri="{C3380CC4-5D6E-409C-BE32-E72D297353CC}">
              <c16:uniqueId val="{00000001-E919-4E83-B3CD-998B215893FB}"/>
            </c:ext>
          </c:extLst>
        </c:ser>
        <c:dLbls>
          <c:showLegendKey val="0"/>
          <c:showVal val="0"/>
          <c:showCatName val="0"/>
          <c:showSerName val="0"/>
          <c:showPercent val="0"/>
          <c:showBubbleSize val="0"/>
        </c:dLbls>
        <c:gapWidth val="219"/>
        <c:axId val="223076352"/>
        <c:axId val="223077888"/>
      </c:barChart>
      <c:lineChart>
        <c:grouping val="standard"/>
        <c:varyColors val="0"/>
        <c:ser>
          <c:idx val="2"/>
          <c:order val="2"/>
          <c:tx>
            <c:strRef>
              <c:f>SBET_ro!$V$36</c:f>
              <c:strCache>
                <c:ptCount val="1"/>
                <c:pt idx="0">
                  <c:v>日均值同比增长率</c:v>
                </c:pt>
              </c:strCache>
            </c:strRef>
          </c:tx>
          <c:spPr>
            <a:ln w="28575" cap="rnd">
              <a:solidFill>
                <a:schemeClr val="accent3"/>
              </a:solidFill>
              <a:round/>
            </a:ln>
            <a:effectLst/>
          </c:spPr>
          <c:marker>
            <c:symbol val="none"/>
          </c:marker>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SBET_ro!$V$37:$V$67</c:f>
              <c:numCache>
                <c:formatCode>0.00%</c:formatCode>
                <c:ptCount val="31"/>
                <c:pt idx="0">
                  <c:v>-7.8591054763676324E-2</c:v>
                </c:pt>
                <c:pt idx="1">
                  <c:v>-4.9993628306140118E-2</c:v>
                </c:pt>
                <c:pt idx="2">
                  <c:v>5.8077100083702468E-2</c:v>
                </c:pt>
                <c:pt idx="3">
                  <c:v>5.3988013524222805E-2</c:v>
                </c:pt>
                <c:pt idx="4">
                  <c:v>0.15528976563429286</c:v>
                </c:pt>
                <c:pt idx="5">
                  <c:v>0.32703012673803639</c:v>
                </c:pt>
                <c:pt idx="6">
                  <c:v>0.35416849306240966</c:v>
                </c:pt>
                <c:pt idx="7">
                  <c:v>0.3426584620754195</c:v>
                </c:pt>
                <c:pt idx="8">
                  <c:v>0.35933901271120239</c:v>
                </c:pt>
                <c:pt idx="9">
                  <c:v>0.37867190221290853</c:v>
                </c:pt>
                <c:pt idx="10">
                  <c:v>0.35187172711235198</c:v>
                </c:pt>
                <c:pt idx="11">
                  <c:v>0.3661455501551642</c:v>
                </c:pt>
                <c:pt idx="12">
                  <c:v>0.28112206844817988</c:v>
                </c:pt>
                <c:pt idx="13">
                  <c:v>0.20335204957917732</c:v>
                </c:pt>
                <c:pt idx="14">
                  <c:v>0.14470178651668078</c:v>
                </c:pt>
                <c:pt idx="15">
                  <c:v>8.121088728018637E-2</c:v>
                </c:pt>
                <c:pt idx="16">
                  <c:v>-1.8567526254845118E-2</c:v>
                </c:pt>
                <c:pt idx="17">
                  <c:v>-6.8961576018626319E-2</c:v>
                </c:pt>
                <c:pt idx="18">
                  <c:v>-0.14145462767005307</c:v>
                </c:pt>
                <c:pt idx="19">
                  <c:v>-0.19810540524458392</c:v>
                </c:pt>
                <c:pt idx="20">
                  <c:v>-0.22897491458854552</c:v>
                </c:pt>
                <c:pt idx="21">
                  <c:v>-0.25380561978960819</c:v>
                </c:pt>
                <c:pt idx="22">
                  <c:v>-0.27602692356535385</c:v>
                </c:pt>
                <c:pt idx="23">
                  <c:v>-0.29613387328636998</c:v>
                </c:pt>
                <c:pt idx="24">
                  <c:v>-0.3203957786879183</c:v>
                </c:pt>
                <c:pt idx="25">
                  <c:v>-0.34456939804996378</c:v>
                </c:pt>
                <c:pt idx="26">
                  <c:v>-0.36503392866188028</c:v>
                </c:pt>
                <c:pt idx="27">
                  <c:v>-0.39240816793297023</c:v>
                </c:pt>
                <c:pt idx="28">
                  <c:v>-0.39240816793297012</c:v>
                </c:pt>
                <c:pt idx="29">
                  <c:v>-0.39240816793297018</c:v>
                </c:pt>
                <c:pt idx="30">
                  <c:v>-0.39240816793297023</c:v>
                </c:pt>
              </c:numCache>
            </c:numRef>
          </c:val>
          <c:smooth val="0"/>
          <c:extLst>
            <c:ext xmlns:c16="http://schemas.microsoft.com/office/drawing/2014/chart" uri="{C3380CC4-5D6E-409C-BE32-E72D297353CC}">
              <c16:uniqueId val="{00000002-E919-4E83-B3CD-998B215893FB}"/>
            </c:ext>
          </c:extLst>
        </c:ser>
        <c:dLbls>
          <c:showLegendKey val="0"/>
          <c:showVal val="0"/>
          <c:showCatName val="0"/>
          <c:showSerName val="0"/>
          <c:showPercent val="0"/>
          <c:showBubbleSize val="0"/>
        </c:dLbls>
        <c:marker val="1"/>
        <c:smooth val="0"/>
        <c:axId val="1843429968"/>
        <c:axId val="1843438128"/>
      </c:lineChart>
      <c:dateAx>
        <c:axId val="223076352"/>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077888"/>
        <c:crosses val="autoZero"/>
        <c:auto val="1"/>
        <c:lblOffset val="100"/>
        <c:baseTimeUnit val="days"/>
      </c:dateAx>
      <c:valAx>
        <c:axId val="22307788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076352"/>
        <c:crosses val="autoZero"/>
        <c:crossBetween val="between"/>
      </c:valAx>
      <c:dateAx>
        <c:axId val="1843429968"/>
        <c:scaling>
          <c:orientation val="minMax"/>
        </c:scaling>
        <c:delete val="1"/>
        <c:axPos val="b"/>
        <c:numFmt formatCode="m/d;@" sourceLinked="1"/>
        <c:majorTickMark val="out"/>
        <c:minorTickMark val="none"/>
        <c:tickLblPos val="nextTo"/>
        <c:crossAx val="1843438128"/>
        <c:crosses val="autoZero"/>
        <c:auto val="1"/>
        <c:lblOffset val="100"/>
        <c:baseTimeUnit val="days"/>
      </c:dateAx>
      <c:valAx>
        <c:axId val="184343812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1843429968"/>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468cddd3-51e2-4875-922e-12d150272357}"/>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总存款额度</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SBET_ro!$T$68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SBET_ro!$A$69:$A$99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SBET_ro!$T$69:$T$99</c:f>
              <c:numCache>
                <c:formatCode>_ * #,##0_ ;_ * \-#,##0_ ;_ * "-"_ ;_ @_ </c:formatCode>
                <c:ptCount val="31"/>
                <c:pt idx="0">
                  <c:v>124976</c:v>
                </c:pt>
                <c:pt idx="1">
                  <c:v>-165148</c:v>
                </c:pt>
                <c:pt idx="2">
                  <c:v>201920</c:v>
                </c:pt>
                <c:pt idx="3">
                  <c:v>293683</c:v>
                </c:pt>
                <c:pt idx="4">
                  <c:v>-45046</c:v>
                </c:pt>
                <c:pt idx="5">
                  <c:v>195158</c:v>
                </c:pt>
                <c:pt idx="6">
                  <c:v>-467867</c:v>
                </c:pt>
                <c:pt idx="7">
                  <c:v>-289949</c:v>
                </c:pt>
                <c:pt idx="8">
                  <c:v>138599</c:v>
                </c:pt>
                <c:pt idx="9">
                  <c:v>82613</c:v>
                </c:pt>
                <c:pt idx="10">
                  <c:v>-44403</c:v>
                </c:pt>
                <c:pt idx="11">
                  <c:v>-85987</c:v>
                </c:pt>
                <c:pt idx="12">
                  <c:v>-760915</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708A-4E74-B209-2B4F6178EB25}"/>
            </c:ext>
          </c:extLst>
        </c:ser>
        <c:dLbls>
          <c:showLegendKey val="0"/>
          <c:showVal val="0"/>
          <c:showCatName val="0"/>
          <c:showSerName val="0"/>
          <c:showPercent val="0"/>
          <c:showBubbleSize val="0"/>
        </c:dLbls>
        <c:gapWidth val="315"/>
        <c:overlap val="-40"/>
        <c:axId val="223131136"/>
        <c:axId val="223132672"/>
      </c:barChart>
      <c:dateAx>
        <c:axId val="223131136"/>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3132672"/>
        <c:crosses val="autoZero"/>
        <c:auto val="1"/>
        <c:lblOffset val="100"/>
        <c:baseTimeUnit val="days"/>
      </c:dateAx>
      <c:valAx>
        <c:axId val="223132672"/>
        <c:scaling>
          <c:orientation val="minMax"/>
        </c:scaling>
        <c:delete val="1"/>
        <c:axPos val="l"/>
        <c:numFmt formatCode="_ * #,##0_ ;_ * \-#,##0_ ;_ * &quot;-&quot;_ ;_ @_ " sourceLinked="1"/>
        <c:majorTickMark val="none"/>
        <c:minorTickMark val="none"/>
        <c:tickLblPos val="nextTo"/>
        <c:crossAx val="2231311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6dac137b-0d4b-4b48-82d6-368d55030c53}"/>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总存款额度</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SBET_ro!$T$100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SBET_ro!$T$101:$T$131</c:f>
              <c:numCache>
                <c:formatCode>_ * #,##0_ ;_ * \-#,##0_ ;_ * "-"_ ;_ @_ </c:formatCode>
                <c:ptCount val="31"/>
                <c:pt idx="0">
                  <c:v>947342</c:v>
                </c:pt>
                <c:pt idx="1">
                  <c:v>864768</c:v>
                </c:pt>
                <c:pt idx="2">
                  <c:v>904550</c:v>
                </c:pt>
                <c:pt idx="3">
                  <c:v>997861.75</c:v>
                </c:pt>
                <c:pt idx="4">
                  <c:v>1044839.6</c:v>
                </c:pt>
                <c:pt idx="5">
                  <c:v>1108684.5</c:v>
                </c:pt>
                <c:pt idx="6">
                  <c:v>1087449.857142857</c:v>
                </c:pt>
                <c:pt idx="7">
                  <c:v>1035280.25</c:v>
                </c:pt>
                <c:pt idx="8">
                  <c:v>1010103.7777777778</c:v>
                </c:pt>
                <c:pt idx="9">
                  <c:v>998223.9</c:v>
                </c:pt>
                <c:pt idx="10">
                  <c:v>984467.36363636365</c:v>
                </c:pt>
                <c:pt idx="11">
                  <c:v>965838</c:v>
                </c:pt>
                <c:pt idx="12">
                  <c:v>891542.76923076925</c:v>
                </c:pt>
                <c:pt idx="13">
                  <c:v>827861.14285714284</c:v>
                </c:pt>
                <c:pt idx="14">
                  <c:v>772670.4</c:v>
                </c:pt>
                <c:pt idx="15">
                  <c:v>724378.5</c:v>
                </c:pt>
                <c:pt idx="16">
                  <c:v>681768</c:v>
                </c:pt>
                <c:pt idx="17">
                  <c:v>643892</c:v>
                </c:pt>
                <c:pt idx="18">
                  <c:v>610002.94736842101</c:v>
                </c:pt>
                <c:pt idx="19">
                  <c:v>579502.80000000005</c:v>
                </c:pt>
                <c:pt idx="20">
                  <c:v>551907.42857142852</c:v>
                </c:pt>
                <c:pt idx="21">
                  <c:v>526820.72727272729</c:v>
                </c:pt>
                <c:pt idx="22">
                  <c:v>503915.47826086957</c:v>
                </c:pt>
                <c:pt idx="23">
                  <c:v>482919</c:v>
                </c:pt>
                <c:pt idx="24">
                  <c:v>463602.24</c:v>
                </c:pt>
                <c:pt idx="25">
                  <c:v>445771.38461538462</c:v>
                </c:pt>
                <c:pt idx="26">
                  <c:v>429261.33333333331</c:v>
                </c:pt>
                <c:pt idx="27">
                  <c:v>413930.57142857142</c:v>
                </c:pt>
                <c:pt idx="28">
                  <c:v>399657.10344827588</c:v>
                </c:pt>
                <c:pt idx="29">
                  <c:v>386335.2</c:v>
                </c:pt>
                <c:pt idx="30">
                  <c:v>373872.77419354836</c:v>
                </c:pt>
              </c:numCache>
            </c:numRef>
          </c:val>
          <c:extLst>
            <c:ext xmlns:c16="http://schemas.microsoft.com/office/drawing/2014/chart" uri="{C3380CC4-5D6E-409C-BE32-E72D297353CC}">
              <c16:uniqueId val="{00000000-7AA9-415E-8EB9-F037B047180D}"/>
            </c:ext>
          </c:extLst>
        </c:ser>
        <c:ser>
          <c:idx val="1"/>
          <c:order val="1"/>
          <c:tx>
            <c:strRef>
              <c:f>SBET_ro!$U$100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SBET_ro!$U$101:$U$131</c:f>
              <c:numCache>
                <c:formatCode>_ * #,##0_ ;_ * \-#,##0_ ;_ * "-"_ ;_ @_ </c:formatCode>
                <c:ptCount val="31"/>
                <c:pt idx="0">
                  <c:v>615335.41838709672</c:v>
                </c:pt>
                <c:pt idx="1">
                  <c:v>615335.41838709672</c:v>
                </c:pt>
                <c:pt idx="2">
                  <c:v>615335.41838709672</c:v>
                </c:pt>
                <c:pt idx="3">
                  <c:v>615335.41838709672</c:v>
                </c:pt>
                <c:pt idx="4">
                  <c:v>615335.41838709672</c:v>
                </c:pt>
                <c:pt idx="5">
                  <c:v>615335.41838709672</c:v>
                </c:pt>
                <c:pt idx="6">
                  <c:v>615335.41838709672</c:v>
                </c:pt>
                <c:pt idx="7">
                  <c:v>615335.41838709672</c:v>
                </c:pt>
                <c:pt idx="8">
                  <c:v>615335.41838709672</c:v>
                </c:pt>
                <c:pt idx="9">
                  <c:v>615335.41838709672</c:v>
                </c:pt>
                <c:pt idx="10">
                  <c:v>615335.41838709672</c:v>
                </c:pt>
                <c:pt idx="11">
                  <c:v>615335.41838709672</c:v>
                </c:pt>
                <c:pt idx="12">
                  <c:v>615335.41838709672</c:v>
                </c:pt>
                <c:pt idx="13">
                  <c:v>615335.41838709672</c:v>
                </c:pt>
                <c:pt idx="14">
                  <c:v>615335.41838709672</c:v>
                </c:pt>
                <c:pt idx="15">
                  <c:v>615335.41838709672</c:v>
                </c:pt>
                <c:pt idx="16">
                  <c:v>615335.41838709672</c:v>
                </c:pt>
                <c:pt idx="17">
                  <c:v>615335.41838709672</c:v>
                </c:pt>
                <c:pt idx="18">
                  <c:v>615335.41838709672</c:v>
                </c:pt>
                <c:pt idx="19">
                  <c:v>615335.41838709672</c:v>
                </c:pt>
                <c:pt idx="20">
                  <c:v>615335.41838709672</c:v>
                </c:pt>
                <c:pt idx="21">
                  <c:v>615335.41838709672</c:v>
                </c:pt>
                <c:pt idx="22">
                  <c:v>615335.41838709672</c:v>
                </c:pt>
                <c:pt idx="23">
                  <c:v>615335.41838709672</c:v>
                </c:pt>
                <c:pt idx="24">
                  <c:v>615335.41838709672</c:v>
                </c:pt>
                <c:pt idx="25">
                  <c:v>615335.41838709672</c:v>
                </c:pt>
                <c:pt idx="26">
                  <c:v>615335.41838709672</c:v>
                </c:pt>
                <c:pt idx="27">
                  <c:v>615335.41838709672</c:v>
                </c:pt>
                <c:pt idx="28">
                  <c:v>615335.41838709672</c:v>
                </c:pt>
                <c:pt idx="29">
                  <c:v>615335.41838709672</c:v>
                </c:pt>
                <c:pt idx="30">
                  <c:v>615335.41838709672</c:v>
                </c:pt>
              </c:numCache>
            </c:numRef>
          </c:val>
          <c:extLst>
            <c:ext xmlns:c16="http://schemas.microsoft.com/office/drawing/2014/chart" uri="{C3380CC4-5D6E-409C-BE32-E72D297353CC}">
              <c16:uniqueId val="{00000001-7AA9-415E-8EB9-F037B047180D}"/>
            </c:ext>
          </c:extLst>
        </c:ser>
        <c:dLbls>
          <c:showLegendKey val="0"/>
          <c:showVal val="0"/>
          <c:showCatName val="0"/>
          <c:showSerName val="0"/>
          <c:showPercent val="0"/>
          <c:showBubbleSize val="0"/>
        </c:dLbls>
        <c:gapWidth val="100"/>
        <c:axId val="223248768"/>
        <c:axId val="223250304"/>
      </c:barChart>
      <c:lineChart>
        <c:grouping val="standard"/>
        <c:varyColors val="0"/>
        <c:ser>
          <c:idx val="2"/>
          <c:order val="2"/>
          <c:tx>
            <c:strRef>
              <c:f>SBET_ro!$V$100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SBET_ro!$V$101:$V$131</c:f>
              <c:numCache>
                <c:formatCode>0.00%</c:formatCode>
                <c:ptCount val="31"/>
                <c:pt idx="0">
                  <c:v>0.53955382981716116</c:v>
                </c:pt>
                <c:pt idx="1">
                  <c:v>0.4053603517033203</c:v>
                </c:pt>
                <c:pt idx="2">
                  <c:v>0.4700112702288225</c:v>
                </c:pt>
                <c:pt idx="3">
                  <c:v>0.62165498715411616</c:v>
                </c:pt>
                <c:pt idx="4">
                  <c:v>0.6980000968231439</c:v>
                </c:pt>
                <c:pt idx="5">
                  <c:v>0.80175635412968549</c:v>
                </c:pt>
                <c:pt idx="6">
                  <c:v>0.7672473006563737</c:v>
                </c:pt>
                <c:pt idx="7">
                  <c:v>0.68246491111084284</c:v>
                </c:pt>
                <c:pt idx="8">
                  <c:v>0.6415498727920439</c:v>
                </c:pt>
                <c:pt idx="9">
                  <c:v>0.62224352795508164</c:v>
                </c:pt>
                <c:pt idx="10">
                  <c:v>0.59988736909834839</c:v>
                </c:pt>
                <c:pt idx="11">
                  <c:v>0.56961223283982698</c:v>
                </c:pt>
                <c:pt idx="12">
                  <c:v>0.44887283031368647</c:v>
                </c:pt>
                <c:pt idx="13">
                  <c:v>0.34538191386270878</c:v>
                </c:pt>
                <c:pt idx="14">
                  <c:v>0.25568978627186162</c:v>
                </c:pt>
                <c:pt idx="15">
                  <c:v>0.17720917462987021</c:v>
                </c:pt>
                <c:pt idx="16">
                  <c:v>0.10796157612223078</c:v>
                </c:pt>
                <c:pt idx="17">
                  <c:v>4.6408155226551305E-2</c:v>
                </c:pt>
                <c:pt idx="18">
                  <c:v>-8.6659582064251509E-3</c:v>
                </c:pt>
                <c:pt idx="19">
                  <c:v>-5.8232660296103751E-2</c:v>
                </c:pt>
                <c:pt idx="20">
                  <c:v>-0.10307872409152753</c:v>
                </c:pt>
                <c:pt idx="21">
                  <c:v>-0.14384787299645799</c:v>
                </c:pt>
                <c:pt idx="22">
                  <c:v>-0.18107187851835116</c:v>
                </c:pt>
                <c:pt idx="23">
                  <c:v>-0.21519388358008651</c:v>
                </c:pt>
                <c:pt idx="24">
                  <c:v>-0.24658612823688308</c:v>
                </c:pt>
                <c:pt idx="25">
                  <c:v>-0.27556358484315679</c:v>
                </c:pt>
                <c:pt idx="26">
                  <c:v>-0.30239456318229918</c:v>
                </c:pt>
                <c:pt idx="27">
                  <c:v>-0.32730904306864561</c:v>
                </c:pt>
                <c:pt idx="28">
                  <c:v>-0.35050528296283018</c:v>
                </c:pt>
                <c:pt idx="29">
                  <c:v>-0.37215510686406922</c:v>
                </c:pt>
                <c:pt idx="30">
                  <c:v>-0.39240816793297023</c:v>
                </c:pt>
              </c:numCache>
            </c:numRef>
          </c:val>
          <c:smooth val="0"/>
          <c:extLst>
            <c:ext xmlns:c16="http://schemas.microsoft.com/office/drawing/2014/chart" uri="{C3380CC4-5D6E-409C-BE32-E72D297353CC}">
              <c16:uniqueId val="{00000002-7AA9-415E-8EB9-F037B047180D}"/>
            </c:ext>
          </c:extLst>
        </c:ser>
        <c:dLbls>
          <c:showLegendKey val="0"/>
          <c:showVal val="0"/>
          <c:showCatName val="0"/>
          <c:showSerName val="0"/>
          <c:showPercent val="0"/>
          <c:showBubbleSize val="0"/>
        </c:dLbls>
        <c:marker val="1"/>
        <c:smooth val="0"/>
        <c:axId val="267295744"/>
        <c:axId val="267296224"/>
      </c:lineChart>
      <c:dateAx>
        <c:axId val="223248768"/>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3250304"/>
        <c:crosses val="autoZero"/>
        <c:auto val="1"/>
        <c:lblOffset val="100"/>
        <c:baseTimeUnit val="days"/>
      </c:dateAx>
      <c:valAx>
        <c:axId val="22325030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3248768"/>
        <c:crosses val="autoZero"/>
        <c:crossBetween val="between"/>
      </c:valAx>
      <c:dateAx>
        <c:axId val="267295744"/>
        <c:scaling>
          <c:orientation val="minMax"/>
        </c:scaling>
        <c:delete val="1"/>
        <c:axPos val="b"/>
        <c:numFmt formatCode="m/d;@" sourceLinked="1"/>
        <c:majorTickMark val="out"/>
        <c:minorTickMark val="none"/>
        <c:tickLblPos val="nextTo"/>
        <c:crossAx val="267296224"/>
        <c:crosses val="autoZero"/>
        <c:auto val="1"/>
        <c:lblOffset val="100"/>
        <c:baseTimeUnit val="days"/>
      </c:dateAx>
      <c:valAx>
        <c:axId val="26729622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67295744"/>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652ff1e2-cc65-433e-9171-c8388f59f89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1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总投注人数</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SBET_ro!$X$2:$X$4</c:f>
              <c:strCache>
                <c:ptCount val="3"/>
                <c:pt idx="0">
                  <c:v>总投注人数</c:v>
                </c:pt>
                <c:pt idx="1">
                  <c:v>no of  bettors</c:v>
                </c:pt>
                <c:pt idx="2">
                  <c:v>本月数据</c:v>
                </c:pt>
              </c:strCache>
            </c:strRef>
          </c:tx>
          <c:spPr>
            <a:solidFill>
              <a:schemeClr val="accent1"/>
            </a:solidFill>
            <a:ln>
              <a:noFill/>
            </a:ln>
            <a:effectLst/>
          </c:spPr>
          <c:invertIfNegative val="0"/>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SBET_ro!$X$5:$X$35</c:f>
              <c:numCache>
                <c:formatCode>_ * #,##0_ ;_ * \-#,##0_ ;_ * "-"_ ;_ @_ </c:formatCode>
                <c:ptCount val="31"/>
                <c:pt idx="0">
                  <c:v>3380</c:v>
                </c:pt>
                <c:pt idx="1">
                  <c:v>2828</c:v>
                </c:pt>
                <c:pt idx="2">
                  <c:v>2526</c:v>
                </c:pt>
                <c:pt idx="3">
                  <c:v>2459</c:v>
                </c:pt>
                <c:pt idx="4">
                  <c:v>2480</c:v>
                </c:pt>
                <c:pt idx="5">
                  <c:v>2485</c:v>
                </c:pt>
                <c:pt idx="6">
                  <c:v>2378</c:v>
                </c:pt>
                <c:pt idx="7">
                  <c:v>2496</c:v>
                </c:pt>
                <c:pt idx="8">
                  <c:v>2329</c:v>
                </c:pt>
                <c:pt idx="9">
                  <c:v>2326</c:v>
                </c:pt>
                <c:pt idx="10">
                  <c:v>2326</c:v>
                </c:pt>
                <c:pt idx="11">
                  <c:v>2516</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48AA-4C98-8259-64E6ECECE9BC}"/>
            </c:ext>
          </c:extLst>
        </c:ser>
        <c:ser>
          <c:idx val="1"/>
          <c:order val="1"/>
          <c:tx>
            <c:strRef>
              <c:f>SBET_ro!$Y$2:$Y$4</c:f>
              <c:strCache>
                <c:ptCount val="3"/>
                <c:pt idx="0">
                  <c:v>总投注人数</c:v>
                </c:pt>
                <c:pt idx="1">
                  <c:v>no of  bettors</c:v>
                </c:pt>
                <c:pt idx="2">
                  <c:v>上月数据</c:v>
                </c:pt>
              </c:strCache>
            </c:strRef>
          </c:tx>
          <c:spPr>
            <a:solidFill>
              <a:schemeClr val="accent2"/>
            </a:solidFill>
            <a:ln>
              <a:noFill/>
            </a:ln>
            <a:effectLst/>
          </c:spPr>
          <c:invertIfNegative val="0"/>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SBET_ro!$Y$5:$Y$35</c:f>
              <c:numCache>
                <c:formatCode>_ * #,##0_ ;_ * \-#,##0_ ;_ * "-"_ ;_ @_ </c:formatCode>
                <c:ptCount val="31"/>
                <c:pt idx="0">
                  <c:v>3983</c:v>
                </c:pt>
                <c:pt idx="1">
                  <c:v>3578</c:v>
                </c:pt>
                <c:pt idx="2">
                  <c:v>3565</c:v>
                </c:pt>
                <c:pt idx="3">
                  <c:v>3435</c:v>
                </c:pt>
                <c:pt idx="4">
                  <c:v>3350</c:v>
                </c:pt>
                <c:pt idx="5">
                  <c:v>3278</c:v>
                </c:pt>
                <c:pt idx="6">
                  <c:v>3414</c:v>
                </c:pt>
                <c:pt idx="7">
                  <c:v>3420</c:v>
                </c:pt>
                <c:pt idx="8">
                  <c:v>3004</c:v>
                </c:pt>
                <c:pt idx="9">
                  <c:v>2883</c:v>
                </c:pt>
                <c:pt idx="10">
                  <c:v>2796</c:v>
                </c:pt>
                <c:pt idx="11">
                  <c:v>3146</c:v>
                </c:pt>
                <c:pt idx="12">
                  <c:v>2941</c:v>
                </c:pt>
                <c:pt idx="13">
                  <c:v>2865</c:v>
                </c:pt>
                <c:pt idx="14">
                  <c:v>2947</c:v>
                </c:pt>
                <c:pt idx="15">
                  <c:v>2921</c:v>
                </c:pt>
                <c:pt idx="16">
                  <c:v>2951</c:v>
                </c:pt>
                <c:pt idx="17">
                  <c:v>2744</c:v>
                </c:pt>
                <c:pt idx="18">
                  <c:v>2683</c:v>
                </c:pt>
                <c:pt idx="19">
                  <c:v>2490</c:v>
                </c:pt>
                <c:pt idx="20">
                  <c:v>2717</c:v>
                </c:pt>
                <c:pt idx="21">
                  <c:v>2921</c:v>
                </c:pt>
                <c:pt idx="22">
                  <c:v>2594</c:v>
                </c:pt>
                <c:pt idx="23">
                  <c:v>2569</c:v>
                </c:pt>
                <c:pt idx="24">
                  <c:v>2483</c:v>
                </c:pt>
                <c:pt idx="25">
                  <c:v>2614</c:v>
                </c:pt>
                <c:pt idx="26">
                  <c:v>2479</c:v>
                </c:pt>
                <c:pt idx="27">
                  <c:v>4007</c:v>
                </c:pt>
                <c:pt idx="28">
                  <c:v>0</c:v>
                </c:pt>
                <c:pt idx="29">
                  <c:v>0</c:v>
                </c:pt>
                <c:pt idx="30">
                  <c:v>0</c:v>
                </c:pt>
              </c:numCache>
            </c:numRef>
          </c:val>
          <c:extLst>
            <c:ext xmlns:c16="http://schemas.microsoft.com/office/drawing/2014/chart" uri="{C3380CC4-5D6E-409C-BE32-E72D297353CC}">
              <c16:uniqueId val="{00000001-48AA-4C98-8259-64E6ECECE9BC}"/>
            </c:ext>
          </c:extLst>
        </c:ser>
        <c:dLbls>
          <c:showLegendKey val="0"/>
          <c:showVal val="0"/>
          <c:showCatName val="0"/>
          <c:showSerName val="0"/>
          <c:showPercent val="0"/>
          <c:showBubbleSize val="0"/>
        </c:dLbls>
        <c:gapWidth val="219"/>
        <c:axId val="223367936"/>
        <c:axId val="223369472"/>
      </c:barChart>
      <c:lineChart>
        <c:grouping val="standard"/>
        <c:varyColors val="0"/>
        <c:ser>
          <c:idx val="2"/>
          <c:order val="2"/>
          <c:tx>
            <c:strRef>
              <c:f>SBET_ro!$Z$2:$Z$4</c:f>
              <c:strCache>
                <c:ptCount val="3"/>
                <c:pt idx="0">
                  <c:v>总投注人数</c:v>
                </c:pt>
                <c:pt idx="1">
                  <c:v>no of  bettors</c:v>
                </c:pt>
                <c:pt idx="2">
                  <c:v>增长率</c:v>
                </c:pt>
              </c:strCache>
            </c:strRef>
          </c:tx>
          <c:spPr>
            <a:ln w="28575" cap="rnd">
              <a:solidFill>
                <a:schemeClr val="accent3"/>
              </a:solidFill>
              <a:round/>
            </a:ln>
            <a:effectLst/>
          </c:spPr>
          <c:marker>
            <c:symbol val="none"/>
          </c:marker>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SBET_ro!$Z$5:$Z$35</c:f>
              <c:numCache>
                <c:formatCode>0.00%</c:formatCode>
                <c:ptCount val="31"/>
                <c:pt idx="0">
                  <c:v>-0.15139342204368567</c:v>
                </c:pt>
                <c:pt idx="1">
                  <c:v>-0.20961430967020683</c:v>
                </c:pt>
                <c:pt idx="2">
                  <c:v>-0.2914446002805049</c:v>
                </c:pt>
                <c:pt idx="3">
                  <c:v>-0.28413391557496359</c:v>
                </c:pt>
                <c:pt idx="4">
                  <c:v>-0.25970149253731345</c:v>
                </c:pt>
                <c:pt idx="5">
                  <c:v>-0.24191580231848689</c:v>
                </c:pt>
                <c:pt idx="6">
                  <c:v>-0.30345635618043348</c:v>
                </c:pt>
                <c:pt idx="7">
                  <c:v>-0.27017543859649124</c:v>
                </c:pt>
                <c:pt idx="8">
                  <c:v>-0.22470039946737683</c:v>
                </c:pt>
                <c:pt idx="9">
                  <c:v>-0.1932015261879986</c:v>
                </c:pt>
                <c:pt idx="10">
                  <c:v>-0.16809728183118741</c:v>
                </c:pt>
                <c:pt idx="11">
                  <c:v>-0.20025429116338206</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48AA-4C98-8259-64E6ECECE9BC}"/>
            </c:ext>
          </c:extLst>
        </c:ser>
        <c:dLbls>
          <c:showLegendKey val="0"/>
          <c:showVal val="0"/>
          <c:showCatName val="0"/>
          <c:showSerName val="0"/>
          <c:showPercent val="0"/>
          <c:showBubbleSize val="0"/>
        </c:dLbls>
        <c:marker val="1"/>
        <c:smooth val="0"/>
        <c:axId val="479291072"/>
        <c:axId val="479274752"/>
      </c:lineChart>
      <c:dateAx>
        <c:axId val="223367936"/>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369472"/>
        <c:crosses val="autoZero"/>
        <c:auto val="1"/>
        <c:lblOffset val="100"/>
        <c:baseTimeUnit val="days"/>
      </c:dateAx>
      <c:valAx>
        <c:axId val="22336947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367936"/>
        <c:crosses val="autoZero"/>
        <c:crossBetween val="between"/>
      </c:valAx>
      <c:dateAx>
        <c:axId val="479291072"/>
        <c:scaling>
          <c:orientation val="minMax"/>
        </c:scaling>
        <c:delete val="1"/>
        <c:axPos val="b"/>
        <c:numFmt formatCode="m/d;@" sourceLinked="1"/>
        <c:majorTickMark val="out"/>
        <c:minorTickMark val="none"/>
        <c:tickLblPos val="nextTo"/>
        <c:crossAx val="479274752"/>
        <c:crosses val="autoZero"/>
        <c:auto val="1"/>
        <c:lblOffset val="100"/>
        <c:baseTimeUnit val="days"/>
        <c:majorUnit val="1"/>
        <c:majorTimeUnit val="days"/>
        <c:minorUnit val="1"/>
        <c:minorTimeUnit val="days"/>
      </c:dateAx>
      <c:valAx>
        <c:axId val="47927475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47929107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caa50814-7c92-44c7-820c-4984cb4aea5e}"/>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总投注人数</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SBET_ro!$X$36</c:f>
              <c:strCache>
                <c:ptCount val="1"/>
                <c:pt idx="0">
                  <c:v>本月日均值数据</c:v>
                </c:pt>
              </c:strCache>
            </c:strRef>
          </c:tx>
          <c:spPr>
            <a:solidFill>
              <a:schemeClr val="accent1"/>
            </a:solidFill>
            <a:ln>
              <a:noFill/>
            </a:ln>
            <a:effectLst/>
          </c:spPr>
          <c:invertIfNegative val="0"/>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SBET_ro!$X$37:$X$67</c:f>
              <c:numCache>
                <c:formatCode>_ * #,##0_ ;_ * \-#,##0_ ;_ * "-"_ ;_ @_ </c:formatCode>
                <c:ptCount val="31"/>
                <c:pt idx="0">
                  <c:v>3380</c:v>
                </c:pt>
                <c:pt idx="1">
                  <c:v>3104</c:v>
                </c:pt>
                <c:pt idx="2">
                  <c:v>2911.3333333333335</c:v>
                </c:pt>
                <c:pt idx="3">
                  <c:v>2798.25</c:v>
                </c:pt>
                <c:pt idx="4">
                  <c:v>2734.6</c:v>
                </c:pt>
                <c:pt idx="5">
                  <c:v>2693</c:v>
                </c:pt>
                <c:pt idx="6">
                  <c:v>2648</c:v>
                </c:pt>
                <c:pt idx="7">
                  <c:v>2629</c:v>
                </c:pt>
                <c:pt idx="8">
                  <c:v>2595.6666666666665</c:v>
                </c:pt>
                <c:pt idx="9">
                  <c:v>2568.6999999999998</c:v>
                </c:pt>
                <c:pt idx="10">
                  <c:v>2546.6363636363635</c:v>
                </c:pt>
                <c:pt idx="11">
                  <c:v>2544.0833333333335</c:v>
                </c:pt>
                <c:pt idx="12">
                  <c:v>2348.3846153846152</c:v>
                </c:pt>
                <c:pt idx="13">
                  <c:v>2180.6428571428573</c:v>
                </c:pt>
                <c:pt idx="14">
                  <c:v>2035.2666666666667</c:v>
                </c:pt>
                <c:pt idx="15">
                  <c:v>1908.0625</c:v>
                </c:pt>
                <c:pt idx="16">
                  <c:v>1795.8235294117646</c:v>
                </c:pt>
                <c:pt idx="17">
                  <c:v>1696.0555555555557</c:v>
                </c:pt>
                <c:pt idx="18">
                  <c:v>1606.7894736842106</c:v>
                </c:pt>
                <c:pt idx="19">
                  <c:v>1526.45</c:v>
                </c:pt>
                <c:pt idx="20">
                  <c:v>1453.7619047619048</c:v>
                </c:pt>
                <c:pt idx="21">
                  <c:v>1387.6818181818182</c:v>
                </c:pt>
                <c:pt idx="22">
                  <c:v>1327.3478260869565</c:v>
                </c:pt>
                <c:pt idx="23">
                  <c:v>1272.0416666666667</c:v>
                </c:pt>
                <c:pt idx="24">
                  <c:v>1221.1600000000001</c:v>
                </c:pt>
                <c:pt idx="25">
                  <c:v>1174.1923076923076</c:v>
                </c:pt>
                <c:pt idx="26">
                  <c:v>1130.7037037037037</c:v>
                </c:pt>
                <c:pt idx="27">
                  <c:v>1090.3214285714287</c:v>
                </c:pt>
                <c:pt idx="28">
                  <c:v>1052.7241379310344</c:v>
                </c:pt>
                <c:pt idx="29">
                  <c:v>1017.6333333333333</c:v>
                </c:pt>
                <c:pt idx="30">
                  <c:v>984.80645161290317</c:v>
                </c:pt>
              </c:numCache>
            </c:numRef>
          </c:val>
          <c:extLst>
            <c:ext xmlns:c16="http://schemas.microsoft.com/office/drawing/2014/chart" uri="{C3380CC4-5D6E-409C-BE32-E72D297353CC}">
              <c16:uniqueId val="{00000000-ABA5-4450-A8B3-EC623C991D4E}"/>
            </c:ext>
          </c:extLst>
        </c:ser>
        <c:ser>
          <c:idx val="1"/>
          <c:order val="1"/>
          <c:tx>
            <c:strRef>
              <c:f>SBET_ro!$Y$36</c:f>
              <c:strCache>
                <c:ptCount val="1"/>
                <c:pt idx="0">
                  <c:v>上月日均值数据</c:v>
                </c:pt>
              </c:strCache>
            </c:strRef>
          </c:tx>
          <c:spPr>
            <a:solidFill>
              <a:schemeClr val="accent2"/>
            </a:solidFill>
            <a:ln>
              <a:noFill/>
            </a:ln>
            <a:effectLst/>
          </c:spPr>
          <c:invertIfNegative val="0"/>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SBET_ro!$Y$37:$Y$67</c:f>
              <c:numCache>
                <c:formatCode>_ * #,##0_ ;_ * \-#,##0_ ;_ * "-"_ ;_ @_ </c:formatCode>
                <c:ptCount val="31"/>
                <c:pt idx="0">
                  <c:v>3983</c:v>
                </c:pt>
                <c:pt idx="1">
                  <c:v>3780.5</c:v>
                </c:pt>
                <c:pt idx="2">
                  <c:v>3708.6666666666665</c:v>
                </c:pt>
                <c:pt idx="3">
                  <c:v>3640.25</c:v>
                </c:pt>
                <c:pt idx="4">
                  <c:v>3582.2</c:v>
                </c:pt>
                <c:pt idx="5">
                  <c:v>3531.5</c:v>
                </c:pt>
                <c:pt idx="6">
                  <c:v>3514.7142857142858</c:v>
                </c:pt>
                <c:pt idx="7">
                  <c:v>3502.875</c:v>
                </c:pt>
                <c:pt idx="8">
                  <c:v>3447.4444444444443</c:v>
                </c:pt>
                <c:pt idx="9">
                  <c:v>3391</c:v>
                </c:pt>
                <c:pt idx="10">
                  <c:v>3336.909090909091</c:v>
                </c:pt>
                <c:pt idx="11">
                  <c:v>3321</c:v>
                </c:pt>
                <c:pt idx="12">
                  <c:v>3291.7692307692309</c:v>
                </c:pt>
                <c:pt idx="13">
                  <c:v>3261.2857142857142</c:v>
                </c:pt>
                <c:pt idx="14">
                  <c:v>3240.3333333333335</c:v>
                </c:pt>
                <c:pt idx="15">
                  <c:v>3220.375</c:v>
                </c:pt>
                <c:pt idx="16">
                  <c:v>3204.5294117647059</c:v>
                </c:pt>
                <c:pt idx="17">
                  <c:v>3178.9444444444443</c:v>
                </c:pt>
                <c:pt idx="18">
                  <c:v>3152.8421052631579</c:v>
                </c:pt>
                <c:pt idx="19">
                  <c:v>3119.7</c:v>
                </c:pt>
                <c:pt idx="20">
                  <c:v>3100.5238095238096</c:v>
                </c:pt>
                <c:pt idx="21">
                  <c:v>3092.3636363636365</c:v>
                </c:pt>
                <c:pt idx="22">
                  <c:v>3070.695652173913</c:v>
                </c:pt>
                <c:pt idx="23">
                  <c:v>3049.7916666666665</c:v>
                </c:pt>
                <c:pt idx="24">
                  <c:v>3027.12</c:v>
                </c:pt>
                <c:pt idx="25">
                  <c:v>3011.2307692307691</c:v>
                </c:pt>
                <c:pt idx="26">
                  <c:v>2991.5185185185187</c:v>
                </c:pt>
                <c:pt idx="27">
                  <c:v>3027.7857142857142</c:v>
                </c:pt>
                <c:pt idx="28">
                  <c:v>2923.3793103448274</c:v>
                </c:pt>
                <c:pt idx="29">
                  <c:v>2825.9333333333334</c:v>
                </c:pt>
                <c:pt idx="30">
                  <c:v>2734.7741935483873</c:v>
                </c:pt>
              </c:numCache>
            </c:numRef>
          </c:val>
          <c:extLst>
            <c:ext xmlns:c16="http://schemas.microsoft.com/office/drawing/2014/chart" uri="{C3380CC4-5D6E-409C-BE32-E72D297353CC}">
              <c16:uniqueId val="{00000001-ABA5-4450-A8B3-EC623C991D4E}"/>
            </c:ext>
          </c:extLst>
        </c:ser>
        <c:dLbls>
          <c:showLegendKey val="0"/>
          <c:showVal val="0"/>
          <c:showCatName val="0"/>
          <c:showSerName val="0"/>
          <c:showPercent val="0"/>
          <c:showBubbleSize val="0"/>
        </c:dLbls>
        <c:gapWidth val="219"/>
        <c:axId val="223430528"/>
        <c:axId val="223432064"/>
      </c:barChart>
      <c:lineChart>
        <c:grouping val="standard"/>
        <c:varyColors val="0"/>
        <c:ser>
          <c:idx val="2"/>
          <c:order val="2"/>
          <c:tx>
            <c:strRef>
              <c:f>SBET_ro!$Z$36</c:f>
              <c:strCache>
                <c:ptCount val="1"/>
                <c:pt idx="0">
                  <c:v>日均值同比增长率</c:v>
                </c:pt>
              </c:strCache>
            </c:strRef>
          </c:tx>
          <c:spPr>
            <a:ln w="28575" cap="rnd">
              <a:solidFill>
                <a:schemeClr val="accent3"/>
              </a:solidFill>
              <a:round/>
            </a:ln>
            <a:effectLst/>
          </c:spPr>
          <c:marker>
            <c:symbol val="none"/>
          </c:marker>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SBET_ro!$Z$37:$Z$67</c:f>
              <c:numCache>
                <c:formatCode>0.00%</c:formatCode>
                <c:ptCount val="31"/>
                <c:pt idx="0">
                  <c:v>-0.15139342204368567</c:v>
                </c:pt>
                <c:pt idx="1">
                  <c:v>-0.17894458404972888</c:v>
                </c:pt>
                <c:pt idx="2">
                  <c:v>-0.21499191083947503</c:v>
                </c:pt>
                <c:pt idx="3">
                  <c:v>-0.23130279513769658</c:v>
                </c:pt>
                <c:pt idx="4">
                  <c:v>-0.2366143710568924</c:v>
                </c:pt>
                <c:pt idx="5">
                  <c:v>-0.23743451791023645</c:v>
                </c:pt>
                <c:pt idx="6">
                  <c:v>-0.24659594358411577</c:v>
                </c:pt>
                <c:pt idx="7">
                  <c:v>-0.24947364664739677</c:v>
                </c:pt>
                <c:pt idx="8">
                  <c:v>-0.24707512811422311</c:v>
                </c:pt>
                <c:pt idx="9">
                  <c:v>-0.24249483928044829</c:v>
                </c:pt>
                <c:pt idx="10">
                  <c:v>-0.23682776657767129</c:v>
                </c:pt>
                <c:pt idx="11">
                  <c:v>-0.23394058014654215</c:v>
                </c:pt>
                <c:pt idx="12">
                  <c:v>-0.28658892809571668</c:v>
                </c:pt>
                <c:pt idx="13">
                  <c:v>-0.33135485566603873</c:v>
                </c:pt>
                <c:pt idx="14">
                  <c:v>-0.37189589548400376</c:v>
                </c:pt>
                <c:pt idx="15">
                  <c:v>-0.40750300819003998</c:v>
                </c:pt>
                <c:pt idx="16">
                  <c:v>-0.4395983626117444</c:v>
                </c:pt>
                <c:pt idx="17">
                  <c:v>-0.46647209940406487</c:v>
                </c:pt>
                <c:pt idx="18">
                  <c:v>-0.49036792200854695</c:v>
                </c:pt>
                <c:pt idx="19">
                  <c:v>-0.51070615764336313</c:v>
                </c:pt>
                <c:pt idx="20">
                  <c:v>-0.53112377324875981</c:v>
                </c:pt>
                <c:pt idx="21">
                  <c:v>-0.55125529162746945</c:v>
                </c:pt>
                <c:pt idx="22">
                  <c:v>-0.56773709398804972</c:v>
                </c:pt>
                <c:pt idx="23">
                  <c:v>-0.58290866862490598</c:v>
                </c:pt>
                <c:pt idx="24">
                  <c:v>-0.59659346177224548</c:v>
                </c:pt>
                <c:pt idx="25">
                  <c:v>-0.61006233076176364</c:v>
                </c:pt>
                <c:pt idx="26">
                  <c:v>-0.6220301841007293</c:v>
                </c:pt>
                <c:pt idx="27">
                  <c:v>-0.63989478402415723</c:v>
                </c:pt>
                <c:pt idx="28">
                  <c:v>-0.63989478402415723</c:v>
                </c:pt>
                <c:pt idx="29">
                  <c:v>-0.63989478402415723</c:v>
                </c:pt>
                <c:pt idx="30">
                  <c:v>-0.63989478402415723</c:v>
                </c:pt>
              </c:numCache>
            </c:numRef>
          </c:val>
          <c:smooth val="0"/>
          <c:extLst>
            <c:ext xmlns:c16="http://schemas.microsoft.com/office/drawing/2014/chart" uri="{C3380CC4-5D6E-409C-BE32-E72D297353CC}">
              <c16:uniqueId val="{00000002-ABA5-4450-A8B3-EC623C991D4E}"/>
            </c:ext>
          </c:extLst>
        </c:ser>
        <c:dLbls>
          <c:showLegendKey val="0"/>
          <c:showVal val="0"/>
          <c:showCatName val="0"/>
          <c:showSerName val="0"/>
          <c:showPercent val="0"/>
          <c:showBubbleSize val="0"/>
        </c:dLbls>
        <c:marker val="1"/>
        <c:smooth val="0"/>
        <c:axId val="479283392"/>
        <c:axId val="479269472"/>
      </c:lineChart>
      <c:dateAx>
        <c:axId val="223430528"/>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432064"/>
        <c:crosses val="autoZero"/>
        <c:auto val="1"/>
        <c:lblOffset val="100"/>
        <c:baseTimeUnit val="days"/>
      </c:dateAx>
      <c:valAx>
        <c:axId val="22343206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430528"/>
        <c:crosses val="autoZero"/>
        <c:crossBetween val="between"/>
      </c:valAx>
      <c:dateAx>
        <c:axId val="479283392"/>
        <c:scaling>
          <c:orientation val="minMax"/>
        </c:scaling>
        <c:delete val="1"/>
        <c:axPos val="b"/>
        <c:numFmt formatCode="m/d;@" sourceLinked="1"/>
        <c:majorTickMark val="out"/>
        <c:minorTickMark val="none"/>
        <c:tickLblPos val="nextTo"/>
        <c:crossAx val="479269472"/>
        <c:crosses val="autoZero"/>
        <c:auto val="1"/>
        <c:lblOffset val="100"/>
        <c:baseTimeUnit val="days"/>
      </c:dateAx>
      <c:valAx>
        <c:axId val="47926947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47928339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b9475dbd-30c8-487d-b253-fff86aa427c1}"/>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总投注人数</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[1]WP图表区!$W$68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[1]WP图表区!$A$69:$A$99</c:f>
              <c:numCache>
                <c:formatCode>General</c:formatCode>
                <c:ptCount val="31"/>
                <c:pt idx="0">
                  <c:v>45474</c:v>
                </c:pt>
                <c:pt idx="1">
                  <c:v>45475</c:v>
                </c:pt>
                <c:pt idx="2">
                  <c:v>45476</c:v>
                </c:pt>
                <c:pt idx="3">
                  <c:v>45477</c:v>
                </c:pt>
                <c:pt idx="4">
                  <c:v>45478</c:v>
                </c:pt>
                <c:pt idx="5">
                  <c:v>45479</c:v>
                </c:pt>
                <c:pt idx="6">
                  <c:v>45480</c:v>
                </c:pt>
                <c:pt idx="7">
                  <c:v>45481</c:v>
                </c:pt>
                <c:pt idx="8">
                  <c:v>45482</c:v>
                </c:pt>
                <c:pt idx="9">
                  <c:v>45483</c:v>
                </c:pt>
                <c:pt idx="10">
                  <c:v>45484</c:v>
                </c:pt>
                <c:pt idx="11">
                  <c:v>45485</c:v>
                </c:pt>
                <c:pt idx="12">
                  <c:v>45486</c:v>
                </c:pt>
                <c:pt idx="13">
                  <c:v>45487</c:v>
                </c:pt>
                <c:pt idx="14">
                  <c:v>45488</c:v>
                </c:pt>
                <c:pt idx="15">
                  <c:v>45489</c:v>
                </c:pt>
                <c:pt idx="16">
                  <c:v>45490</c:v>
                </c:pt>
                <c:pt idx="17">
                  <c:v>45491</c:v>
                </c:pt>
                <c:pt idx="18">
                  <c:v>45492</c:v>
                </c:pt>
                <c:pt idx="19">
                  <c:v>45493</c:v>
                </c:pt>
                <c:pt idx="20">
                  <c:v>45494</c:v>
                </c:pt>
                <c:pt idx="21">
                  <c:v>45495</c:v>
                </c:pt>
                <c:pt idx="22">
                  <c:v>45496</c:v>
                </c:pt>
                <c:pt idx="23">
                  <c:v>45497</c:v>
                </c:pt>
                <c:pt idx="24">
                  <c:v>45498</c:v>
                </c:pt>
                <c:pt idx="25">
                  <c:v>45499</c:v>
                </c:pt>
                <c:pt idx="26">
                  <c:v>45500</c:v>
                </c:pt>
                <c:pt idx="27">
                  <c:v>45501</c:v>
                </c:pt>
                <c:pt idx="28">
                  <c:v>45502</c:v>
                </c:pt>
                <c:pt idx="29">
                  <c:v>45503</c:v>
                </c:pt>
                <c:pt idx="30">
                  <c:v>45504</c:v>
                </c:pt>
              </c:numCache>
            </c:numRef>
          </c:cat>
          <c:val>
            <c:numRef>
              <c:f>[1]WP图表区!$W$69:$W$99</c:f>
              <c:numCache>
                <c:formatCode>General</c:formatCode>
                <c:ptCount val="31"/>
                <c:pt idx="0">
                  <c:v>83662</c:v>
                </c:pt>
                <c:pt idx="1">
                  <c:v>-11204</c:v>
                </c:pt>
                <c:pt idx="2">
                  <c:v>-23050</c:v>
                </c:pt>
                <c:pt idx="3">
                  <c:v>-7857</c:v>
                </c:pt>
                <c:pt idx="4">
                  <c:v>8981</c:v>
                </c:pt>
                <c:pt idx="5">
                  <c:v>-14043</c:v>
                </c:pt>
                <c:pt idx="6">
                  <c:v>-24101</c:v>
                </c:pt>
                <c:pt idx="7">
                  <c:v>15469</c:v>
                </c:pt>
                <c:pt idx="8">
                  <c:v>2843</c:v>
                </c:pt>
                <c:pt idx="9">
                  <c:v>-1151</c:v>
                </c:pt>
                <c:pt idx="10">
                  <c:v>-9761</c:v>
                </c:pt>
                <c:pt idx="11">
                  <c:v>39115</c:v>
                </c:pt>
                <c:pt idx="12">
                  <c:v>10313</c:v>
                </c:pt>
                <c:pt idx="13">
                  <c:v>-30846</c:v>
                </c:pt>
                <c:pt idx="14">
                  <c:v>26948</c:v>
                </c:pt>
                <c:pt idx="15">
                  <c:v>-7255</c:v>
                </c:pt>
                <c:pt idx="16">
                  <c:v>-18587</c:v>
                </c:pt>
                <c:pt idx="17">
                  <c:v>5769</c:v>
                </c:pt>
                <c:pt idx="18">
                  <c:v>8406</c:v>
                </c:pt>
                <c:pt idx="19">
                  <c:v>4334</c:v>
                </c:pt>
                <c:pt idx="20">
                  <c:v>-13955</c:v>
                </c:pt>
                <c:pt idx="21">
                  <c:v>-3817</c:v>
                </c:pt>
                <c:pt idx="22">
                  <c:v>6420</c:v>
                </c:pt>
                <c:pt idx="23">
                  <c:v>0</c:v>
                </c:pt>
                <c:pt idx="24">
                  <c:v>0</c:v>
                </c:pt>
                <c:pt idx="25">
                  <c:v>-51562</c:v>
                </c:pt>
                <c:pt idx="26">
                  <c:v>0</c:v>
                </c:pt>
                <c:pt idx="27">
                  <c:v>0</c:v>
                </c:pt>
                <c:pt idx="28">
                  <c:v>0</c:v>
                </c:pt>
                <c:pt idx="29">
                  <c:v>0</c:v>
                </c:pt>
                <c:pt idx="30">
                  <c:v>0</c:v>
                </c:pt>
              </c:numCache>
            </c:numRef>
          </c:val>
          <c:extLst>
            <c:ext xmlns:c16="http://schemas.microsoft.com/office/drawing/2014/chart" uri="{C3380CC4-5D6E-409C-BE32-E72D297353CC}">
              <c16:uniqueId val="{00000000-CFB5-4881-80EC-55B7DBDB32F6}"/>
            </c:ext>
          </c:extLst>
        </c:ser>
        <c:dLbls>
          <c:showLegendKey val="0"/>
          <c:showVal val="0"/>
          <c:showCatName val="0"/>
          <c:showSerName val="0"/>
          <c:showPercent val="0"/>
          <c:showBubbleSize val="0"/>
        </c:dLbls>
        <c:gapWidth val="315"/>
        <c:overlap val="-40"/>
        <c:axId val="223456640"/>
        <c:axId val="223290496"/>
      </c:barChart>
      <c:catAx>
        <c:axId val="223456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3290496"/>
        <c:crosses val="autoZero"/>
        <c:auto val="1"/>
        <c:lblAlgn val="ctr"/>
        <c:lblOffset val="100"/>
        <c:noMultiLvlLbl val="0"/>
      </c:catAx>
      <c:valAx>
        <c:axId val="223290496"/>
        <c:scaling>
          <c:orientation val="minMax"/>
        </c:scaling>
        <c:delete val="1"/>
        <c:axPos val="l"/>
        <c:numFmt formatCode="General" sourceLinked="1"/>
        <c:majorTickMark val="none"/>
        <c:minorTickMark val="none"/>
        <c:tickLblPos val="nextTo"/>
        <c:crossAx val="2234566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b160a651-80ac-4732-98d8-2bc7d1caebb5}"/>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总投注人数</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SBET_ro!$X$100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SBET_ro!$X$101:$X$131</c:f>
              <c:numCache>
                <c:formatCode>_ * #,##0_ ;_ * \-#,##0_ ;_ * "-"_ ;_ @_ </c:formatCode>
                <c:ptCount val="31"/>
                <c:pt idx="0">
                  <c:v>3380</c:v>
                </c:pt>
                <c:pt idx="1">
                  <c:v>3104</c:v>
                </c:pt>
                <c:pt idx="2">
                  <c:v>2911.3333333333335</c:v>
                </c:pt>
                <c:pt idx="3">
                  <c:v>2798.25</c:v>
                </c:pt>
                <c:pt idx="4">
                  <c:v>2734.6</c:v>
                </c:pt>
                <c:pt idx="5">
                  <c:v>2693</c:v>
                </c:pt>
                <c:pt idx="6">
                  <c:v>2648</c:v>
                </c:pt>
                <c:pt idx="7">
                  <c:v>2629</c:v>
                </c:pt>
                <c:pt idx="8">
                  <c:v>2595.6666666666665</c:v>
                </c:pt>
                <c:pt idx="9">
                  <c:v>2568.6999999999998</c:v>
                </c:pt>
                <c:pt idx="10">
                  <c:v>2546.6363636363635</c:v>
                </c:pt>
                <c:pt idx="11">
                  <c:v>2544.0833333333335</c:v>
                </c:pt>
                <c:pt idx="12">
                  <c:v>2348.3846153846152</c:v>
                </c:pt>
                <c:pt idx="13">
                  <c:v>2180.6428571428573</c:v>
                </c:pt>
                <c:pt idx="14">
                  <c:v>2035.2666666666667</c:v>
                </c:pt>
                <c:pt idx="15">
                  <c:v>1908.0625</c:v>
                </c:pt>
                <c:pt idx="16">
                  <c:v>1795.8235294117646</c:v>
                </c:pt>
                <c:pt idx="17">
                  <c:v>1696.0555555555557</c:v>
                </c:pt>
                <c:pt idx="18">
                  <c:v>1606.7894736842106</c:v>
                </c:pt>
                <c:pt idx="19">
                  <c:v>1526.45</c:v>
                </c:pt>
                <c:pt idx="20">
                  <c:v>1453.7619047619048</c:v>
                </c:pt>
                <c:pt idx="21">
                  <c:v>1387.6818181818182</c:v>
                </c:pt>
                <c:pt idx="22">
                  <c:v>1327.3478260869565</c:v>
                </c:pt>
                <c:pt idx="23">
                  <c:v>1272.0416666666667</c:v>
                </c:pt>
                <c:pt idx="24">
                  <c:v>1221.1600000000001</c:v>
                </c:pt>
                <c:pt idx="25">
                  <c:v>1174.1923076923076</c:v>
                </c:pt>
                <c:pt idx="26">
                  <c:v>1130.7037037037037</c:v>
                </c:pt>
                <c:pt idx="27">
                  <c:v>1090.3214285714287</c:v>
                </c:pt>
                <c:pt idx="28">
                  <c:v>1052.7241379310344</c:v>
                </c:pt>
                <c:pt idx="29">
                  <c:v>1017.6333333333333</c:v>
                </c:pt>
                <c:pt idx="30">
                  <c:v>984.80645161290317</c:v>
                </c:pt>
              </c:numCache>
            </c:numRef>
          </c:val>
          <c:extLst>
            <c:ext xmlns:c16="http://schemas.microsoft.com/office/drawing/2014/chart" uri="{C3380CC4-5D6E-409C-BE32-E72D297353CC}">
              <c16:uniqueId val="{00000000-C22A-4200-9885-D239DA8A6042}"/>
            </c:ext>
          </c:extLst>
        </c:ser>
        <c:ser>
          <c:idx val="1"/>
          <c:order val="1"/>
          <c:tx>
            <c:strRef>
              <c:f>SBET_ro!$Y$100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SBET_ro!$Y$101:$Y$131</c:f>
              <c:numCache>
                <c:formatCode>_ * #,##0_ ;_ * \-#,##0_ ;_ * "-"_ ;_ @_ </c:formatCode>
                <c:ptCount val="31"/>
                <c:pt idx="0">
                  <c:v>2734.7741935483873</c:v>
                </c:pt>
                <c:pt idx="1">
                  <c:v>2734.7741935483873</c:v>
                </c:pt>
                <c:pt idx="2">
                  <c:v>2734.7741935483873</c:v>
                </c:pt>
                <c:pt idx="3">
                  <c:v>2734.7741935483873</c:v>
                </c:pt>
                <c:pt idx="4">
                  <c:v>2734.7741935483873</c:v>
                </c:pt>
                <c:pt idx="5">
                  <c:v>2734.7741935483873</c:v>
                </c:pt>
                <c:pt idx="6">
                  <c:v>2734.7741935483873</c:v>
                </c:pt>
                <c:pt idx="7">
                  <c:v>2734.7741935483873</c:v>
                </c:pt>
                <c:pt idx="8">
                  <c:v>2734.7741935483873</c:v>
                </c:pt>
                <c:pt idx="9">
                  <c:v>2734.7741935483873</c:v>
                </c:pt>
                <c:pt idx="10">
                  <c:v>2734.7741935483873</c:v>
                </c:pt>
                <c:pt idx="11">
                  <c:v>2734.7741935483873</c:v>
                </c:pt>
                <c:pt idx="12">
                  <c:v>2734.7741935483873</c:v>
                </c:pt>
                <c:pt idx="13">
                  <c:v>2734.7741935483873</c:v>
                </c:pt>
                <c:pt idx="14">
                  <c:v>2734.7741935483873</c:v>
                </c:pt>
                <c:pt idx="15">
                  <c:v>2734.7741935483873</c:v>
                </c:pt>
                <c:pt idx="16">
                  <c:v>2734.7741935483873</c:v>
                </c:pt>
                <c:pt idx="17">
                  <c:v>2734.7741935483873</c:v>
                </c:pt>
                <c:pt idx="18">
                  <c:v>2734.7741935483873</c:v>
                </c:pt>
                <c:pt idx="19">
                  <c:v>2734.7741935483873</c:v>
                </c:pt>
                <c:pt idx="20">
                  <c:v>2734.7741935483873</c:v>
                </c:pt>
                <c:pt idx="21">
                  <c:v>2734.7741935483873</c:v>
                </c:pt>
                <c:pt idx="22">
                  <c:v>2734.7741935483873</c:v>
                </c:pt>
                <c:pt idx="23">
                  <c:v>2734.7741935483873</c:v>
                </c:pt>
                <c:pt idx="24">
                  <c:v>2734.7741935483873</c:v>
                </c:pt>
                <c:pt idx="25">
                  <c:v>2734.7741935483873</c:v>
                </c:pt>
                <c:pt idx="26">
                  <c:v>2734.7741935483873</c:v>
                </c:pt>
                <c:pt idx="27">
                  <c:v>2734.7741935483873</c:v>
                </c:pt>
                <c:pt idx="28">
                  <c:v>2734.7741935483873</c:v>
                </c:pt>
                <c:pt idx="29">
                  <c:v>2734.7741935483873</c:v>
                </c:pt>
                <c:pt idx="30">
                  <c:v>2734.7741935483873</c:v>
                </c:pt>
              </c:numCache>
            </c:numRef>
          </c:val>
          <c:extLst>
            <c:ext xmlns:c16="http://schemas.microsoft.com/office/drawing/2014/chart" uri="{C3380CC4-5D6E-409C-BE32-E72D297353CC}">
              <c16:uniqueId val="{00000001-C22A-4200-9885-D239DA8A6042}"/>
            </c:ext>
          </c:extLst>
        </c:ser>
        <c:dLbls>
          <c:showLegendKey val="0"/>
          <c:showVal val="0"/>
          <c:showCatName val="0"/>
          <c:showSerName val="0"/>
          <c:showPercent val="0"/>
          <c:showBubbleSize val="0"/>
        </c:dLbls>
        <c:gapWidth val="269"/>
        <c:axId val="223324416"/>
        <c:axId val="223338496"/>
      </c:barChart>
      <c:lineChart>
        <c:grouping val="standard"/>
        <c:varyColors val="0"/>
        <c:ser>
          <c:idx val="2"/>
          <c:order val="2"/>
          <c:tx>
            <c:strRef>
              <c:f>SBET_ro!$Z$100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SBET_ro!$Z$101:$Z$131</c:f>
              <c:numCache>
                <c:formatCode>0.00%</c:formatCode>
                <c:ptCount val="31"/>
                <c:pt idx="0">
                  <c:v>0.23593385076316958</c:v>
                </c:pt>
                <c:pt idx="1">
                  <c:v>0.13501144164759718</c:v>
                </c:pt>
                <c:pt idx="2">
                  <c:v>6.4560774414745933E-2</c:v>
                </c:pt>
                <c:pt idx="3">
                  <c:v>2.3210620679893292E-2</c:v>
                </c:pt>
                <c:pt idx="4">
                  <c:v>-6.3695770129151266E-5</c:v>
                </c:pt>
                <c:pt idx="5">
                  <c:v>-1.5275189317983513E-2</c:v>
                </c:pt>
                <c:pt idx="6">
                  <c:v>-3.1729929934652928E-2</c:v>
                </c:pt>
                <c:pt idx="7">
                  <c:v>-3.8677487083913352E-2</c:v>
                </c:pt>
                <c:pt idx="8">
                  <c:v>-5.0866183837001866E-2</c:v>
                </c:pt>
                <c:pt idx="9">
                  <c:v>-6.0726839510250437E-2</c:v>
                </c:pt>
                <c:pt idx="10">
                  <c:v>-6.8794648697453789E-2</c:v>
                </c:pt>
                <c:pt idx="11">
                  <c:v>-6.9728192062406144E-2</c:v>
                </c:pt>
                <c:pt idx="12">
                  <c:v>-0.14128756190375963</c:v>
                </c:pt>
                <c:pt idx="13">
                  <c:v>-0.20262416462491953</c:v>
                </c:pt>
                <c:pt idx="14">
                  <c:v>-0.25578255364992497</c:v>
                </c:pt>
                <c:pt idx="15">
                  <c:v>-0.30229614404680466</c:v>
                </c:pt>
                <c:pt idx="16">
                  <c:v>-0.34333754733816912</c:v>
                </c:pt>
                <c:pt idx="17">
                  <c:v>-0.37981879470827073</c:v>
                </c:pt>
                <c:pt idx="18">
                  <c:v>-0.41245991077625649</c:v>
                </c:pt>
                <c:pt idx="19">
                  <c:v>-0.44183691523744373</c:v>
                </c:pt>
                <c:pt idx="20">
                  <c:v>-0.46841610974994635</c:v>
                </c:pt>
                <c:pt idx="21">
                  <c:v>-0.49257901385222153</c:v>
                </c:pt>
                <c:pt idx="22">
                  <c:v>-0.51464079585864675</c:v>
                </c:pt>
                <c:pt idx="23">
                  <c:v>-0.53486409603120311</c:v>
                </c:pt>
                <c:pt idx="24">
                  <c:v>-0.55346953218995498</c:v>
                </c:pt>
                <c:pt idx="25">
                  <c:v>-0.57064378095187984</c:v>
                </c:pt>
                <c:pt idx="26">
                  <c:v>-0.58654586313884716</c:v>
                </c:pt>
                <c:pt idx="27">
                  <c:v>-0.60131208231245981</c:v>
                </c:pt>
                <c:pt idx="28">
                  <c:v>-0.61505994154306465</c:v>
                </c:pt>
                <c:pt idx="29">
                  <c:v>-0.62789127682496249</c:v>
                </c:pt>
                <c:pt idx="30">
                  <c:v>-0.63989478402415723</c:v>
                </c:pt>
              </c:numCache>
            </c:numRef>
          </c:val>
          <c:smooth val="0"/>
          <c:extLst>
            <c:ext xmlns:c16="http://schemas.microsoft.com/office/drawing/2014/chart" uri="{C3380CC4-5D6E-409C-BE32-E72D297353CC}">
              <c16:uniqueId val="{00000002-C22A-4200-9885-D239DA8A6042}"/>
            </c:ext>
          </c:extLst>
        </c:ser>
        <c:dLbls>
          <c:showLegendKey val="0"/>
          <c:showVal val="0"/>
          <c:showCatName val="0"/>
          <c:showSerName val="0"/>
          <c:showPercent val="0"/>
          <c:showBubbleSize val="0"/>
        </c:dLbls>
        <c:marker val="1"/>
        <c:smooth val="0"/>
        <c:axId val="327654816"/>
        <c:axId val="327654336"/>
      </c:lineChart>
      <c:dateAx>
        <c:axId val="223324416"/>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3338496"/>
        <c:crosses val="autoZero"/>
        <c:auto val="1"/>
        <c:lblOffset val="100"/>
        <c:baseTimeUnit val="days"/>
      </c:dateAx>
      <c:valAx>
        <c:axId val="223338496"/>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3324416"/>
        <c:crosses val="autoZero"/>
        <c:crossBetween val="between"/>
      </c:valAx>
      <c:dateAx>
        <c:axId val="327654816"/>
        <c:scaling>
          <c:orientation val="minMax"/>
        </c:scaling>
        <c:delete val="1"/>
        <c:axPos val="b"/>
        <c:numFmt formatCode="m/d;@" sourceLinked="1"/>
        <c:majorTickMark val="out"/>
        <c:minorTickMark val="none"/>
        <c:tickLblPos val="nextTo"/>
        <c:crossAx val="327654336"/>
        <c:crosses val="autoZero"/>
        <c:auto val="1"/>
        <c:lblOffset val="100"/>
        <c:baseTimeUnit val="days"/>
      </c:dateAx>
      <c:valAx>
        <c:axId val="32765433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32765481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ebe88a2e-94da-48e3-bbe7-8ace3c88df79}"/>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1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有效投注</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SBET_ro!$AA$2:$AA$4</c:f>
              <c:strCache>
                <c:ptCount val="3"/>
                <c:pt idx="0">
                  <c:v>有效投注</c:v>
                </c:pt>
                <c:pt idx="1">
                  <c:v>valid bet amount</c:v>
                </c:pt>
                <c:pt idx="2">
                  <c:v>本月数据</c:v>
                </c:pt>
              </c:strCache>
            </c:strRef>
          </c:tx>
          <c:spPr>
            <a:solidFill>
              <a:schemeClr val="accent1"/>
            </a:solidFill>
            <a:ln>
              <a:noFill/>
            </a:ln>
            <a:effectLst/>
          </c:spPr>
          <c:invertIfNegative val="0"/>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SBET_ro!$AA$5:$AA$35</c:f>
              <c:numCache>
                <c:formatCode>_ * #,##0_ ;_ * \-#,##0_ ;_ * "-"_ ;_ @_ </c:formatCode>
                <c:ptCount val="31"/>
                <c:pt idx="0">
                  <c:v>4453956.08</c:v>
                </c:pt>
                <c:pt idx="1">
                  <c:v>3585660.06</c:v>
                </c:pt>
                <c:pt idx="2">
                  <c:v>5642258.8399999999</c:v>
                </c:pt>
                <c:pt idx="3">
                  <c:v>10283811.02</c:v>
                </c:pt>
                <c:pt idx="4">
                  <c:v>6855643.9199999999</c:v>
                </c:pt>
                <c:pt idx="5">
                  <c:v>6426251.2999999998</c:v>
                </c:pt>
                <c:pt idx="6">
                  <c:v>5012565.5</c:v>
                </c:pt>
                <c:pt idx="7">
                  <c:v>3864503.07</c:v>
                </c:pt>
                <c:pt idx="8">
                  <c:v>4658099.6100000003</c:v>
                </c:pt>
                <c:pt idx="9">
                  <c:v>5243589.79</c:v>
                </c:pt>
                <c:pt idx="10">
                  <c:v>6259856.9500000002</c:v>
                </c:pt>
                <c:pt idx="11">
                  <c:v>4447420.3099999996</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2C06-4B7E-B02C-1EAEB3661777}"/>
            </c:ext>
          </c:extLst>
        </c:ser>
        <c:ser>
          <c:idx val="1"/>
          <c:order val="1"/>
          <c:tx>
            <c:strRef>
              <c:f>SBET_ro!$AB$2:$AB$4</c:f>
              <c:strCache>
                <c:ptCount val="3"/>
                <c:pt idx="0">
                  <c:v>有效投注</c:v>
                </c:pt>
                <c:pt idx="1">
                  <c:v>valid bet amount</c:v>
                </c:pt>
                <c:pt idx="2">
                  <c:v>上月数据</c:v>
                </c:pt>
              </c:strCache>
            </c:strRef>
          </c:tx>
          <c:spPr>
            <a:solidFill>
              <a:schemeClr val="accent2"/>
            </a:solidFill>
            <a:ln>
              <a:noFill/>
            </a:ln>
            <a:effectLst/>
          </c:spPr>
          <c:invertIfNegative val="0"/>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SBET_ro!$AB$5:$AB$35</c:f>
              <c:numCache>
                <c:formatCode>_ * #,##0_ ;_ * \-#,##0_ ;_ * "-"_ ;_ @_ </c:formatCode>
                <c:ptCount val="31"/>
                <c:pt idx="0">
                  <c:v>5805964.9500000002</c:v>
                </c:pt>
                <c:pt idx="1">
                  <c:v>4277702.03</c:v>
                </c:pt>
                <c:pt idx="2">
                  <c:v>4008633.59</c:v>
                </c:pt>
                <c:pt idx="3">
                  <c:v>6270705.6799999997</c:v>
                </c:pt>
                <c:pt idx="4">
                  <c:v>4043183.03</c:v>
                </c:pt>
                <c:pt idx="5">
                  <c:v>2667763.2599999998</c:v>
                </c:pt>
                <c:pt idx="6">
                  <c:v>4277750.5</c:v>
                </c:pt>
                <c:pt idx="7">
                  <c:v>3480497.52</c:v>
                </c:pt>
                <c:pt idx="8">
                  <c:v>3215552.38</c:v>
                </c:pt>
                <c:pt idx="9">
                  <c:v>3923583.51</c:v>
                </c:pt>
                <c:pt idx="10">
                  <c:v>4458178.05</c:v>
                </c:pt>
                <c:pt idx="11">
                  <c:v>3191208.94</c:v>
                </c:pt>
                <c:pt idx="12">
                  <c:v>3729146.84</c:v>
                </c:pt>
                <c:pt idx="13">
                  <c:v>3487886.25</c:v>
                </c:pt>
                <c:pt idx="14">
                  <c:v>3120697.76</c:v>
                </c:pt>
                <c:pt idx="15">
                  <c:v>3311446.98</c:v>
                </c:pt>
                <c:pt idx="16">
                  <c:v>5189168.08</c:v>
                </c:pt>
                <c:pt idx="17">
                  <c:v>3720502.22</c:v>
                </c:pt>
                <c:pt idx="18">
                  <c:v>6224369.7800000003</c:v>
                </c:pt>
                <c:pt idx="19">
                  <c:v>5631555.1200000001</c:v>
                </c:pt>
                <c:pt idx="20">
                  <c:v>3418316.96</c:v>
                </c:pt>
                <c:pt idx="21">
                  <c:v>3069646.03</c:v>
                </c:pt>
                <c:pt idx="22">
                  <c:v>2449134.37</c:v>
                </c:pt>
                <c:pt idx="23">
                  <c:v>4787081.55</c:v>
                </c:pt>
                <c:pt idx="24">
                  <c:v>5618112.8399999999</c:v>
                </c:pt>
                <c:pt idx="25">
                  <c:v>3833324.63</c:v>
                </c:pt>
                <c:pt idx="26">
                  <c:v>3046329.01</c:v>
                </c:pt>
                <c:pt idx="27">
                  <c:v>4545348.2300000004</c:v>
                </c:pt>
                <c:pt idx="28">
                  <c:v>0</c:v>
                </c:pt>
                <c:pt idx="29">
                  <c:v>0</c:v>
                </c:pt>
                <c:pt idx="30">
                  <c:v>0</c:v>
                </c:pt>
              </c:numCache>
            </c:numRef>
          </c:val>
          <c:extLst>
            <c:ext xmlns:c16="http://schemas.microsoft.com/office/drawing/2014/chart" uri="{C3380CC4-5D6E-409C-BE32-E72D297353CC}">
              <c16:uniqueId val="{00000001-2C06-4B7E-B02C-1EAEB3661777}"/>
            </c:ext>
          </c:extLst>
        </c:ser>
        <c:dLbls>
          <c:showLegendKey val="0"/>
          <c:showVal val="0"/>
          <c:showCatName val="0"/>
          <c:showSerName val="0"/>
          <c:showPercent val="0"/>
          <c:showBubbleSize val="0"/>
        </c:dLbls>
        <c:gapWidth val="219"/>
        <c:axId val="223526272"/>
        <c:axId val="223528064"/>
      </c:barChart>
      <c:lineChart>
        <c:grouping val="standard"/>
        <c:varyColors val="0"/>
        <c:ser>
          <c:idx val="2"/>
          <c:order val="2"/>
          <c:tx>
            <c:strRef>
              <c:f>SBET_ro!$AC$2:$AC$4</c:f>
              <c:strCache>
                <c:ptCount val="3"/>
                <c:pt idx="0">
                  <c:v>有效投注</c:v>
                </c:pt>
                <c:pt idx="1">
                  <c:v>valid bet amount</c:v>
                </c:pt>
                <c:pt idx="2">
                  <c:v>增长率</c:v>
                </c:pt>
              </c:strCache>
            </c:strRef>
          </c:tx>
          <c:spPr>
            <a:ln w="28575" cap="rnd">
              <a:solidFill>
                <a:schemeClr val="accent3"/>
              </a:solidFill>
              <a:round/>
            </a:ln>
            <a:effectLst/>
          </c:spPr>
          <c:marker>
            <c:symbol val="none"/>
          </c:marker>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SBET_ro!$AC$5:$AC$35</c:f>
              <c:numCache>
                <c:formatCode>0.00%</c:formatCode>
                <c:ptCount val="31"/>
                <c:pt idx="0">
                  <c:v>-0.23286548948250196</c:v>
                </c:pt>
                <c:pt idx="1">
                  <c:v>-0.16177890959833874</c:v>
                </c:pt>
                <c:pt idx="2">
                  <c:v>0.40752670787254469</c:v>
                </c:pt>
                <c:pt idx="3">
                  <c:v>0.63997667005797021</c:v>
                </c:pt>
                <c:pt idx="4">
                  <c:v>0.69560563277294929</c:v>
                </c:pt>
                <c:pt idx="5">
                  <c:v>1.4088536626747008</c:v>
                </c:pt>
                <c:pt idx="6">
                  <c:v>0.17177603041598616</c:v>
                </c:pt>
                <c:pt idx="7">
                  <c:v>0.1103306489355004</c:v>
                </c:pt>
                <c:pt idx="8">
                  <c:v>0.44861568387823947</c:v>
                </c:pt>
                <c:pt idx="9">
                  <c:v>0.3364287459756401</c:v>
                </c:pt>
                <c:pt idx="10">
                  <c:v>0.40412896923217334</c:v>
                </c:pt>
                <c:pt idx="11">
                  <c:v>0.39364748395321292</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2C06-4B7E-B02C-1EAEB3661777}"/>
            </c:ext>
          </c:extLst>
        </c:ser>
        <c:dLbls>
          <c:showLegendKey val="0"/>
          <c:showVal val="0"/>
          <c:showCatName val="0"/>
          <c:showSerName val="0"/>
          <c:showPercent val="0"/>
          <c:showBubbleSize val="0"/>
        </c:dLbls>
        <c:marker val="1"/>
        <c:smooth val="0"/>
        <c:axId val="273218112"/>
        <c:axId val="273216672"/>
      </c:lineChart>
      <c:dateAx>
        <c:axId val="223526272"/>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528064"/>
        <c:crosses val="autoZero"/>
        <c:auto val="1"/>
        <c:lblOffset val="100"/>
        <c:baseTimeUnit val="days"/>
      </c:dateAx>
      <c:valAx>
        <c:axId val="22352806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526272"/>
        <c:crosses val="autoZero"/>
        <c:crossBetween val="between"/>
      </c:valAx>
      <c:dateAx>
        <c:axId val="273218112"/>
        <c:scaling>
          <c:orientation val="minMax"/>
        </c:scaling>
        <c:delete val="1"/>
        <c:axPos val="b"/>
        <c:numFmt formatCode="m/d;@" sourceLinked="1"/>
        <c:majorTickMark val="out"/>
        <c:minorTickMark val="none"/>
        <c:tickLblPos val="nextTo"/>
        <c:crossAx val="273216672"/>
        <c:crosses val="autoZero"/>
        <c:auto val="1"/>
        <c:lblOffset val="100"/>
        <c:baseTimeUnit val="days"/>
      </c:dateAx>
      <c:valAx>
        <c:axId val="27321667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7321811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d165285a-d876-4074-863c-1cc69536cc72}"/>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有效投注</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SBET_ro!$AA$36</c:f>
              <c:strCache>
                <c:ptCount val="1"/>
                <c:pt idx="0">
                  <c:v>本月日均值数据</c:v>
                </c:pt>
              </c:strCache>
            </c:strRef>
          </c:tx>
          <c:spPr>
            <a:solidFill>
              <a:schemeClr val="accent1"/>
            </a:solidFill>
            <a:ln>
              <a:noFill/>
            </a:ln>
            <a:effectLst/>
          </c:spPr>
          <c:invertIfNegative val="0"/>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SBET_ro!$AA$37:$AA$67</c:f>
              <c:numCache>
                <c:formatCode>_ * #,##0_ ;_ * \-#,##0_ ;_ * "-"_ ;_ @_ </c:formatCode>
                <c:ptCount val="31"/>
                <c:pt idx="0">
                  <c:v>4453956.08</c:v>
                </c:pt>
                <c:pt idx="1">
                  <c:v>4019808.0700000003</c:v>
                </c:pt>
                <c:pt idx="2">
                  <c:v>4560624.9933333332</c:v>
                </c:pt>
                <c:pt idx="3">
                  <c:v>5991421.5</c:v>
                </c:pt>
                <c:pt idx="4">
                  <c:v>6164265.9840000002</c:v>
                </c:pt>
                <c:pt idx="5">
                  <c:v>6207930.2033333331</c:v>
                </c:pt>
                <c:pt idx="6">
                  <c:v>6037163.8171428572</c:v>
                </c:pt>
                <c:pt idx="7">
                  <c:v>5765581.2237499999</c:v>
                </c:pt>
                <c:pt idx="8">
                  <c:v>5642527.7111111106</c:v>
                </c:pt>
                <c:pt idx="9">
                  <c:v>5602633.9189999998</c:v>
                </c:pt>
                <c:pt idx="10">
                  <c:v>5662381.4672727278</c:v>
                </c:pt>
                <c:pt idx="11">
                  <c:v>5561134.7041666666</c:v>
                </c:pt>
                <c:pt idx="12">
                  <c:v>5133355.1115384614</c:v>
                </c:pt>
                <c:pt idx="13">
                  <c:v>4766686.8892857144</c:v>
                </c:pt>
                <c:pt idx="14">
                  <c:v>4448907.7633333337</c:v>
                </c:pt>
                <c:pt idx="15">
                  <c:v>4170851.0281250002</c:v>
                </c:pt>
                <c:pt idx="16">
                  <c:v>3925506.85</c:v>
                </c:pt>
                <c:pt idx="17">
                  <c:v>3707423.1361111114</c:v>
                </c:pt>
                <c:pt idx="18">
                  <c:v>3512295.6026315792</c:v>
                </c:pt>
                <c:pt idx="19">
                  <c:v>3336680.8225000002</c:v>
                </c:pt>
                <c:pt idx="20">
                  <c:v>3177791.2595238099</c:v>
                </c:pt>
                <c:pt idx="21">
                  <c:v>3033346.2022727276</c:v>
                </c:pt>
                <c:pt idx="22">
                  <c:v>2901461.5847826088</c:v>
                </c:pt>
                <c:pt idx="23">
                  <c:v>2780567.3520833333</c:v>
                </c:pt>
                <c:pt idx="24">
                  <c:v>2669344.6580000003</c:v>
                </c:pt>
                <c:pt idx="25">
                  <c:v>2566677.5557692307</c:v>
                </c:pt>
                <c:pt idx="26">
                  <c:v>2471615.4240740743</c:v>
                </c:pt>
                <c:pt idx="27">
                  <c:v>2383343.4446428572</c:v>
                </c:pt>
                <c:pt idx="28">
                  <c:v>2301159.1879310347</c:v>
                </c:pt>
                <c:pt idx="29">
                  <c:v>2224453.8816666668</c:v>
                </c:pt>
                <c:pt idx="30">
                  <c:v>2152697.30483871</c:v>
                </c:pt>
              </c:numCache>
            </c:numRef>
          </c:val>
          <c:extLst>
            <c:ext xmlns:c16="http://schemas.microsoft.com/office/drawing/2014/chart" uri="{C3380CC4-5D6E-409C-BE32-E72D297353CC}">
              <c16:uniqueId val="{00000000-1945-4F57-9782-67FF01332F3B}"/>
            </c:ext>
          </c:extLst>
        </c:ser>
        <c:ser>
          <c:idx val="1"/>
          <c:order val="1"/>
          <c:tx>
            <c:strRef>
              <c:f>SBET_ro!$AB$36</c:f>
              <c:strCache>
                <c:ptCount val="1"/>
                <c:pt idx="0">
                  <c:v>上月日均值数据</c:v>
                </c:pt>
              </c:strCache>
            </c:strRef>
          </c:tx>
          <c:spPr>
            <a:solidFill>
              <a:schemeClr val="accent2"/>
            </a:solidFill>
            <a:ln>
              <a:noFill/>
            </a:ln>
            <a:effectLst/>
          </c:spPr>
          <c:invertIfNegative val="0"/>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SBET_ro!$AB$37:$AB$67</c:f>
              <c:numCache>
                <c:formatCode>_ * #,##0_ ;_ * \-#,##0_ ;_ * "-"_ ;_ @_ </c:formatCode>
                <c:ptCount val="31"/>
                <c:pt idx="0">
                  <c:v>5805964.9500000002</c:v>
                </c:pt>
                <c:pt idx="1">
                  <c:v>5041833.49</c:v>
                </c:pt>
                <c:pt idx="2">
                  <c:v>4697433.5233333334</c:v>
                </c:pt>
                <c:pt idx="3">
                  <c:v>5090751.5625</c:v>
                </c:pt>
                <c:pt idx="4">
                  <c:v>4881237.8560000006</c:v>
                </c:pt>
                <c:pt idx="5">
                  <c:v>4512325.4233333329</c:v>
                </c:pt>
                <c:pt idx="6">
                  <c:v>4478814.72</c:v>
                </c:pt>
                <c:pt idx="7">
                  <c:v>4354025.07</c:v>
                </c:pt>
                <c:pt idx="8">
                  <c:v>4227528.1044444451</c:v>
                </c:pt>
                <c:pt idx="9">
                  <c:v>4197133.6450000005</c:v>
                </c:pt>
                <c:pt idx="10">
                  <c:v>4220864.9545454541</c:v>
                </c:pt>
                <c:pt idx="11">
                  <c:v>4135060.2866666666</c:v>
                </c:pt>
                <c:pt idx="12">
                  <c:v>4103836.1753846155</c:v>
                </c:pt>
                <c:pt idx="13">
                  <c:v>4059839.7521428573</c:v>
                </c:pt>
                <c:pt idx="14">
                  <c:v>3997230.2859999998</c:v>
                </c:pt>
                <c:pt idx="15">
                  <c:v>3954368.8293749997</c:v>
                </c:pt>
                <c:pt idx="16">
                  <c:v>4027004.0794117642</c:v>
                </c:pt>
                <c:pt idx="17">
                  <c:v>4009976.1983333328</c:v>
                </c:pt>
                <c:pt idx="18">
                  <c:v>4126523.228947368</c:v>
                </c:pt>
                <c:pt idx="19">
                  <c:v>4201774.8234999999</c:v>
                </c:pt>
                <c:pt idx="20">
                  <c:v>4164467.3061904758</c:v>
                </c:pt>
                <c:pt idx="21">
                  <c:v>4114702.7027272726</c:v>
                </c:pt>
                <c:pt idx="22">
                  <c:v>4042286.6882608696</c:v>
                </c:pt>
                <c:pt idx="23">
                  <c:v>4073319.8074999996</c:v>
                </c:pt>
                <c:pt idx="24">
                  <c:v>4135111.5288</c:v>
                </c:pt>
                <c:pt idx="25">
                  <c:v>4123504.3403846151</c:v>
                </c:pt>
                <c:pt idx="26">
                  <c:v>4083608.9577777777</c:v>
                </c:pt>
                <c:pt idx="27">
                  <c:v>4100099.6460714289</c:v>
                </c:pt>
                <c:pt idx="28">
                  <c:v>3958716.8996551726</c:v>
                </c:pt>
                <c:pt idx="29">
                  <c:v>3826759.669666667</c:v>
                </c:pt>
                <c:pt idx="30">
                  <c:v>3703315.8093548389</c:v>
                </c:pt>
              </c:numCache>
            </c:numRef>
          </c:val>
          <c:extLst>
            <c:ext xmlns:c16="http://schemas.microsoft.com/office/drawing/2014/chart" uri="{C3380CC4-5D6E-409C-BE32-E72D297353CC}">
              <c16:uniqueId val="{00000001-1945-4F57-9782-67FF01332F3B}"/>
            </c:ext>
          </c:extLst>
        </c:ser>
        <c:dLbls>
          <c:showLegendKey val="0"/>
          <c:showVal val="0"/>
          <c:showCatName val="0"/>
          <c:showSerName val="0"/>
          <c:showPercent val="0"/>
          <c:showBubbleSize val="0"/>
        </c:dLbls>
        <c:gapWidth val="219"/>
        <c:axId val="222605696"/>
        <c:axId val="222607232"/>
      </c:barChart>
      <c:lineChart>
        <c:grouping val="standard"/>
        <c:varyColors val="0"/>
        <c:ser>
          <c:idx val="2"/>
          <c:order val="2"/>
          <c:tx>
            <c:strRef>
              <c:f>SBET_ro!$AC$36</c:f>
              <c:strCache>
                <c:ptCount val="1"/>
                <c:pt idx="0">
                  <c:v>日均值同比增长率</c:v>
                </c:pt>
              </c:strCache>
            </c:strRef>
          </c:tx>
          <c:spPr>
            <a:ln w="28575" cap="rnd">
              <a:solidFill>
                <a:schemeClr val="accent3"/>
              </a:solidFill>
              <a:round/>
            </a:ln>
            <a:effectLst/>
          </c:spPr>
          <c:marker>
            <c:symbol val="none"/>
          </c:marker>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SBET_ro!$AC$37:$AC$67</c:f>
              <c:numCache>
                <c:formatCode>0.00%</c:formatCode>
                <c:ptCount val="31"/>
                <c:pt idx="0">
                  <c:v>-0.23286548948250196</c:v>
                </c:pt>
                <c:pt idx="1">
                  <c:v>-0.20270907835950763</c:v>
                </c:pt>
                <c:pt idx="2">
                  <c:v>-2.9124101346072892E-2</c:v>
                </c:pt>
                <c:pt idx="3">
                  <c:v>0.17692278368769837</c:v>
                </c:pt>
                <c:pt idx="4">
                  <c:v>0.26284892599997067</c:v>
                </c:pt>
                <c:pt idx="5">
                  <c:v>0.37577182958303296</c:v>
                </c:pt>
                <c:pt idx="6">
                  <c:v>0.3479378350223109</c:v>
                </c:pt>
                <c:pt idx="7">
                  <c:v>0.32419568814058286</c:v>
                </c:pt>
                <c:pt idx="8">
                  <c:v>0.33471086926165233</c:v>
                </c:pt>
                <c:pt idx="9">
                  <c:v>0.33487146059176753</c:v>
                </c:pt>
                <c:pt idx="10">
                  <c:v>0.34152159053913889</c:v>
                </c:pt>
                <c:pt idx="11">
                  <c:v>0.34487391201969142</c:v>
                </c:pt>
                <c:pt idx="12">
                  <c:v>0.25086745478024797</c:v>
                </c:pt>
                <c:pt idx="13">
                  <c:v>0.17410715207903718</c:v>
                </c:pt>
                <c:pt idx="14">
                  <c:v>0.11299761210038371</c:v>
                </c:pt>
                <c:pt idx="15">
                  <c:v>5.4745070096108392E-2</c:v>
                </c:pt>
                <c:pt idx="16">
                  <c:v>-2.5204153611532984E-2</c:v>
                </c:pt>
                <c:pt idx="17">
                  <c:v>-7.5450089291794697E-2</c:v>
                </c:pt>
                <c:pt idx="18">
                  <c:v>-0.14884870197918934</c:v>
                </c:pt>
                <c:pt idx="19">
                  <c:v>-0.20588775870654405</c:v>
                </c:pt>
                <c:pt idx="20">
                  <c:v>-0.23692731245601883</c:v>
                </c:pt>
                <c:pt idx="21">
                  <c:v>-0.26280306952378585</c:v>
                </c:pt>
                <c:pt idx="22">
                  <c:v>-0.2822227099308196</c:v>
                </c:pt>
                <c:pt idx="23">
                  <c:v>-0.31737072376109188</c:v>
                </c:pt>
                <c:pt idx="24">
                  <c:v>-0.35446852172941556</c:v>
                </c:pt>
                <c:pt idx="25">
                  <c:v>-0.37754944729127488</c:v>
                </c:pt>
                <c:pt idx="26">
                  <c:v>-0.39474728123353897</c:v>
                </c:pt>
                <c:pt idx="27">
                  <c:v>-0.41871084842377115</c:v>
                </c:pt>
                <c:pt idx="28">
                  <c:v>-0.41871084842377104</c:v>
                </c:pt>
                <c:pt idx="29">
                  <c:v>-0.4187108484237711</c:v>
                </c:pt>
                <c:pt idx="30">
                  <c:v>-0.41871084842377104</c:v>
                </c:pt>
              </c:numCache>
            </c:numRef>
          </c:val>
          <c:smooth val="0"/>
          <c:extLst>
            <c:ext xmlns:c16="http://schemas.microsoft.com/office/drawing/2014/chart" uri="{C3380CC4-5D6E-409C-BE32-E72D297353CC}">
              <c16:uniqueId val="{00000002-1945-4F57-9782-67FF01332F3B}"/>
            </c:ext>
          </c:extLst>
        </c:ser>
        <c:dLbls>
          <c:showLegendKey val="0"/>
          <c:showVal val="0"/>
          <c:showCatName val="0"/>
          <c:showSerName val="0"/>
          <c:showPercent val="0"/>
          <c:showBubbleSize val="0"/>
        </c:dLbls>
        <c:marker val="1"/>
        <c:smooth val="0"/>
        <c:axId val="458112208"/>
        <c:axId val="458110288"/>
      </c:lineChart>
      <c:dateAx>
        <c:axId val="222605696"/>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607232"/>
        <c:crosses val="autoZero"/>
        <c:auto val="1"/>
        <c:lblOffset val="100"/>
        <c:baseTimeUnit val="days"/>
      </c:dateAx>
      <c:valAx>
        <c:axId val="22260723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605696"/>
        <c:crosses val="autoZero"/>
        <c:crossBetween val="between"/>
      </c:valAx>
      <c:dateAx>
        <c:axId val="458112208"/>
        <c:scaling>
          <c:orientation val="minMax"/>
        </c:scaling>
        <c:delete val="1"/>
        <c:axPos val="b"/>
        <c:numFmt formatCode="m/d;@" sourceLinked="1"/>
        <c:majorTickMark val="out"/>
        <c:minorTickMark val="none"/>
        <c:tickLblPos val="nextTo"/>
        <c:crossAx val="458110288"/>
        <c:crosses val="autoZero"/>
        <c:auto val="1"/>
        <c:lblOffset val="100"/>
        <c:baseTimeUnit val="days"/>
      </c:dateAx>
      <c:valAx>
        <c:axId val="45811028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458112208"/>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bab7e602-dd9b-4ae3-b9e7-41baac56432a}"/>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t>有效投注</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SBET_ro!$AA$68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SBET_ro!$A$69:$A$99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SBET_ro!$AA$69:$AA$99</c:f>
              <c:numCache>
                <c:formatCode>_ * #,##0_ ;_ * \-#,##0_ ;_ * "-"_ ;_ @_ </c:formatCode>
                <c:ptCount val="31"/>
                <c:pt idx="0">
                  <c:v>-91392.150000000373</c:v>
                </c:pt>
                <c:pt idx="1">
                  <c:v>-868296.02</c:v>
                </c:pt>
                <c:pt idx="2">
                  <c:v>2056598.7799999998</c:v>
                </c:pt>
                <c:pt idx="3">
                  <c:v>4641552.18</c:v>
                </c:pt>
                <c:pt idx="4">
                  <c:v>-3428167.0999999996</c:v>
                </c:pt>
                <c:pt idx="5">
                  <c:v>-429392.62000000011</c:v>
                </c:pt>
                <c:pt idx="6">
                  <c:v>-1413685.7999999998</c:v>
                </c:pt>
                <c:pt idx="7">
                  <c:v>-1148062.4300000002</c:v>
                </c:pt>
                <c:pt idx="8">
                  <c:v>793596.5400000005</c:v>
                </c:pt>
                <c:pt idx="9">
                  <c:v>585490.1799999997</c:v>
                </c:pt>
                <c:pt idx="10">
                  <c:v>1016267.1600000001</c:v>
                </c:pt>
                <c:pt idx="11">
                  <c:v>-1812436.6400000006</c:v>
                </c:pt>
                <c:pt idx="12">
                  <c:v>-4447420.3099999996</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22B2-4FD2-8F17-7E108BB47D3A}"/>
            </c:ext>
          </c:extLst>
        </c:ser>
        <c:dLbls>
          <c:showLegendKey val="0"/>
          <c:showVal val="0"/>
          <c:showCatName val="0"/>
          <c:showSerName val="0"/>
          <c:showPercent val="0"/>
          <c:showBubbleSize val="0"/>
        </c:dLbls>
        <c:gapWidth val="315"/>
        <c:overlap val="-40"/>
        <c:axId val="222651904"/>
        <c:axId val="222653440"/>
      </c:barChart>
      <c:dateAx>
        <c:axId val="222651904"/>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2653440"/>
        <c:crosses val="autoZero"/>
        <c:auto val="1"/>
        <c:lblOffset val="100"/>
        <c:baseTimeUnit val="days"/>
      </c:dateAx>
      <c:valAx>
        <c:axId val="222653440"/>
        <c:scaling>
          <c:orientation val="minMax"/>
        </c:scaling>
        <c:delete val="1"/>
        <c:axPos val="l"/>
        <c:numFmt formatCode="_ * #,##0_ ;_ * \-#,##0_ ;_ * &quot;-&quot;_ ;_ @_ " sourceLinked="1"/>
        <c:majorTickMark val="none"/>
        <c:minorTickMark val="none"/>
        <c:tickLblPos val="nextTo"/>
        <c:crossAx val="2226519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07d59140-0b2d-46a0-9817-396c393a2da5}"/>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t>有效投注</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SBET_ro!$AA$100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SBET_ro!$AA$101:$AA$131</c:f>
              <c:numCache>
                <c:formatCode>_ * #,##0_ ;_ * \-#,##0_ ;_ * "-"_ ;_ @_ </c:formatCode>
                <c:ptCount val="31"/>
                <c:pt idx="0">
                  <c:v>4453956.08</c:v>
                </c:pt>
                <c:pt idx="1">
                  <c:v>4019808.0700000003</c:v>
                </c:pt>
                <c:pt idx="2">
                  <c:v>4560624.9933333332</c:v>
                </c:pt>
                <c:pt idx="3">
                  <c:v>5991421.5</c:v>
                </c:pt>
                <c:pt idx="4">
                  <c:v>6164265.9840000002</c:v>
                </c:pt>
                <c:pt idx="5">
                  <c:v>6207930.2033333331</c:v>
                </c:pt>
                <c:pt idx="6">
                  <c:v>6037163.8171428572</c:v>
                </c:pt>
                <c:pt idx="7">
                  <c:v>5765581.2237499999</c:v>
                </c:pt>
                <c:pt idx="8">
                  <c:v>5642527.7111111106</c:v>
                </c:pt>
                <c:pt idx="9">
                  <c:v>5602633.9189999998</c:v>
                </c:pt>
                <c:pt idx="10">
                  <c:v>5662381.4672727278</c:v>
                </c:pt>
                <c:pt idx="11">
                  <c:v>5561134.7041666666</c:v>
                </c:pt>
                <c:pt idx="12">
                  <c:v>5133355.1115384614</c:v>
                </c:pt>
                <c:pt idx="13">
                  <c:v>4766686.8892857144</c:v>
                </c:pt>
                <c:pt idx="14">
                  <c:v>4448907.7633333337</c:v>
                </c:pt>
                <c:pt idx="15">
                  <c:v>4170851.0281250002</c:v>
                </c:pt>
                <c:pt idx="16">
                  <c:v>3925506.85</c:v>
                </c:pt>
                <c:pt idx="17">
                  <c:v>3707423.1361111114</c:v>
                </c:pt>
                <c:pt idx="18">
                  <c:v>3512295.6026315792</c:v>
                </c:pt>
                <c:pt idx="19">
                  <c:v>3336680.8225000002</c:v>
                </c:pt>
                <c:pt idx="20">
                  <c:v>3177791.2595238099</c:v>
                </c:pt>
                <c:pt idx="21">
                  <c:v>3033346.2022727276</c:v>
                </c:pt>
                <c:pt idx="22">
                  <c:v>2901461.5847826088</c:v>
                </c:pt>
                <c:pt idx="23">
                  <c:v>2780567.3520833333</c:v>
                </c:pt>
                <c:pt idx="24">
                  <c:v>2669344.6580000003</c:v>
                </c:pt>
                <c:pt idx="25">
                  <c:v>2566677.5557692307</c:v>
                </c:pt>
                <c:pt idx="26">
                  <c:v>2471615.4240740743</c:v>
                </c:pt>
                <c:pt idx="27">
                  <c:v>2383343.4446428572</c:v>
                </c:pt>
                <c:pt idx="28">
                  <c:v>2301159.1879310347</c:v>
                </c:pt>
                <c:pt idx="29">
                  <c:v>2224453.8816666668</c:v>
                </c:pt>
                <c:pt idx="30">
                  <c:v>2152697.30483871</c:v>
                </c:pt>
              </c:numCache>
            </c:numRef>
          </c:val>
          <c:extLst>
            <c:ext xmlns:c16="http://schemas.microsoft.com/office/drawing/2014/chart" uri="{C3380CC4-5D6E-409C-BE32-E72D297353CC}">
              <c16:uniqueId val="{00000000-46C5-4378-9875-14ED7F75DCAA}"/>
            </c:ext>
          </c:extLst>
        </c:ser>
        <c:ser>
          <c:idx val="1"/>
          <c:order val="1"/>
          <c:tx>
            <c:strRef>
              <c:f>SBET_ro!$AB$100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SBET_ro!$AB$101:$AB$131</c:f>
              <c:numCache>
                <c:formatCode>_ * #,##0_ ;_ * \-#,##0_ ;_ * "-"_ ;_ @_ </c:formatCode>
                <c:ptCount val="31"/>
                <c:pt idx="0">
                  <c:v>3703315.8093548389</c:v>
                </c:pt>
                <c:pt idx="1">
                  <c:v>3703315.8093548389</c:v>
                </c:pt>
                <c:pt idx="2">
                  <c:v>3703315.8093548389</c:v>
                </c:pt>
                <c:pt idx="3">
                  <c:v>3703315.8093548389</c:v>
                </c:pt>
                <c:pt idx="4">
                  <c:v>3703315.8093548389</c:v>
                </c:pt>
                <c:pt idx="5">
                  <c:v>3703315.8093548389</c:v>
                </c:pt>
                <c:pt idx="6">
                  <c:v>3703315.8093548389</c:v>
                </c:pt>
                <c:pt idx="7">
                  <c:v>3703315.8093548389</c:v>
                </c:pt>
                <c:pt idx="8">
                  <c:v>3703315.8093548389</c:v>
                </c:pt>
                <c:pt idx="9">
                  <c:v>3703315.8093548389</c:v>
                </c:pt>
                <c:pt idx="10">
                  <c:v>3703315.8093548389</c:v>
                </c:pt>
                <c:pt idx="11">
                  <c:v>3703315.8093548389</c:v>
                </c:pt>
                <c:pt idx="12">
                  <c:v>3703315.8093548389</c:v>
                </c:pt>
                <c:pt idx="13">
                  <c:v>3703315.8093548389</c:v>
                </c:pt>
                <c:pt idx="14">
                  <c:v>3703315.8093548389</c:v>
                </c:pt>
                <c:pt idx="15">
                  <c:v>3703315.8093548389</c:v>
                </c:pt>
                <c:pt idx="16">
                  <c:v>3703315.8093548389</c:v>
                </c:pt>
                <c:pt idx="17">
                  <c:v>3703315.8093548389</c:v>
                </c:pt>
                <c:pt idx="18">
                  <c:v>3703315.8093548389</c:v>
                </c:pt>
                <c:pt idx="19">
                  <c:v>3703315.8093548389</c:v>
                </c:pt>
                <c:pt idx="20">
                  <c:v>3703315.8093548389</c:v>
                </c:pt>
                <c:pt idx="21">
                  <c:v>3703315.8093548389</c:v>
                </c:pt>
                <c:pt idx="22">
                  <c:v>3703315.8093548389</c:v>
                </c:pt>
                <c:pt idx="23">
                  <c:v>3703315.8093548389</c:v>
                </c:pt>
                <c:pt idx="24">
                  <c:v>3703315.8093548389</c:v>
                </c:pt>
                <c:pt idx="25">
                  <c:v>3703315.8093548389</c:v>
                </c:pt>
                <c:pt idx="26">
                  <c:v>3703315.8093548389</c:v>
                </c:pt>
                <c:pt idx="27">
                  <c:v>3703315.8093548389</c:v>
                </c:pt>
                <c:pt idx="28">
                  <c:v>3703315.8093548389</c:v>
                </c:pt>
                <c:pt idx="29">
                  <c:v>3703315.8093548389</c:v>
                </c:pt>
                <c:pt idx="30">
                  <c:v>3703315.8093548389</c:v>
                </c:pt>
              </c:numCache>
            </c:numRef>
          </c:val>
          <c:extLst>
            <c:ext xmlns:c16="http://schemas.microsoft.com/office/drawing/2014/chart" uri="{C3380CC4-5D6E-409C-BE32-E72D297353CC}">
              <c16:uniqueId val="{00000001-46C5-4378-9875-14ED7F75DCAA}"/>
            </c:ext>
          </c:extLst>
        </c:ser>
        <c:dLbls>
          <c:showLegendKey val="0"/>
          <c:showVal val="0"/>
          <c:showCatName val="0"/>
          <c:showSerName val="0"/>
          <c:showPercent val="0"/>
          <c:showBubbleSize val="0"/>
        </c:dLbls>
        <c:gapWidth val="100"/>
        <c:axId val="223838592"/>
        <c:axId val="223840128"/>
      </c:barChart>
      <c:lineChart>
        <c:grouping val="standard"/>
        <c:varyColors val="0"/>
        <c:ser>
          <c:idx val="2"/>
          <c:order val="2"/>
          <c:tx>
            <c:strRef>
              <c:f>SBET_ro!$AC$100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SBET_ro!$AC$101:$AC$131</c:f>
              <c:numCache>
                <c:formatCode>0.00%</c:formatCode>
                <c:ptCount val="31"/>
                <c:pt idx="0">
                  <c:v>0.20269410152625669</c:v>
                </c:pt>
                <c:pt idx="1">
                  <c:v>8.5461860920875141E-2</c:v>
                </c:pt>
                <c:pt idx="2">
                  <c:v>0.23149772477218128</c:v>
                </c:pt>
                <c:pt idx="3">
                  <c:v>0.61785324515539386</c:v>
                </c:pt>
                <c:pt idx="4">
                  <c:v>0.66452614395689025</c:v>
                </c:pt>
                <c:pt idx="5">
                  <c:v>0.6763167180210935</c:v>
                </c:pt>
                <c:pt idx="6">
                  <c:v>0.63020496439773033</c:v>
                </c:pt>
                <c:pt idx="7">
                  <c:v>0.55686998370102059</c:v>
                </c:pt>
                <c:pt idx="8">
                  <c:v>0.52364205527859242</c:v>
                </c:pt>
                <c:pt idx="9">
                  <c:v>0.51286960319380492</c:v>
                </c:pt>
                <c:pt idx="10">
                  <c:v>0.52900313091558371</c:v>
                </c:pt>
                <c:pt idx="11">
                  <c:v>0.50166364157192456</c:v>
                </c:pt>
                <c:pt idx="12">
                  <c:v>0.38615105375869957</c:v>
                </c:pt>
                <c:pt idx="13">
                  <c:v>0.28714026420450683</c:v>
                </c:pt>
                <c:pt idx="14">
                  <c:v>0.20133091325753977</c:v>
                </c:pt>
                <c:pt idx="15">
                  <c:v>0.1262477311789435</c:v>
                </c:pt>
                <c:pt idx="16">
                  <c:v>5.9997864639005624E-2</c:v>
                </c:pt>
                <c:pt idx="17">
                  <c:v>1.1090943812831371E-3</c:v>
                </c:pt>
                <c:pt idx="18">
                  <c:v>-5.1580857954573886E-2</c:v>
                </c:pt>
                <c:pt idx="19">
                  <c:v>-9.9001815056845174E-2</c:v>
                </c:pt>
                <c:pt idx="20">
                  <c:v>-0.14190649053032869</c:v>
                </c:pt>
                <c:pt idx="21">
                  <c:v>-0.18091074096076831</c:v>
                </c:pt>
                <c:pt idx="22">
                  <c:v>-0.21652331744073497</c:v>
                </c:pt>
                <c:pt idx="23">
                  <c:v>-0.24916817921403772</c:v>
                </c:pt>
                <c:pt idx="24">
                  <c:v>-0.27920145204547614</c:v>
                </c:pt>
                <c:pt idx="25">
                  <c:v>-0.30692447312065019</c:v>
                </c:pt>
                <c:pt idx="26">
                  <c:v>-0.33259393707914459</c:v>
                </c:pt>
                <c:pt idx="27">
                  <c:v>-0.35642986789774661</c:v>
                </c:pt>
                <c:pt idx="28">
                  <c:v>-0.37862194141851391</c:v>
                </c:pt>
                <c:pt idx="29">
                  <c:v>-0.39933454337123014</c:v>
                </c:pt>
                <c:pt idx="30">
                  <c:v>-0.41871084842377104</c:v>
                </c:pt>
              </c:numCache>
            </c:numRef>
          </c:val>
          <c:smooth val="0"/>
          <c:extLst>
            <c:ext xmlns:c16="http://schemas.microsoft.com/office/drawing/2014/chart" uri="{C3380CC4-5D6E-409C-BE32-E72D297353CC}">
              <c16:uniqueId val="{00000002-46C5-4378-9875-14ED7F75DCAA}"/>
            </c:ext>
          </c:extLst>
        </c:ser>
        <c:dLbls>
          <c:showLegendKey val="0"/>
          <c:showVal val="0"/>
          <c:showCatName val="0"/>
          <c:showSerName val="0"/>
          <c:showPercent val="0"/>
          <c:showBubbleSize val="0"/>
        </c:dLbls>
        <c:marker val="1"/>
        <c:smooth val="0"/>
        <c:axId val="1843436208"/>
        <c:axId val="1843457328"/>
      </c:lineChart>
      <c:dateAx>
        <c:axId val="223838592"/>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3840128"/>
        <c:crosses val="autoZero"/>
        <c:auto val="1"/>
        <c:lblOffset val="100"/>
        <c:baseTimeUnit val="days"/>
      </c:dateAx>
      <c:valAx>
        <c:axId val="22384012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3838592"/>
        <c:crosses val="autoZero"/>
        <c:crossBetween val="between"/>
      </c:valAx>
      <c:dateAx>
        <c:axId val="1843436208"/>
        <c:scaling>
          <c:orientation val="minMax"/>
        </c:scaling>
        <c:delete val="1"/>
        <c:axPos val="b"/>
        <c:numFmt formatCode="m/d;@" sourceLinked="1"/>
        <c:majorTickMark val="out"/>
        <c:minorTickMark val="none"/>
        <c:tickLblPos val="nextTo"/>
        <c:crossAx val="1843457328"/>
        <c:crosses val="autoZero"/>
        <c:auto val="1"/>
        <c:lblOffset val="100"/>
        <c:baseTimeUnit val="days"/>
      </c:dateAx>
      <c:valAx>
        <c:axId val="184345732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1843436208"/>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6f033657-5e0a-478a-90cf-f350a2e898c7}"/>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1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总取款人数</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SBET_ro!$AF$2:$AF$4</c:f>
              <c:strCache>
                <c:ptCount val="3"/>
                <c:pt idx="0">
                  <c:v>总取款人数</c:v>
                </c:pt>
                <c:pt idx="1">
                  <c:v>no of total withdrawer</c:v>
                </c:pt>
                <c:pt idx="2">
                  <c:v>本月数据</c:v>
                </c:pt>
              </c:strCache>
            </c:strRef>
          </c:tx>
          <c:spPr>
            <a:solidFill>
              <a:schemeClr val="accent1"/>
            </a:solidFill>
            <a:ln>
              <a:noFill/>
            </a:ln>
            <a:effectLst/>
          </c:spPr>
          <c:invertIfNegative val="0"/>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SBET_ro!$AF$5:$AF$35</c:f>
              <c:numCache>
                <c:formatCode>_ * #,##0_ ;_ * \-#,##0_ ;_ * "-"_ ;_ @_ </c:formatCode>
                <c:ptCount val="31"/>
                <c:pt idx="0">
                  <c:v>188</c:v>
                </c:pt>
                <c:pt idx="1">
                  <c:v>142</c:v>
                </c:pt>
                <c:pt idx="2">
                  <c:v>113</c:v>
                </c:pt>
                <c:pt idx="3">
                  <c:v>147</c:v>
                </c:pt>
                <c:pt idx="4">
                  <c:v>149</c:v>
                </c:pt>
                <c:pt idx="5">
                  <c:v>133</c:v>
                </c:pt>
                <c:pt idx="6">
                  <c:v>122</c:v>
                </c:pt>
                <c:pt idx="7">
                  <c:v>118</c:v>
                </c:pt>
                <c:pt idx="8">
                  <c:v>129</c:v>
                </c:pt>
                <c:pt idx="9">
                  <c:v>115</c:v>
                </c:pt>
                <c:pt idx="10">
                  <c:v>128</c:v>
                </c:pt>
                <c:pt idx="11">
                  <c:v>129</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8735-4E57-99D0-43C28ECE755E}"/>
            </c:ext>
          </c:extLst>
        </c:ser>
        <c:ser>
          <c:idx val="1"/>
          <c:order val="1"/>
          <c:tx>
            <c:strRef>
              <c:f>SBET_ro!$AG$2:$AG$4</c:f>
              <c:strCache>
                <c:ptCount val="3"/>
                <c:pt idx="0">
                  <c:v>总取款人数</c:v>
                </c:pt>
                <c:pt idx="1">
                  <c:v>no of total withdrawer</c:v>
                </c:pt>
                <c:pt idx="2">
                  <c:v>上月数据</c:v>
                </c:pt>
              </c:strCache>
            </c:strRef>
          </c:tx>
          <c:spPr>
            <a:solidFill>
              <a:schemeClr val="accent2"/>
            </a:solidFill>
            <a:ln>
              <a:noFill/>
            </a:ln>
            <a:effectLst/>
          </c:spPr>
          <c:invertIfNegative val="0"/>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SBET_ro!$AG$5:$AG$35</c:f>
              <c:numCache>
                <c:formatCode>_ * #,##0_ ;_ * \-#,##0_ ;_ * "-"_ ;_ @_ </c:formatCode>
                <c:ptCount val="31"/>
                <c:pt idx="0">
                  <c:v>205</c:v>
                </c:pt>
                <c:pt idx="1">
                  <c:v>175</c:v>
                </c:pt>
                <c:pt idx="2">
                  <c:v>166</c:v>
                </c:pt>
                <c:pt idx="3">
                  <c:v>158</c:v>
                </c:pt>
                <c:pt idx="4">
                  <c:v>165</c:v>
                </c:pt>
                <c:pt idx="5">
                  <c:v>158</c:v>
                </c:pt>
                <c:pt idx="6">
                  <c:v>173</c:v>
                </c:pt>
                <c:pt idx="7">
                  <c:v>151</c:v>
                </c:pt>
                <c:pt idx="8">
                  <c:v>147</c:v>
                </c:pt>
                <c:pt idx="9">
                  <c:v>141</c:v>
                </c:pt>
                <c:pt idx="10">
                  <c:v>119</c:v>
                </c:pt>
                <c:pt idx="11">
                  <c:v>146</c:v>
                </c:pt>
                <c:pt idx="12">
                  <c:v>150</c:v>
                </c:pt>
                <c:pt idx="13">
                  <c:v>172</c:v>
                </c:pt>
                <c:pt idx="14">
                  <c:v>161</c:v>
                </c:pt>
                <c:pt idx="15">
                  <c:v>156</c:v>
                </c:pt>
                <c:pt idx="16">
                  <c:v>132</c:v>
                </c:pt>
                <c:pt idx="17">
                  <c:v>133</c:v>
                </c:pt>
                <c:pt idx="18">
                  <c:v>138</c:v>
                </c:pt>
                <c:pt idx="19">
                  <c:v>128</c:v>
                </c:pt>
                <c:pt idx="20">
                  <c:v>139</c:v>
                </c:pt>
                <c:pt idx="21">
                  <c:v>141</c:v>
                </c:pt>
                <c:pt idx="22">
                  <c:v>143</c:v>
                </c:pt>
                <c:pt idx="23">
                  <c:v>116</c:v>
                </c:pt>
                <c:pt idx="24">
                  <c:v>132</c:v>
                </c:pt>
                <c:pt idx="25">
                  <c:v>134</c:v>
                </c:pt>
                <c:pt idx="26">
                  <c:v>122</c:v>
                </c:pt>
                <c:pt idx="27">
                  <c:v>189</c:v>
                </c:pt>
                <c:pt idx="28">
                  <c:v>0</c:v>
                </c:pt>
                <c:pt idx="29">
                  <c:v>0</c:v>
                </c:pt>
                <c:pt idx="30">
                  <c:v>0</c:v>
                </c:pt>
              </c:numCache>
            </c:numRef>
          </c:val>
          <c:extLst>
            <c:ext xmlns:c16="http://schemas.microsoft.com/office/drawing/2014/chart" uri="{C3380CC4-5D6E-409C-BE32-E72D297353CC}">
              <c16:uniqueId val="{00000001-8735-4E57-99D0-43C28ECE755E}"/>
            </c:ext>
          </c:extLst>
        </c:ser>
        <c:dLbls>
          <c:showLegendKey val="0"/>
          <c:showVal val="0"/>
          <c:showCatName val="0"/>
          <c:showSerName val="0"/>
          <c:showPercent val="0"/>
          <c:showBubbleSize val="0"/>
        </c:dLbls>
        <c:gapWidth val="219"/>
        <c:axId val="222709248"/>
        <c:axId val="222710784"/>
      </c:barChart>
      <c:lineChart>
        <c:grouping val="standard"/>
        <c:varyColors val="0"/>
        <c:ser>
          <c:idx val="2"/>
          <c:order val="2"/>
          <c:tx>
            <c:strRef>
              <c:f>SBET_ro!$AH$2:$AH$4</c:f>
              <c:strCache>
                <c:ptCount val="3"/>
                <c:pt idx="0">
                  <c:v>总取款人数</c:v>
                </c:pt>
                <c:pt idx="1">
                  <c:v>no of total withdrawer</c:v>
                </c:pt>
                <c:pt idx="2">
                  <c:v>增长率</c:v>
                </c:pt>
              </c:strCache>
            </c:strRef>
          </c:tx>
          <c:spPr>
            <a:ln w="28575" cap="rnd">
              <a:solidFill>
                <a:schemeClr val="accent3"/>
              </a:solidFill>
              <a:round/>
            </a:ln>
            <a:effectLst/>
          </c:spPr>
          <c:marker>
            <c:symbol val="none"/>
          </c:marker>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SBET_ro!$AH$5:$AH$35</c:f>
              <c:numCache>
                <c:formatCode>0.00%</c:formatCode>
                <c:ptCount val="31"/>
                <c:pt idx="0">
                  <c:v>-8.2926829268292687E-2</c:v>
                </c:pt>
                <c:pt idx="1">
                  <c:v>-0.18857142857142858</c:v>
                </c:pt>
                <c:pt idx="2">
                  <c:v>-0.31927710843373491</c:v>
                </c:pt>
                <c:pt idx="3">
                  <c:v>-6.9620253164556958E-2</c:v>
                </c:pt>
                <c:pt idx="4">
                  <c:v>-9.696969696969697E-2</c:v>
                </c:pt>
                <c:pt idx="5">
                  <c:v>-0.15822784810126583</c:v>
                </c:pt>
                <c:pt idx="6">
                  <c:v>-0.2947976878612717</c:v>
                </c:pt>
                <c:pt idx="7">
                  <c:v>-0.2185430463576159</c:v>
                </c:pt>
                <c:pt idx="8">
                  <c:v>-0.12244897959183673</c:v>
                </c:pt>
                <c:pt idx="9">
                  <c:v>-0.18439716312056736</c:v>
                </c:pt>
                <c:pt idx="10">
                  <c:v>7.5630252100840331E-2</c:v>
                </c:pt>
                <c:pt idx="11">
                  <c:v>-0.11643835616438356</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8735-4E57-99D0-43C28ECE755E}"/>
            </c:ext>
          </c:extLst>
        </c:ser>
        <c:dLbls>
          <c:showLegendKey val="0"/>
          <c:showVal val="0"/>
          <c:showCatName val="0"/>
          <c:showSerName val="0"/>
          <c:showPercent val="0"/>
          <c:showBubbleSize val="0"/>
        </c:dLbls>
        <c:marker val="1"/>
        <c:smooth val="0"/>
        <c:axId val="674841632"/>
        <c:axId val="674844512"/>
      </c:lineChart>
      <c:dateAx>
        <c:axId val="222709248"/>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710784"/>
        <c:crosses val="autoZero"/>
        <c:auto val="1"/>
        <c:lblOffset val="100"/>
        <c:baseTimeUnit val="days"/>
      </c:dateAx>
      <c:valAx>
        <c:axId val="22271078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709248"/>
        <c:crosses val="autoZero"/>
        <c:crossBetween val="between"/>
      </c:valAx>
      <c:dateAx>
        <c:axId val="674841632"/>
        <c:scaling>
          <c:orientation val="minMax"/>
        </c:scaling>
        <c:delete val="1"/>
        <c:axPos val="b"/>
        <c:numFmt formatCode="m/d;@" sourceLinked="1"/>
        <c:majorTickMark val="out"/>
        <c:minorTickMark val="none"/>
        <c:tickLblPos val="nextTo"/>
        <c:crossAx val="674844512"/>
        <c:crosses val="autoZero"/>
        <c:auto val="1"/>
        <c:lblOffset val="100"/>
        <c:baseTimeUnit val="days"/>
      </c:dateAx>
      <c:valAx>
        <c:axId val="67484451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67484163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62167fe9-e32a-4584-9fe9-7b207b1881cd}"/>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总取款人数</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SBET_ro!$AF$36</c:f>
              <c:strCache>
                <c:ptCount val="1"/>
                <c:pt idx="0">
                  <c:v>本月日均值数据</c:v>
                </c:pt>
              </c:strCache>
            </c:strRef>
          </c:tx>
          <c:spPr>
            <a:solidFill>
              <a:schemeClr val="accent1"/>
            </a:solidFill>
            <a:ln>
              <a:noFill/>
            </a:ln>
            <a:effectLst/>
          </c:spPr>
          <c:invertIfNegative val="0"/>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SBET_ro!$AF$37:$AF$67</c:f>
              <c:numCache>
                <c:formatCode>_ * #,##0_ ;_ * \-#,##0_ ;_ * "-"_ ;_ @_ </c:formatCode>
                <c:ptCount val="31"/>
                <c:pt idx="0">
                  <c:v>188</c:v>
                </c:pt>
                <c:pt idx="1">
                  <c:v>165</c:v>
                </c:pt>
                <c:pt idx="2">
                  <c:v>147.66666666666666</c:v>
                </c:pt>
                <c:pt idx="3">
                  <c:v>147.5</c:v>
                </c:pt>
                <c:pt idx="4">
                  <c:v>147.80000000000001</c:v>
                </c:pt>
                <c:pt idx="5">
                  <c:v>145.33333333333334</c:v>
                </c:pt>
                <c:pt idx="6">
                  <c:v>142</c:v>
                </c:pt>
                <c:pt idx="7">
                  <c:v>139</c:v>
                </c:pt>
                <c:pt idx="8">
                  <c:v>137.88888888888889</c:v>
                </c:pt>
                <c:pt idx="9">
                  <c:v>135.6</c:v>
                </c:pt>
                <c:pt idx="10">
                  <c:v>134.90909090909091</c:v>
                </c:pt>
                <c:pt idx="11">
                  <c:v>134.41666666666666</c:v>
                </c:pt>
                <c:pt idx="12">
                  <c:v>124.07692307692308</c:v>
                </c:pt>
                <c:pt idx="13">
                  <c:v>115.21428571428571</c:v>
                </c:pt>
                <c:pt idx="14">
                  <c:v>107.53333333333333</c:v>
                </c:pt>
                <c:pt idx="15">
                  <c:v>100.8125</c:v>
                </c:pt>
                <c:pt idx="16">
                  <c:v>94.882352941176464</c:v>
                </c:pt>
                <c:pt idx="17">
                  <c:v>89.611111111111114</c:v>
                </c:pt>
                <c:pt idx="18">
                  <c:v>84.89473684210526</c:v>
                </c:pt>
                <c:pt idx="19">
                  <c:v>80.650000000000006</c:v>
                </c:pt>
                <c:pt idx="20">
                  <c:v>76.80952380952381</c:v>
                </c:pt>
                <c:pt idx="21">
                  <c:v>73.318181818181813</c:v>
                </c:pt>
                <c:pt idx="22">
                  <c:v>70.130434782608702</c:v>
                </c:pt>
                <c:pt idx="23">
                  <c:v>67.208333333333329</c:v>
                </c:pt>
                <c:pt idx="24">
                  <c:v>64.52</c:v>
                </c:pt>
                <c:pt idx="25">
                  <c:v>62.03846153846154</c:v>
                </c:pt>
                <c:pt idx="26">
                  <c:v>59.74074074074074</c:v>
                </c:pt>
                <c:pt idx="27">
                  <c:v>57.607142857142854</c:v>
                </c:pt>
                <c:pt idx="28">
                  <c:v>55.620689655172413</c:v>
                </c:pt>
                <c:pt idx="29">
                  <c:v>53.766666666666666</c:v>
                </c:pt>
                <c:pt idx="30">
                  <c:v>52.032258064516128</c:v>
                </c:pt>
              </c:numCache>
            </c:numRef>
          </c:val>
          <c:extLst>
            <c:ext xmlns:c16="http://schemas.microsoft.com/office/drawing/2014/chart" uri="{C3380CC4-5D6E-409C-BE32-E72D297353CC}">
              <c16:uniqueId val="{00000000-B74C-490B-A129-B8BA9F31601F}"/>
            </c:ext>
          </c:extLst>
        </c:ser>
        <c:ser>
          <c:idx val="1"/>
          <c:order val="1"/>
          <c:tx>
            <c:strRef>
              <c:f>SBET_ro!$AG$36</c:f>
              <c:strCache>
                <c:ptCount val="1"/>
                <c:pt idx="0">
                  <c:v>上月日均值数据</c:v>
                </c:pt>
              </c:strCache>
            </c:strRef>
          </c:tx>
          <c:spPr>
            <a:solidFill>
              <a:schemeClr val="accent2"/>
            </a:solidFill>
            <a:ln>
              <a:noFill/>
            </a:ln>
            <a:effectLst/>
          </c:spPr>
          <c:invertIfNegative val="0"/>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SBET_ro!$AG$37:$AG$67</c:f>
              <c:numCache>
                <c:formatCode>_ * #,##0_ ;_ * \-#,##0_ ;_ * "-"_ ;_ @_ </c:formatCode>
                <c:ptCount val="31"/>
                <c:pt idx="0">
                  <c:v>205</c:v>
                </c:pt>
                <c:pt idx="1">
                  <c:v>190</c:v>
                </c:pt>
                <c:pt idx="2">
                  <c:v>182</c:v>
                </c:pt>
                <c:pt idx="3">
                  <c:v>176</c:v>
                </c:pt>
                <c:pt idx="4">
                  <c:v>173.8</c:v>
                </c:pt>
                <c:pt idx="5">
                  <c:v>171.16666666666666</c:v>
                </c:pt>
                <c:pt idx="6">
                  <c:v>171.42857142857142</c:v>
                </c:pt>
                <c:pt idx="7">
                  <c:v>168.875</c:v>
                </c:pt>
                <c:pt idx="8">
                  <c:v>166.44444444444446</c:v>
                </c:pt>
                <c:pt idx="9">
                  <c:v>163.9</c:v>
                </c:pt>
                <c:pt idx="10">
                  <c:v>159.81818181818181</c:v>
                </c:pt>
                <c:pt idx="11">
                  <c:v>158.66666666666666</c:v>
                </c:pt>
                <c:pt idx="12">
                  <c:v>158</c:v>
                </c:pt>
                <c:pt idx="13">
                  <c:v>159</c:v>
                </c:pt>
                <c:pt idx="14">
                  <c:v>159.13333333333333</c:v>
                </c:pt>
                <c:pt idx="15">
                  <c:v>158.9375</c:v>
                </c:pt>
                <c:pt idx="16">
                  <c:v>157.35294117647058</c:v>
                </c:pt>
                <c:pt idx="17">
                  <c:v>156</c:v>
                </c:pt>
                <c:pt idx="18">
                  <c:v>155.05263157894737</c:v>
                </c:pt>
                <c:pt idx="19">
                  <c:v>153.69999999999999</c:v>
                </c:pt>
                <c:pt idx="20">
                  <c:v>153</c:v>
                </c:pt>
                <c:pt idx="21">
                  <c:v>152.45454545454547</c:v>
                </c:pt>
                <c:pt idx="22">
                  <c:v>152.04347826086956</c:v>
                </c:pt>
                <c:pt idx="23">
                  <c:v>150.54166666666666</c:v>
                </c:pt>
                <c:pt idx="24">
                  <c:v>149.80000000000001</c:v>
                </c:pt>
                <c:pt idx="25">
                  <c:v>149.19230769230768</c:v>
                </c:pt>
                <c:pt idx="26">
                  <c:v>148.18518518518519</c:v>
                </c:pt>
                <c:pt idx="27">
                  <c:v>149.64285714285714</c:v>
                </c:pt>
                <c:pt idx="28">
                  <c:v>144.48275862068965</c:v>
                </c:pt>
                <c:pt idx="29">
                  <c:v>139.66666666666666</c:v>
                </c:pt>
                <c:pt idx="30">
                  <c:v>135.16129032258064</c:v>
                </c:pt>
              </c:numCache>
            </c:numRef>
          </c:val>
          <c:extLst>
            <c:ext xmlns:c16="http://schemas.microsoft.com/office/drawing/2014/chart" uri="{C3380CC4-5D6E-409C-BE32-E72D297353CC}">
              <c16:uniqueId val="{00000001-B74C-490B-A129-B8BA9F31601F}"/>
            </c:ext>
          </c:extLst>
        </c:ser>
        <c:dLbls>
          <c:showLegendKey val="0"/>
          <c:showVal val="0"/>
          <c:showCatName val="0"/>
          <c:showSerName val="0"/>
          <c:showPercent val="0"/>
          <c:showBubbleSize val="0"/>
        </c:dLbls>
        <c:gapWidth val="219"/>
        <c:axId val="223618944"/>
        <c:axId val="223620480"/>
      </c:barChart>
      <c:lineChart>
        <c:grouping val="standard"/>
        <c:varyColors val="0"/>
        <c:ser>
          <c:idx val="2"/>
          <c:order val="2"/>
          <c:tx>
            <c:strRef>
              <c:f>SBET_ro!$AH$36</c:f>
              <c:strCache>
                <c:ptCount val="1"/>
                <c:pt idx="0">
                  <c:v>日均值同比增长率</c:v>
                </c:pt>
              </c:strCache>
            </c:strRef>
          </c:tx>
          <c:spPr>
            <a:ln w="28575" cap="rnd">
              <a:solidFill>
                <a:schemeClr val="accent3"/>
              </a:solidFill>
              <a:round/>
            </a:ln>
            <a:effectLst/>
          </c:spPr>
          <c:marker>
            <c:symbol val="none"/>
          </c:marker>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SBET_ro!$AH$37:$AH$67</c:f>
              <c:numCache>
                <c:formatCode>0.00%</c:formatCode>
                <c:ptCount val="31"/>
                <c:pt idx="0">
                  <c:v>-8.2926829268292687E-2</c:v>
                </c:pt>
                <c:pt idx="1">
                  <c:v>-0.13157894736842105</c:v>
                </c:pt>
                <c:pt idx="2">
                  <c:v>-0.1886446886446887</c:v>
                </c:pt>
                <c:pt idx="3">
                  <c:v>-0.16193181818181818</c:v>
                </c:pt>
                <c:pt idx="4">
                  <c:v>-0.14959723820483314</c:v>
                </c:pt>
                <c:pt idx="5">
                  <c:v>-0.15092502434274577</c:v>
                </c:pt>
                <c:pt idx="6">
                  <c:v>-0.17166666666666661</c:v>
                </c:pt>
                <c:pt idx="7">
                  <c:v>-0.17690599555884529</c:v>
                </c:pt>
                <c:pt idx="8">
                  <c:v>-0.17156208277703613</c:v>
                </c:pt>
                <c:pt idx="9">
                  <c:v>-0.17266625991458212</c:v>
                </c:pt>
                <c:pt idx="10">
                  <c:v>-0.15585893060295788</c:v>
                </c:pt>
                <c:pt idx="11">
                  <c:v>-0.15283613445378152</c:v>
                </c:pt>
                <c:pt idx="12">
                  <c:v>-0.21470301850048684</c:v>
                </c:pt>
                <c:pt idx="13">
                  <c:v>-0.27538185085354899</c:v>
                </c:pt>
                <c:pt idx="14">
                  <c:v>-0.32425638877251778</c:v>
                </c:pt>
                <c:pt idx="15">
                  <c:v>-0.36570979158474243</c:v>
                </c:pt>
                <c:pt idx="16">
                  <c:v>-0.39700934579439251</c:v>
                </c:pt>
                <c:pt idx="17">
                  <c:v>-0.42556980056980054</c:v>
                </c:pt>
                <c:pt idx="18">
                  <c:v>-0.4524779361846572</c:v>
                </c:pt>
                <c:pt idx="19">
                  <c:v>-0.47527651268705262</c:v>
                </c:pt>
                <c:pt idx="20">
                  <c:v>-0.49797696856520385</c:v>
                </c:pt>
                <c:pt idx="21">
                  <c:v>-0.5190816935002982</c:v>
                </c:pt>
                <c:pt idx="22">
                  <c:v>-0.53874749785530451</c:v>
                </c:pt>
                <c:pt idx="23">
                  <c:v>-0.55355660116246885</c:v>
                </c:pt>
                <c:pt idx="24">
                  <c:v>-0.56929238985313757</c:v>
                </c:pt>
                <c:pt idx="25">
                  <c:v>-0.58417117813869546</c:v>
                </c:pt>
                <c:pt idx="26">
                  <c:v>-0.59685078730317431</c:v>
                </c:pt>
                <c:pt idx="27">
                  <c:v>-0.61503579952267295</c:v>
                </c:pt>
                <c:pt idx="28">
                  <c:v>-0.61503579952267307</c:v>
                </c:pt>
                <c:pt idx="29">
                  <c:v>-0.61503579952267307</c:v>
                </c:pt>
                <c:pt idx="30">
                  <c:v>-0.61503579952267307</c:v>
                </c:pt>
              </c:numCache>
            </c:numRef>
          </c:val>
          <c:smooth val="0"/>
          <c:extLst>
            <c:ext xmlns:c16="http://schemas.microsoft.com/office/drawing/2014/chart" uri="{C3380CC4-5D6E-409C-BE32-E72D297353CC}">
              <c16:uniqueId val="{00000002-B74C-490B-A129-B8BA9F31601F}"/>
            </c:ext>
          </c:extLst>
        </c:ser>
        <c:dLbls>
          <c:showLegendKey val="0"/>
          <c:showVal val="0"/>
          <c:showCatName val="0"/>
          <c:showSerName val="0"/>
          <c:showPercent val="0"/>
          <c:showBubbleSize val="0"/>
        </c:dLbls>
        <c:marker val="1"/>
        <c:smooth val="0"/>
        <c:axId val="362171856"/>
        <c:axId val="1515534112"/>
      </c:lineChart>
      <c:dateAx>
        <c:axId val="223618944"/>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620480"/>
        <c:crosses val="autoZero"/>
        <c:auto val="1"/>
        <c:lblOffset val="100"/>
        <c:baseTimeUnit val="days"/>
      </c:dateAx>
      <c:valAx>
        <c:axId val="223620480"/>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618944"/>
        <c:crosses val="autoZero"/>
        <c:crossBetween val="between"/>
      </c:valAx>
      <c:dateAx>
        <c:axId val="362171856"/>
        <c:scaling>
          <c:orientation val="minMax"/>
        </c:scaling>
        <c:delete val="1"/>
        <c:axPos val="b"/>
        <c:numFmt formatCode="m/d;@" sourceLinked="1"/>
        <c:majorTickMark val="out"/>
        <c:minorTickMark val="none"/>
        <c:tickLblPos val="nextTo"/>
        <c:crossAx val="1515534112"/>
        <c:crosses val="autoZero"/>
        <c:auto val="1"/>
        <c:lblOffset val="100"/>
        <c:baseTimeUnit val="days"/>
      </c:dateAx>
      <c:valAx>
        <c:axId val="151553411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36217185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bfe1b465-3aed-4b17-8781-288876d10d75}"/>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总取款人数</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SBET_ro!$AF$68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SBET_ro!$A$69:$A$99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SBET_ro!$AF$69:$AF$99</c:f>
              <c:numCache>
                <c:formatCode>_ * #,##0_ ;_ * \-#,##0_ ;_ * "-"_ ;_ @_ </c:formatCode>
                <c:ptCount val="31"/>
                <c:pt idx="0">
                  <c:v>-1</c:v>
                </c:pt>
                <c:pt idx="1">
                  <c:v>-46</c:v>
                </c:pt>
                <c:pt idx="2">
                  <c:v>-29</c:v>
                </c:pt>
                <c:pt idx="3">
                  <c:v>34</c:v>
                </c:pt>
                <c:pt idx="4">
                  <c:v>2</c:v>
                </c:pt>
                <c:pt idx="5">
                  <c:v>-16</c:v>
                </c:pt>
                <c:pt idx="6">
                  <c:v>-11</c:v>
                </c:pt>
                <c:pt idx="7">
                  <c:v>-4</c:v>
                </c:pt>
                <c:pt idx="8">
                  <c:v>11</c:v>
                </c:pt>
                <c:pt idx="9">
                  <c:v>-14</c:v>
                </c:pt>
                <c:pt idx="10">
                  <c:v>13</c:v>
                </c:pt>
                <c:pt idx="11">
                  <c:v>1</c:v>
                </c:pt>
                <c:pt idx="12">
                  <c:v>-129</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97A4-4613-AAD8-8C489D1964A3}"/>
            </c:ext>
          </c:extLst>
        </c:ser>
        <c:dLbls>
          <c:showLegendKey val="0"/>
          <c:showVal val="0"/>
          <c:showCatName val="0"/>
          <c:showSerName val="0"/>
          <c:showPercent val="0"/>
          <c:showBubbleSize val="0"/>
        </c:dLbls>
        <c:gapWidth val="315"/>
        <c:overlap val="-40"/>
        <c:axId val="223661056"/>
        <c:axId val="223662848"/>
      </c:barChart>
      <c:dateAx>
        <c:axId val="223661056"/>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3662848"/>
        <c:crosses val="autoZero"/>
        <c:auto val="1"/>
        <c:lblOffset val="100"/>
        <c:baseTimeUnit val="days"/>
      </c:dateAx>
      <c:valAx>
        <c:axId val="223662848"/>
        <c:scaling>
          <c:orientation val="minMax"/>
        </c:scaling>
        <c:delete val="1"/>
        <c:axPos val="l"/>
        <c:numFmt formatCode="_ * #,##0_ ;_ * \-#,##0_ ;_ * &quot;-&quot;_ ;_ @_ " sourceLinked="1"/>
        <c:majorTickMark val="none"/>
        <c:minorTickMark val="none"/>
        <c:tickLblPos val="nextTo"/>
        <c:crossAx val="2236610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70535fe8-9c2a-41db-bfdf-9ecd99bd3393}"/>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总取款人数</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SBET_ro!$AF$100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SBET_ro!$AF$101:$AF$131</c:f>
              <c:numCache>
                <c:formatCode>_ * #,##0_ ;_ * \-#,##0_ ;_ * "-"_ ;_ @_ </c:formatCode>
                <c:ptCount val="31"/>
                <c:pt idx="0">
                  <c:v>188</c:v>
                </c:pt>
                <c:pt idx="1">
                  <c:v>165</c:v>
                </c:pt>
                <c:pt idx="2">
                  <c:v>147.66666666666666</c:v>
                </c:pt>
                <c:pt idx="3">
                  <c:v>147.5</c:v>
                </c:pt>
                <c:pt idx="4">
                  <c:v>147.80000000000001</c:v>
                </c:pt>
                <c:pt idx="5">
                  <c:v>145.33333333333334</c:v>
                </c:pt>
                <c:pt idx="6">
                  <c:v>142</c:v>
                </c:pt>
                <c:pt idx="7">
                  <c:v>139</c:v>
                </c:pt>
                <c:pt idx="8">
                  <c:v>137.88888888888889</c:v>
                </c:pt>
                <c:pt idx="9">
                  <c:v>135.6</c:v>
                </c:pt>
                <c:pt idx="10">
                  <c:v>134.90909090909091</c:v>
                </c:pt>
                <c:pt idx="11">
                  <c:v>134.41666666666666</c:v>
                </c:pt>
                <c:pt idx="12">
                  <c:v>124.07692307692308</c:v>
                </c:pt>
                <c:pt idx="13">
                  <c:v>115.21428571428571</c:v>
                </c:pt>
                <c:pt idx="14">
                  <c:v>107.53333333333333</c:v>
                </c:pt>
                <c:pt idx="15">
                  <c:v>100.8125</c:v>
                </c:pt>
                <c:pt idx="16">
                  <c:v>94.882352941176464</c:v>
                </c:pt>
                <c:pt idx="17">
                  <c:v>89.611111111111114</c:v>
                </c:pt>
                <c:pt idx="18">
                  <c:v>84.89473684210526</c:v>
                </c:pt>
                <c:pt idx="19">
                  <c:v>80.650000000000006</c:v>
                </c:pt>
                <c:pt idx="20">
                  <c:v>76.80952380952381</c:v>
                </c:pt>
                <c:pt idx="21">
                  <c:v>73.318181818181813</c:v>
                </c:pt>
                <c:pt idx="22">
                  <c:v>70.130434782608702</c:v>
                </c:pt>
                <c:pt idx="23">
                  <c:v>67.208333333333329</c:v>
                </c:pt>
                <c:pt idx="24">
                  <c:v>64.52</c:v>
                </c:pt>
                <c:pt idx="25">
                  <c:v>62.03846153846154</c:v>
                </c:pt>
                <c:pt idx="26">
                  <c:v>59.74074074074074</c:v>
                </c:pt>
                <c:pt idx="27">
                  <c:v>57.607142857142854</c:v>
                </c:pt>
                <c:pt idx="28">
                  <c:v>55.620689655172413</c:v>
                </c:pt>
                <c:pt idx="29">
                  <c:v>53.766666666666666</c:v>
                </c:pt>
                <c:pt idx="30">
                  <c:v>52.032258064516128</c:v>
                </c:pt>
              </c:numCache>
            </c:numRef>
          </c:val>
          <c:extLst>
            <c:ext xmlns:c16="http://schemas.microsoft.com/office/drawing/2014/chart" uri="{C3380CC4-5D6E-409C-BE32-E72D297353CC}">
              <c16:uniqueId val="{00000000-B0FE-45B7-9492-29EC94E3F225}"/>
            </c:ext>
          </c:extLst>
        </c:ser>
        <c:ser>
          <c:idx val="1"/>
          <c:order val="1"/>
          <c:tx>
            <c:strRef>
              <c:f>SBET_ro!$AG$100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SBET_ro!$AG$101:$AG$131</c:f>
              <c:numCache>
                <c:formatCode>_ * #,##0_ ;_ * \-#,##0_ ;_ * "-"_ ;_ @_ </c:formatCode>
                <c:ptCount val="31"/>
                <c:pt idx="0">
                  <c:v>135.16129032258064</c:v>
                </c:pt>
                <c:pt idx="1">
                  <c:v>135.16129032258064</c:v>
                </c:pt>
                <c:pt idx="2">
                  <c:v>135.16129032258064</c:v>
                </c:pt>
                <c:pt idx="3">
                  <c:v>135.16129032258064</c:v>
                </c:pt>
                <c:pt idx="4">
                  <c:v>135.16129032258064</c:v>
                </c:pt>
                <c:pt idx="5">
                  <c:v>135.16129032258064</c:v>
                </c:pt>
                <c:pt idx="6">
                  <c:v>135.16129032258064</c:v>
                </c:pt>
                <c:pt idx="7">
                  <c:v>135.16129032258064</c:v>
                </c:pt>
                <c:pt idx="8">
                  <c:v>135.16129032258064</c:v>
                </c:pt>
                <c:pt idx="9">
                  <c:v>135.16129032258064</c:v>
                </c:pt>
                <c:pt idx="10">
                  <c:v>135.16129032258064</c:v>
                </c:pt>
                <c:pt idx="11">
                  <c:v>135.16129032258064</c:v>
                </c:pt>
                <c:pt idx="12">
                  <c:v>135.16129032258064</c:v>
                </c:pt>
                <c:pt idx="13">
                  <c:v>135.16129032258064</c:v>
                </c:pt>
                <c:pt idx="14">
                  <c:v>135.16129032258064</c:v>
                </c:pt>
                <c:pt idx="15">
                  <c:v>135.16129032258064</c:v>
                </c:pt>
                <c:pt idx="16">
                  <c:v>135.16129032258064</c:v>
                </c:pt>
                <c:pt idx="17">
                  <c:v>135.16129032258064</c:v>
                </c:pt>
                <c:pt idx="18">
                  <c:v>135.16129032258064</c:v>
                </c:pt>
                <c:pt idx="19">
                  <c:v>135.16129032258064</c:v>
                </c:pt>
                <c:pt idx="20">
                  <c:v>135.16129032258064</c:v>
                </c:pt>
                <c:pt idx="21">
                  <c:v>135.16129032258064</c:v>
                </c:pt>
                <c:pt idx="22">
                  <c:v>135.16129032258064</c:v>
                </c:pt>
                <c:pt idx="23">
                  <c:v>135.16129032258064</c:v>
                </c:pt>
                <c:pt idx="24">
                  <c:v>135.16129032258064</c:v>
                </c:pt>
                <c:pt idx="25">
                  <c:v>135.16129032258064</c:v>
                </c:pt>
                <c:pt idx="26">
                  <c:v>135.16129032258064</c:v>
                </c:pt>
                <c:pt idx="27">
                  <c:v>135.16129032258064</c:v>
                </c:pt>
                <c:pt idx="28">
                  <c:v>135.16129032258064</c:v>
                </c:pt>
                <c:pt idx="29">
                  <c:v>135.16129032258064</c:v>
                </c:pt>
                <c:pt idx="30">
                  <c:v>135.16129032258064</c:v>
                </c:pt>
              </c:numCache>
            </c:numRef>
          </c:val>
          <c:extLst>
            <c:ext xmlns:c16="http://schemas.microsoft.com/office/drawing/2014/chart" uri="{C3380CC4-5D6E-409C-BE32-E72D297353CC}">
              <c16:uniqueId val="{00000001-B0FE-45B7-9492-29EC94E3F225}"/>
            </c:ext>
          </c:extLst>
        </c:ser>
        <c:dLbls>
          <c:showLegendKey val="0"/>
          <c:showVal val="0"/>
          <c:showCatName val="0"/>
          <c:showSerName val="0"/>
          <c:showPercent val="0"/>
          <c:showBubbleSize val="0"/>
        </c:dLbls>
        <c:gapWidth val="269"/>
        <c:axId val="223717248"/>
        <c:axId val="223718784"/>
      </c:barChart>
      <c:lineChart>
        <c:grouping val="standard"/>
        <c:varyColors val="0"/>
        <c:ser>
          <c:idx val="2"/>
          <c:order val="2"/>
          <c:tx>
            <c:strRef>
              <c:f>SBET_ro!$AH$100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SBET_ro!$AH$101:$AH$131</c:f>
              <c:numCache>
                <c:formatCode>0.00%</c:formatCode>
                <c:ptCount val="31"/>
                <c:pt idx="0">
                  <c:v>0.39093078758949884</c:v>
                </c:pt>
                <c:pt idx="1">
                  <c:v>0.22076372315035803</c:v>
                </c:pt>
                <c:pt idx="2">
                  <c:v>9.252187748607793E-2</c:v>
                </c:pt>
                <c:pt idx="3">
                  <c:v>9.1288782816229153E-2</c:v>
                </c:pt>
                <c:pt idx="4">
                  <c:v>9.3508353221957163E-2</c:v>
                </c:pt>
                <c:pt idx="5">
                  <c:v>7.5258552108194224E-2</c:v>
                </c:pt>
                <c:pt idx="6">
                  <c:v>5.059665871121722E-2</c:v>
                </c:pt>
                <c:pt idx="7">
                  <c:v>2.8400954653937983E-2</c:v>
                </c:pt>
                <c:pt idx="8">
                  <c:v>2.0180323521612316E-2</c:v>
                </c:pt>
                <c:pt idx="9">
                  <c:v>3.2458233890214718E-3</c:v>
                </c:pt>
                <c:pt idx="10">
                  <c:v>-1.8659145150791781E-3</c:v>
                </c:pt>
                <c:pt idx="11">
                  <c:v>-5.5091487669053666E-3</c:v>
                </c:pt>
                <c:pt idx="12">
                  <c:v>-8.2008445015604864E-2</c:v>
                </c:pt>
                <c:pt idx="13">
                  <c:v>-0.14757927037163315</c:v>
                </c:pt>
                <c:pt idx="14">
                  <c:v>-0.20440731901352424</c:v>
                </c:pt>
                <c:pt idx="15">
                  <c:v>-0.25413186157517897</c:v>
                </c:pt>
                <c:pt idx="16">
                  <c:v>-0.29800645795310965</c:v>
                </c:pt>
                <c:pt idx="17">
                  <c:v>-0.33700609917793684</c:v>
                </c:pt>
                <c:pt idx="18">
                  <c:v>-0.37190051501067706</c:v>
                </c:pt>
                <c:pt idx="19">
                  <c:v>-0.40330548926014315</c:v>
                </c:pt>
                <c:pt idx="20">
                  <c:v>-0.43171951358108873</c:v>
                </c:pt>
                <c:pt idx="21">
                  <c:v>-0.4575504447819484</c:v>
                </c:pt>
                <c:pt idx="22">
                  <c:v>-0.48113520805229837</c:v>
                </c:pt>
                <c:pt idx="23">
                  <c:v>-0.50275457438345272</c:v>
                </c:pt>
                <c:pt idx="24">
                  <c:v>-0.52264439140811458</c:v>
                </c:pt>
                <c:pt idx="25">
                  <c:v>-0.54100422250780233</c:v>
                </c:pt>
                <c:pt idx="26">
                  <c:v>-0.55800406611862463</c:v>
                </c:pt>
                <c:pt idx="27">
                  <c:v>-0.57378963518581649</c:v>
                </c:pt>
                <c:pt idx="28">
                  <c:v>-0.58848654431734015</c:v>
                </c:pt>
                <c:pt idx="29">
                  <c:v>-0.60220365950676213</c:v>
                </c:pt>
                <c:pt idx="30">
                  <c:v>-0.61503579952267307</c:v>
                </c:pt>
              </c:numCache>
            </c:numRef>
          </c:val>
          <c:smooth val="0"/>
          <c:extLst>
            <c:ext xmlns:c16="http://schemas.microsoft.com/office/drawing/2014/chart" uri="{C3380CC4-5D6E-409C-BE32-E72D297353CC}">
              <c16:uniqueId val="{00000002-B0FE-45B7-9492-29EC94E3F225}"/>
            </c:ext>
          </c:extLst>
        </c:ser>
        <c:dLbls>
          <c:showLegendKey val="0"/>
          <c:showVal val="0"/>
          <c:showCatName val="0"/>
          <c:showSerName val="0"/>
          <c:showPercent val="0"/>
          <c:showBubbleSize val="0"/>
        </c:dLbls>
        <c:marker val="1"/>
        <c:smooth val="0"/>
        <c:axId val="1515532048"/>
        <c:axId val="1515531568"/>
      </c:lineChart>
      <c:dateAx>
        <c:axId val="223717248"/>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3718784"/>
        <c:crosses val="autoZero"/>
        <c:auto val="1"/>
        <c:lblOffset val="100"/>
        <c:baseTimeUnit val="days"/>
      </c:dateAx>
      <c:valAx>
        <c:axId val="22371878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3717248"/>
        <c:crosses val="autoZero"/>
        <c:crossBetween val="between"/>
      </c:valAx>
      <c:dateAx>
        <c:axId val="1515532048"/>
        <c:scaling>
          <c:orientation val="minMax"/>
        </c:scaling>
        <c:delete val="1"/>
        <c:axPos val="b"/>
        <c:numFmt formatCode="m/d;@" sourceLinked="1"/>
        <c:majorTickMark val="out"/>
        <c:minorTickMark val="none"/>
        <c:tickLblPos val="nextTo"/>
        <c:crossAx val="1515531568"/>
        <c:crosses val="autoZero"/>
        <c:auto val="1"/>
        <c:lblOffset val="100"/>
        <c:baseTimeUnit val="days"/>
      </c:dateAx>
      <c:valAx>
        <c:axId val="151553156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1515532048"/>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0a9224f1-a6e8-4cb2-9dc3-fbf3b3e4956a}"/>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1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总取款次数</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SBET_ro!$AI$2:$AI$4</c:f>
              <c:strCache>
                <c:ptCount val="3"/>
                <c:pt idx="0">
                  <c:v>总取款次数</c:v>
                </c:pt>
                <c:pt idx="1">
                  <c:v>total withdrawal counts</c:v>
                </c:pt>
                <c:pt idx="2">
                  <c:v>本月数据</c:v>
                </c:pt>
              </c:strCache>
            </c:strRef>
          </c:tx>
          <c:spPr>
            <a:solidFill>
              <a:schemeClr val="accent1"/>
            </a:solidFill>
            <a:ln>
              <a:noFill/>
            </a:ln>
            <a:effectLst/>
          </c:spPr>
          <c:invertIfNegative val="0"/>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SBET_ro!$AI$5:$AI$35</c:f>
              <c:numCache>
                <c:formatCode>_ * #,##0_ ;_ * \-#,##0_ ;_ * "-"_ ;_ @_ </c:formatCode>
                <c:ptCount val="31"/>
                <c:pt idx="0">
                  <c:v>302</c:v>
                </c:pt>
                <c:pt idx="1">
                  <c:v>226</c:v>
                </c:pt>
                <c:pt idx="2">
                  <c:v>187</c:v>
                </c:pt>
                <c:pt idx="3">
                  <c:v>227</c:v>
                </c:pt>
                <c:pt idx="4">
                  <c:v>225</c:v>
                </c:pt>
                <c:pt idx="5">
                  <c:v>218</c:v>
                </c:pt>
                <c:pt idx="6">
                  <c:v>213</c:v>
                </c:pt>
                <c:pt idx="7">
                  <c:v>211</c:v>
                </c:pt>
                <c:pt idx="8">
                  <c:v>207</c:v>
                </c:pt>
                <c:pt idx="9">
                  <c:v>207</c:v>
                </c:pt>
                <c:pt idx="10">
                  <c:v>215</c:v>
                </c:pt>
                <c:pt idx="11">
                  <c:v>213</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8E25-41ED-8CEF-CBDDDBC41449}"/>
            </c:ext>
          </c:extLst>
        </c:ser>
        <c:ser>
          <c:idx val="1"/>
          <c:order val="1"/>
          <c:tx>
            <c:strRef>
              <c:f>SBET_ro!$AJ$2:$AJ$4</c:f>
              <c:strCache>
                <c:ptCount val="3"/>
                <c:pt idx="0">
                  <c:v>总取款次数</c:v>
                </c:pt>
                <c:pt idx="1">
                  <c:v>total withdrawal counts</c:v>
                </c:pt>
                <c:pt idx="2">
                  <c:v>上月数据</c:v>
                </c:pt>
              </c:strCache>
            </c:strRef>
          </c:tx>
          <c:spPr>
            <a:solidFill>
              <a:schemeClr val="accent2"/>
            </a:solidFill>
            <a:ln>
              <a:noFill/>
            </a:ln>
            <a:effectLst/>
          </c:spPr>
          <c:invertIfNegative val="0"/>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SBET_ro!$AJ$5:$AJ$35</c:f>
              <c:numCache>
                <c:formatCode>_ * #,##0_ ;_ * \-#,##0_ ;_ * "-"_ ;_ @_ </c:formatCode>
                <c:ptCount val="31"/>
                <c:pt idx="0">
                  <c:v>317</c:v>
                </c:pt>
                <c:pt idx="1">
                  <c:v>240</c:v>
                </c:pt>
                <c:pt idx="2">
                  <c:v>259</c:v>
                </c:pt>
                <c:pt idx="3">
                  <c:v>229</c:v>
                </c:pt>
                <c:pt idx="4">
                  <c:v>262</c:v>
                </c:pt>
                <c:pt idx="5">
                  <c:v>226</c:v>
                </c:pt>
                <c:pt idx="6">
                  <c:v>247</c:v>
                </c:pt>
                <c:pt idx="7">
                  <c:v>231</c:v>
                </c:pt>
                <c:pt idx="8">
                  <c:v>226</c:v>
                </c:pt>
                <c:pt idx="9">
                  <c:v>206</c:v>
                </c:pt>
                <c:pt idx="10">
                  <c:v>177</c:v>
                </c:pt>
                <c:pt idx="11">
                  <c:v>196</c:v>
                </c:pt>
                <c:pt idx="12">
                  <c:v>210</c:v>
                </c:pt>
                <c:pt idx="13">
                  <c:v>221</c:v>
                </c:pt>
                <c:pt idx="14">
                  <c:v>249</c:v>
                </c:pt>
                <c:pt idx="15">
                  <c:v>234</c:v>
                </c:pt>
                <c:pt idx="16">
                  <c:v>188</c:v>
                </c:pt>
                <c:pt idx="17">
                  <c:v>197</c:v>
                </c:pt>
                <c:pt idx="18">
                  <c:v>210</c:v>
                </c:pt>
                <c:pt idx="19">
                  <c:v>187</c:v>
                </c:pt>
                <c:pt idx="20">
                  <c:v>193</c:v>
                </c:pt>
                <c:pt idx="21">
                  <c:v>195</c:v>
                </c:pt>
                <c:pt idx="22">
                  <c:v>196</c:v>
                </c:pt>
                <c:pt idx="23">
                  <c:v>170</c:v>
                </c:pt>
                <c:pt idx="24">
                  <c:v>178</c:v>
                </c:pt>
                <c:pt idx="25">
                  <c:v>192</c:v>
                </c:pt>
                <c:pt idx="26">
                  <c:v>181</c:v>
                </c:pt>
                <c:pt idx="27">
                  <c:v>290</c:v>
                </c:pt>
                <c:pt idx="28">
                  <c:v>0</c:v>
                </c:pt>
                <c:pt idx="29">
                  <c:v>0</c:v>
                </c:pt>
                <c:pt idx="30">
                  <c:v>0</c:v>
                </c:pt>
              </c:numCache>
            </c:numRef>
          </c:val>
          <c:extLst>
            <c:ext xmlns:c16="http://schemas.microsoft.com/office/drawing/2014/chart" uri="{C3380CC4-5D6E-409C-BE32-E72D297353CC}">
              <c16:uniqueId val="{00000001-8E25-41ED-8CEF-CBDDDBC41449}"/>
            </c:ext>
          </c:extLst>
        </c:ser>
        <c:dLbls>
          <c:showLegendKey val="0"/>
          <c:showVal val="0"/>
          <c:showCatName val="0"/>
          <c:showSerName val="0"/>
          <c:showPercent val="0"/>
          <c:showBubbleSize val="0"/>
        </c:dLbls>
        <c:gapWidth val="219"/>
        <c:axId val="223787648"/>
        <c:axId val="223793536"/>
      </c:barChart>
      <c:lineChart>
        <c:grouping val="standard"/>
        <c:varyColors val="0"/>
        <c:ser>
          <c:idx val="2"/>
          <c:order val="2"/>
          <c:tx>
            <c:strRef>
              <c:f>SBET_ro!$AK$2:$AK$4</c:f>
              <c:strCache>
                <c:ptCount val="3"/>
                <c:pt idx="0">
                  <c:v>总取款次数</c:v>
                </c:pt>
                <c:pt idx="1">
                  <c:v>total withdrawal counts</c:v>
                </c:pt>
                <c:pt idx="2">
                  <c:v>增长率</c:v>
                </c:pt>
              </c:strCache>
            </c:strRef>
          </c:tx>
          <c:spPr>
            <a:ln w="28575" cap="rnd">
              <a:solidFill>
                <a:schemeClr val="accent3"/>
              </a:solidFill>
              <a:round/>
            </a:ln>
            <a:effectLst/>
          </c:spPr>
          <c:marker>
            <c:symbol val="none"/>
          </c:marker>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SBET_ro!$AK$5:$AK$35</c:f>
              <c:numCache>
                <c:formatCode>0.00%</c:formatCode>
                <c:ptCount val="31"/>
                <c:pt idx="0">
                  <c:v>-4.7318611987381701E-2</c:v>
                </c:pt>
                <c:pt idx="1">
                  <c:v>-5.8333333333333334E-2</c:v>
                </c:pt>
                <c:pt idx="2">
                  <c:v>-0.27799227799227799</c:v>
                </c:pt>
                <c:pt idx="3">
                  <c:v>-8.7336244541484712E-3</c:v>
                </c:pt>
                <c:pt idx="4">
                  <c:v>-0.14122137404580154</c:v>
                </c:pt>
                <c:pt idx="5">
                  <c:v>-3.5398230088495575E-2</c:v>
                </c:pt>
                <c:pt idx="6">
                  <c:v>-0.13765182186234817</c:v>
                </c:pt>
                <c:pt idx="7">
                  <c:v>-8.6580086580086577E-2</c:v>
                </c:pt>
                <c:pt idx="8">
                  <c:v>-8.4070796460176997E-2</c:v>
                </c:pt>
                <c:pt idx="9">
                  <c:v>4.8543689320388345E-3</c:v>
                </c:pt>
                <c:pt idx="10">
                  <c:v>0.21468926553672316</c:v>
                </c:pt>
                <c:pt idx="11">
                  <c:v>8.673469387755102E-2</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8E25-41ED-8CEF-CBDDDBC41449}"/>
            </c:ext>
          </c:extLst>
        </c:ser>
        <c:dLbls>
          <c:showLegendKey val="0"/>
          <c:showVal val="0"/>
          <c:showCatName val="0"/>
          <c:showSerName val="0"/>
          <c:showPercent val="0"/>
          <c:showBubbleSize val="0"/>
        </c:dLbls>
        <c:marker val="1"/>
        <c:smooth val="0"/>
        <c:axId val="479318432"/>
        <c:axId val="479312192"/>
      </c:lineChart>
      <c:dateAx>
        <c:axId val="223787648"/>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793536"/>
        <c:crosses val="autoZero"/>
        <c:auto val="1"/>
        <c:lblOffset val="100"/>
        <c:baseTimeUnit val="days"/>
      </c:dateAx>
      <c:valAx>
        <c:axId val="223793536"/>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787648"/>
        <c:crosses val="autoZero"/>
        <c:crossBetween val="between"/>
      </c:valAx>
      <c:dateAx>
        <c:axId val="479318432"/>
        <c:scaling>
          <c:orientation val="minMax"/>
        </c:scaling>
        <c:delete val="1"/>
        <c:axPos val="b"/>
        <c:numFmt formatCode="m/d;@" sourceLinked="1"/>
        <c:majorTickMark val="out"/>
        <c:minorTickMark val="none"/>
        <c:tickLblPos val="nextTo"/>
        <c:crossAx val="479312192"/>
        <c:crosses val="autoZero"/>
        <c:auto val="1"/>
        <c:lblOffset val="100"/>
        <c:baseTimeUnit val="days"/>
      </c:dateAx>
      <c:valAx>
        <c:axId val="4793121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479318432"/>
        <c:crosses val="max"/>
        <c:crossBetween val="between"/>
      </c:valAx>
      <c:spPr>
        <a:noFill/>
        <a:ln>
          <a:noFill/>
        </a:ln>
        <a:effectLst/>
      </c:spPr>
    </c:plotArea>
    <c:legend>
      <c:legendPos val="b"/>
      <c:layout>
        <c:manualLayout>
          <c:xMode val="edge"/>
          <c:yMode val="edge"/>
          <c:x val="2.3736506233674601E-2"/>
          <c:y val="0.74412513872007602"/>
          <c:w val="0.94559228963521103"/>
          <c:h val="0.20218358611213899"/>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737c2023-24eb-4fa2-ac49-89bda06fc3f9}"/>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总取款次数</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SBET_ro!$AI$36</c:f>
              <c:strCache>
                <c:ptCount val="1"/>
                <c:pt idx="0">
                  <c:v>本月日均值数据</c:v>
                </c:pt>
              </c:strCache>
            </c:strRef>
          </c:tx>
          <c:spPr>
            <a:solidFill>
              <a:schemeClr val="accent1"/>
            </a:solidFill>
            <a:ln>
              <a:noFill/>
            </a:ln>
            <a:effectLst/>
          </c:spPr>
          <c:invertIfNegative val="0"/>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SBET_ro!$AI$37:$AI$67</c:f>
              <c:numCache>
                <c:formatCode>_ * #,##0_ ;_ * \-#,##0_ ;_ * "-"_ ;_ @_ </c:formatCode>
                <c:ptCount val="31"/>
                <c:pt idx="0">
                  <c:v>302</c:v>
                </c:pt>
                <c:pt idx="1">
                  <c:v>264</c:v>
                </c:pt>
                <c:pt idx="2">
                  <c:v>238.33333333333334</c:v>
                </c:pt>
                <c:pt idx="3">
                  <c:v>235.5</c:v>
                </c:pt>
                <c:pt idx="4">
                  <c:v>233.4</c:v>
                </c:pt>
                <c:pt idx="5">
                  <c:v>230.83333333333334</c:v>
                </c:pt>
                <c:pt idx="6">
                  <c:v>228.28571428571428</c:v>
                </c:pt>
                <c:pt idx="7">
                  <c:v>226.125</c:v>
                </c:pt>
                <c:pt idx="8">
                  <c:v>224</c:v>
                </c:pt>
                <c:pt idx="9">
                  <c:v>222.3</c:v>
                </c:pt>
                <c:pt idx="10">
                  <c:v>221.63636363636363</c:v>
                </c:pt>
                <c:pt idx="11">
                  <c:v>220.91666666666666</c:v>
                </c:pt>
                <c:pt idx="12">
                  <c:v>203.92307692307693</c:v>
                </c:pt>
                <c:pt idx="13">
                  <c:v>189.35714285714286</c:v>
                </c:pt>
                <c:pt idx="14">
                  <c:v>176.73333333333332</c:v>
                </c:pt>
                <c:pt idx="15">
                  <c:v>165.6875</c:v>
                </c:pt>
                <c:pt idx="16">
                  <c:v>155.94117647058823</c:v>
                </c:pt>
                <c:pt idx="17">
                  <c:v>147.27777777777777</c:v>
                </c:pt>
                <c:pt idx="18">
                  <c:v>139.52631578947367</c:v>
                </c:pt>
                <c:pt idx="19">
                  <c:v>132.55000000000001</c:v>
                </c:pt>
                <c:pt idx="20">
                  <c:v>126.23809523809524</c:v>
                </c:pt>
                <c:pt idx="21">
                  <c:v>120.5</c:v>
                </c:pt>
                <c:pt idx="22">
                  <c:v>115.26086956521739</c:v>
                </c:pt>
                <c:pt idx="23">
                  <c:v>110.45833333333333</c:v>
                </c:pt>
                <c:pt idx="24">
                  <c:v>106.04</c:v>
                </c:pt>
                <c:pt idx="25">
                  <c:v>101.96153846153847</c:v>
                </c:pt>
                <c:pt idx="26">
                  <c:v>98.18518518518519</c:v>
                </c:pt>
                <c:pt idx="27">
                  <c:v>94.678571428571431</c:v>
                </c:pt>
                <c:pt idx="28">
                  <c:v>91.41379310344827</c:v>
                </c:pt>
                <c:pt idx="29">
                  <c:v>88.36666666666666</c:v>
                </c:pt>
                <c:pt idx="30">
                  <c:v>85.516129032258064</c:v>
                </c:pt>
              </c:numCache>
            </c:numRef>
          </c:val>
          <c:extLst>
            <c:ext xmlns:c16="http://schemas.microsoft.com/office/drawing/2014/chart" uri="{C3380CC4-5D6E-409C-BE32-E72D297353CC}">
              <c16:uniqueId val="{00000000-B544-48C3-8548-EC0A7FC9E046}"/>
            </c:ext>
          </c:extLst>
        </c:ser>
        <c:ser>
          <c:idx val="1"/>
          <c:order val="1"/>
          <c:tx>
            <c:strRef>
              <c:f>SBET_ro!$AJ$36</c:f>
              <c:strCache>
                <c:ptCount val="1"/>
                <c:pt idx="0">
                  <c:v>上月日均值数据</c:v>
                </c:pt>
              </c:strCache>
            </c:strRef>
          </c:tx>
          <c:spPr>
            <a:solidFill>
              <a:schemeClr val="accent2"/>
            </a:solidFill>
            <a:ln>
              <a:noFill/>
            </a:ln>
            <a:effectLst/>
          </c:spPr>
          <c:invertIfNegative val="0"/>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SBET_ro!$AJ$37:$AJ$67</c:f>
              <c:numCache>
                <c:formatCode>_ * #,##0_ ;_ * \-#,##0_ ;_ * "-"_ ;_ @_ </c:formatCode>
                <c:ptCount val="31"/>
                <c:pt idx="0">
                  <c:v>317</c:v>
                </c:pt>
                <c:pt idx="1">
                  <c:v>278.5</c:v>
                </c:pt>
                <c:pt idx="2">
                  <c:v>272</c:v>
                </c:pt>
                <c:pt idx="3">
                  <c:v>261.25</c:v>
                </c:pt>
                <c:pt idx="4">
                  <c:v>261.39999999999998</c:v>
                </c:pt>
                <c:pt idx="5">
                  <c:v>255.5</c:v>
                </c:pt>
                <c:pt idx="6">
                  <c:v>254.28571428571428</c:v>
                </c:pt>
                <c:pt idx="7">
                  <c:v>251.375</c:v>
                </c:pt>
                <c:pt idx="8">
                  <c:v>248.55555555555554</c:v>
                </c:pt>
                <c:pt idx="9">
                  <c:v>244.3</c:v>
                </c:pt>
                <c:pt idx="10">
                  <c:v>238.18181818181819</c:v>
                </c:pt>
                <c:pt idx="11">
                  <c:v>234.66666666666666</c:v>
                </c:pt>
                <c:pt idx="12">
                  <c:v>232.76923076923077</c:v>
                </c:pt>
                <c:pt idx="13">
                  <c:v>231.92857142857142</c:v>
                </c:pt>
                <c:pt idx="14">
                  <c:v>233.06666666666666</c:v>
                </c:pt>
                <c:pt idx="15">
                  <c:v>233.125</c:v>
                </c:pt>
                <c:pt idx="16">
                  <c:v>230.47058823529412</c:v>
                </c:pt>
                <c:pt idx="17">
                  <c:v>228.61111111111111</c:v>
                </c:pt>
                <c:pt idx="18">
                  <c:v>227.63157894736841</c:v>
                </c:pt>
                <c:pt idx="19">
                  <c:v>225.6</c:v>
                </c:pt>
                <c:pt idx="20">
                  <c:v>224.04761904761904</c:v>
                </c:pt>
                <c:pt idx="21">
                  <c:v>222.72727272727272</c:v>
                </c:pt>
                <c:pt idx="22">
                  <c:v>221.56521739130434</c:v>
                </c:pt>
                <c:pt idx="23">
                  <c:v>219.41666666666666</c:v>
                </c:pt>
                <c:pt idx="24">
                  <c:v>217.76</c:v>
                </c:pt>
                <c:pt idx="25">
                  <c:v>216.76923076923077</c:v>
                </c:pt>
                <c:pt idx="26">
                  <c:v>215.44444444444446</c:v>
                </c:pt>
                <c:pt idx="27">
                  <c:v>218.10714285714286</c:v>
                </c:pt>
                <c:pt idx="28">
                  <c:v>210.58620689655172</c:v>
                </c:pt>
                <c:pt idx="29">
                  <c:v>203.56666666666666</c:v>
                </c:pt>
                <c:pt idx="30">
                  <c:v>197</c:v>
                </c:pt>
              </c:numCache>
            </c:numRef>
          </c:val>
          <c:extLst>
            <c:ext xmlns:c16="http://schemas.microsoft.com/office/drawing/2014/chart" uri="{C3380CC4-5D6E-409C-BE32-E72D297353CC}">
              <c16:uniqueId val="{00000001-B544-48C3-8548-EC0A7FC9E046}"/>
            </c:ext>
          </c:extLst>
        </c:ser>
        <c:dLbls>
          <c:showLegendKey val="0"/>
          <c:showVal val="0"/>
          <c:showCatName val="0"/>
          <c:showSerName val="0"/>
          <c:showPercent val="0"/>
          <c:showBubbleSize val="0"/>
        </c:dLbls>
        <c:gapWidth val="219"/>
        <c:axId val="224165248"/>
        <c:axId val="224175232"/>
      </c:barChart>
      <c:lineChart>
        <c:grouping val="standard"/>
        <c:varyColors val="0"/>
        <c:ser>
          <c:idx val="2"/>
          <c:order val="2"/>
          <c:tx>
            <c:strRef>
              <c:f>SBET_ro!$AK$36</c:f>
              <c:strCache>
                <c:ptCount val="1"/>
                <c:pt idx="0">
                  <c:v>日均值同比增长率</c:v>
                </c:pt>
              </c:strCache>
            </c:strRef>
          </c:tx>
          <c:spPr>
            <a:ln w="28575" cap="rnd">
              <a:solidFill>
                <a:schemeClr val="accent3"/>
              </a:solidFill>
              <a:round/>
            </a:ln>
            <a:effectLst/>
          </c:spPr>
          <c:marker>
            <c:symbol val="none"/>
          </c:marker>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SBET_ro!$AK$37:$AK$67</c:f>
              <c:numCache>
                <c:formatCode>0.00%</c:formatCode>
                <c:ptCount val="31"/>
                <c:pt idx="0">
                  <c:v>-4.7318611987381701E-2</c:v>
                </c:pt>
                <c:pt idx="1">
                  <c:v>-5.2064631956912029E-2</c:v>
                </c:pt>
                <c:pt idx="2">
                  <c:v>-0.12377450980392153</c:v>
                </c:pt>
                <c:pt idx="3">
                  <c:v>-9.856459330143541E-2</c:v>
                </c:pt>
                <c:pt idx="4">
                  <c:v>-0.10711553175210396</c:v>
                </c:pt>
                <c:pt idx="5">
                  <c:v>-9.6542726679712948E-2</c:v>
                </c:pt>
                <c:pt idx="6">
                  <c:v>-0.10224719101123596</c:v>
                </c:pt>
                <c:pt idx="7">
                  <c:v>-0.10044753853804078</c:v>
                </c:pt>
                <c:pt idx="8">
                  <c:v>-9.8793026374608808E-2</c:v>
                </c:pt>
                <c:pt idx="9">
                  <c:v>-9.0053213262382317E-2</c:v>
                </c:pt>
                <c:pt idx="10">
                  <c:v>-6.9465648854961898E-2</c:v>
                </c:pt>
                <c:pt idx="11">
                  <c:v>-5.859375E-2</c:v>
                </c:pt>
                <c:pt idx="12">
                  <c:v>-0.12392597488433572</c:v>
                </c:pt>
                <c:pt idx="13">
                  <c:v>-0.18355404989220814</c:v>
                </c:pt>
                <c:pt idx="14">
                  <c:v>-0.24170480549199089</c:v>
                </c:pt>
                <c:pt idx="15">
                  <c:v>-0.28927613941018765</c:v>
                </c:pt>
                <c:pt idx="16">
                  <c:v>-0.32337927514037773</c:v>
                </c:pt>
                <c:pt idx="17">
                  <c:v>-0.35577156743620902</c:v>
                </c:pt>
                <c:pt idx="18">
                  <c:v>-0.38705202312138731</c:v>
                </c:pt>
                <c:pt idx="19">
                  <c:v>-0.41245567375886516</c:v>
                </c:pt>
                <c:pt idx="20">
                  <c:v>-0.43655685441020187</c:v>
                </c:pt>
                <c:pt idx="21">
                  <c:v>-0.4589795918367347</c:v>
                </c:pt>
                <c:pt idx="22">
                  <c:v>-0.47978806907378335</c:v>
                </c:pt>
                <c:pt idx="23">
                  <c:v>-0.49658184580326625</c:v>
                </c:pt>
                <c:pt idx="24">
                  <c:v>-0.51304188096987502</c:v>
                </c:pt>
                <c:pt idx="25">
                  <c:v>-0.5296309439318666</c:v>
                </c:pt>
                <c:pt idx="26">
                  <c:v>-0.54426680419460205</c:v>
                </c:pt>
                <c:pt idx="27">
                  <c:v>-0.56590797445554286</c:v>
                </c:pt>
                <c:pt idx="28">
                  <c:v>-0.56590797445554286</c:v>
                </c:pt>
                <c:pt idx="29">
                  <c:v>-0.56590797445554286</c:v>
                </c:pt>
                <c:pt idx="30">
                  <c:v>-0.56590797445554286</c:v>
                </c:pt>
              </c:numCache>
            </c:numRef>
          </c:val>
          <c:smooth val="0"/>
          <c:extLst>
            <c:ext xmlns:c16="http://schemas.microsoft.com/office/drawing/2014/chart" uri="{C3380CC4-5D6E-409C-BE32-E72D297353CC}">
              <c16:uniqueId val="{00000002-B544-48C3-8548-EC0A7FC9E046}"/>
            </c:ext>
          </c:extLst>
        </c:ser>
        <c:dLbls>
          <c:showLegendKey val="0"/>
          <c:showVal val="0"/>
          <c:showCatName val="0"/>
          <c:showSerName val="0"/>
          <c:showPercent val="0"/>
          <c:showBubbleSize val="0"/>
        </c:dLbls>
        <c:marker val="1"/>
        <c:smooth val="0"/>
        <c:axId val="1843435728"/>
        <c:axId val="1843452048"/>
      </c:lineChart>
      <c:dateAx>
        <c:axId val="224165248"/>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175232"/>
        <c:crosses val="autoZero"/>
        <c:auto val="1"/>
        <c:lblOffset val="100"/>
        <c:baseTimeUnit val="days"/>
      </c:dateAx>
      <c:valAx>
        <c:axId val="22417523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165248"/>
        <c:crosses val="autoZero"/>
        <c:crossBetween val="between"/>
      </c:valAx>
      <c:dateAx>
        <c:axId val="1843435728"/>
        <c:scaling>
          <c:orientation val="minMax"/>
        </c:scaling>
        <c:delete val="1"/>
        <c:axPos val="b"/>
        <c:numFmt formatCode="m/d;@" sourceLinked="1"/>
        <c:majorTickMark val="out"/>
        <c:minorTickMark val="none"/>
        <c:tickLblPos val="nextTo"/>
        <c:crossAx val="1843452048"/>
        <c:crosses val="autoZero"/>
        <c:auto val="1"/>
        <c:lblOffset val="100"/>
        <c:baseTimeUnit val="days"/>
      </c:dateAx>
      <c:valAx>
        <c:axId val="184345204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1843435728"/>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52b0db77-65ab-4f09-91f7-e41427e3a97f}"/>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t>总取款次数</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SBET_ro!$AI$68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SBET_ro!$A$69:$A$99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SBET_ro!$AI$69:$AI$99</c:f>
              <c:numCache>
                <c:formatCode>_ * #,##0_ ;_ * \-#,##0_ ;_ * "-"_ ;_ @_ </c:formatCode>
                <c:ptCount val="31"/>
                <c:pt idx="0">
                  <c:v>12</c:v>
                </c:pt>
                <c:pt idx="1">
                  <c:v>-76</c:v>
                </c:pt>
                <c:pt idx="2">
                  <c:v>-39</c:v>
                </c:pt>
                <c:pt idx="3">
                  <c:v>40</c:v>
                </c:pt>
                <c:pt idx="4">
                  <c:v>-2</c:v>
                </c:pt>
                <c:pt idx="5">
                  <c:v>-7</c:v>
                </c:pt>
                <c:pt idx="6">
                  <c:v>-5</c:v>
                </c:pt>
                <c:pt idx="7">
                  <c:v>-2</c:v>
                </c:pt>
                <c:pt idx="8">
                  <c:v>-4</c:v>
                </c:pt>
                <c:pt idx="9">
                  <c:v>0</c:v>
                </c:pt>
                <c:pt idx="10">
                  <c:v>8</c:v>
                </c:pt>
                <c:pt idx="11">
                  <c:v>-2</c:v>
                </c:pt>
                <c:pt idx="12">
                  <c:v>-213</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25EE-4C98-B7AF-B0ACBDE8F2F2}"/>
            </c:ext>
          </c:extLst>
        </c:ser>
        <c:dLbls>
          <c:showLegendKey val="0"/>
          <c:showVal val="0"/>
          <c:showCatName val="0"/>
          <c:showSerName val="0"/>
          <c:showPercent val="0"/>
          <c:showBubbleSize val="0"/>
        </c:dLbls>
        <c:gapWidth val="315"/>
        <c:overlap val="-40"/>
        <c:axId val="224346496"/>
        <c:axId val="224348032"/>
      </c:barChart>
      <c:dateAx>
        <c:axId val="224346496"/>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4348032"/>
        <c:crosses val="autoZero"/>
        <c:auto val="1"/>
        <c:lblOffset val="100"/>
        <c:baseTimeUnit val="days"/>
      </c:dateAx>
      <c:valAx>
        <c:axId val="224348032"/>
        <c:scaling>
          <c:orientation val="minMax"/>
        </c:scaling>
        <c:delete val="1"/>
        <c:axPos val="l"/>
        <c:numFmt formatCode="_ * #,##0_ ;_ * \-#,##0_ ;_ * &quot;-&quot;_ ;_ @_ " sourceLinked="1"/>
        <c:majorTickMark val="none"/>
        <c:minorTickMark val="none"/>
        <c:tickLblPos val="nextTo"/>
        <c:crossAx val="2243464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ce0c0345-2e44-44ac-8e7e-5918a7e46d9a}"/>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t>总取款次数</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SBET_ro!$AI$100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SBET_ro!$AI$101:$AI$131</c:f>
              <c:numCache>
                <c:formatCode>_ * #,##0_ ;_ * \-#,##0_ ;_ * "-"_ ;_ @_ </c:formatCode>
                <c:ptCount val="31"/>
                <c:pt idx="0">
                  <c:v>302</c:v>
                </c:pt>
                <c:pt idx="1">
                  <c:v>264</c:v>
                </c:pt>
                <c:pt idx="2">
                  <c:v>238.33333333333334</c:v>
                </c:pt>
                <c:pt idx="3">
                  <c:v>235.5</c:v>
                </c:pt>
                <c:pt idx="4">
                  <c:v>233.4</c:v>
                </c:pt>
                <c:pt idx="5">
                  <c:v>230.83333333333334</c:v>
                </c:pt>
                <c:pt idx="6">
                  <c:v>228.28571428571428</c:v>
                </c:pt>
                <c:pt idx="7">
                  <c:v>226.125</c:v>
                </c:pt>
                <c:pt idx="8">
                  <c:v>224</c:v>
                </c:pt>
                <c:pt idx="9">
                  <c:v>222.3</c:v>
                </c:pt>
                <c:pt idx="10">
                  <c:v>221.63636363636363</c:v>
                </c:pt>
                <c:pt idx="11">
                  <c:v>220.91666666666666</c:v>
                </c:pt>
                <c:pt idx="12">
                  <c:v>203.92307692307693</c:v>
                </c:pt>
                <c:pt idx="13">
                  <c:v>189.35714285714286</c:v>
                </c:pt>
                <c:pt idx="14">
                  <c:v>176.73333333333332</c:v>
                </c:pt>
                <c:pt idx="15">
                  <c:v>165.6875</c:v>
                </c:pt>
                <c:pt idx="16">
                  <c:v>155.94117647058823</c:v>
                </c:pt>
                <c:pt idx="17">
                  <c:v>147.27777777777777</c:v>
                </c:pt>
                <c:pt idx="18">
                  <c:v>139.52631578947367</c:v>
                </c:pt>
                <c:pt idx="19">
                  <c:v>132.55000000000001</c:v>
                </c:pt>
                <c:pt idx="20">
                  <c:v>126.23809523809524</c:v>
                </c:pt>
                <c:pt idx="21">
                  <c:v>120.5</c:v>
                </c:pt>
                <c:pt idx="22">
                  <c:v>115.26086956521739</c:v>
                </c:pt>
                <c:pt idx="23">
                  <c:v>110.45833333333333</c:v>
                </c:pt>
                <c:pt idx="24">
                  <c:v>106.04</c:v>
                </c:pt>
                <c:pt idx="25">
                  <c:v>101.96153846153847</c:v>
                </c:pt>
                <c:pt idx="26">
                  <c:v>98.18518518518519</c:v>
                </c:pt>
                <c:pt idx="27">
                  <c:v>94.678571428571431</c:v>
                </c:pt>
                <c:pt idx="28">
                  <c:v>91.41379310344827</c:v>
                </c:pt>
                <c:pt idx="29">
                  <c:v>88.36666666666666</c:v>
                </c:pt>
                <c:pt idx="30">
                  <c:v>85.516129032258064</c:v>
                </c:pt>
              </c:numCache>
            </c:numRef>
          </c:val>
          <c:extLst>
            <c:ext xmlns:c16="http://schemas.microsoft.com/office/drawing/2014/chart" uri="{C3380CC4-5D6E-409C-BE32-E72D297353CC}">
              <c16:uniqueId val="{00000000-8FA4-435C-9D60-38F6C780EB82}"/>
            </c:ext>
          </c:extLst>
        </c:ser>
        <c:ser>
          <c:idx val="1"/>
          <c:order val="1"/>
          <c:tx>
            <c:strRef>
              <c:f>SBET_ro!$AJ$100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SBET_ro!$AJ$101:$AJ$131</c:f>
              <c:numCache>
                <c:formatCode>_ * #,##0_ ;_ * \-#,##0_ ;_ * "-"_ ;_ @_ </c:formatCode>
                <c:ptCount val="31"/>
                <c:pt idx="0">
                  <c:v>197</c:v>
                </c:pt>
                <c:pt idx="1">
                  <c:v>197</c:v>
                </c:pt>
                <c:pt idx="2">
                  <c:v>197</c:v>
                </c:pt>
                <c:pt idx="3">
                  <c:v>197</c:v>
                </c:pt>
                <c:pt idx="4">
                  <c:v>197</c:v>
                </c:pt>
                <c:pt idx="5">
                  <c:v>197</c:v>
                </c:pt>
                <c:pt idx="6">
                  <c:v>197</c:v>
                </c:pt>
                <c:pt idx="7">
                  <c:v>197</c:v>
                </c:pt>
                <c:pt idx="8">
                  <c:v>197</c:v>
                </c:pt>
                <c:pt idx="9">
                  <c:v>197</c:v>
                </c:pt>
                <c:pt idx="10">
                  <c:v>197</c:v>
                </c:pt>
                <c:pt idx="11">
                  <c:v>197</c:v>
                </c:pt>
                <c:pt idx="12">
                  <c:v>197</c:v>
                </c:pt>
                <c:pt idx="13">
                  <c:v>197</c:v>
                </c:pt>
                <c:pt idx="14">
                  <c:v>197</c:v>
                </c:pt>
                <c:pt idx="15">
                  <c:v>197</c:v>
                </c:pt>
                <c:pt idx="16">
                  <c:v>197</c:v>
                </c:pt>
                <c:pt idx="17">
                  <c:v>197</c:v>
                </c:pt>
                <c:pt idx="18">
                  <c:v>197</c:v>
                </c:pt>
                <c:pt idx="19">
                  <c:v>197</c:v>
                </c:pt>
                <c:pt idx="20">
                  <c:v>197</c:v>
                </c:pt>
                <c:pt idx="21">
                  <c:v>197</c:v>
                </c:pt>
                <c:pt idx="22">
                  <c:v>197</c:v>
                </c:pt>
                <c:pt idx="23">
                  <c:v>197</c:v>
                </c:pt>
                <c:pt idx="24">
                  <c:v>197</c:v>
                </c:pt>
                <c:pt idx="25">
                  <c:v>197</c:v>
                </c:pt>
                <c:pt idx="26">
                  <c:v>197</c:v>
                </c:pt>
                <c:pt idx="27">
                  <c:v>197</c:v>
                </c:pt>
                <c:pt idx="28">
                  <c:v>197</c:v>
                </c:pt>
                <c:pt idx="29">
                  <c:v>197</c:v>
                </c:pt>
                <c:pt idx="30">
                  <c:v>197</c:v>
                </c:pt>
              </c:numCache>
            </c:numRef>
          </c:val>
          <c:extLst>
            <c:ext xmlns:c16="http://schemas.microsoft.com/office/drawing/2014/chart" uri="{C3380CC4-5D6E-409C-BE32-E72D297353CC}">
              <c16:uniqueId val="{00000001-8FA4-435C-9D60-38F6C780EB82}"/>
            </c:ext>
          </c:extLst>
        </c:ser>
        <c:dLbls>
          <c:showLegendKey val="0"/>
          <c:showVal val="0"/>
          <c:showCatName val="0"/>
          <c:showSerName val="0"/>
          <c:showPercent val="0"/>
          <c:showBubbleSize val="0"/>
        </c:dLbls>
        <c:gapWidth val="269"/>
        <c:axId val="224267264"/>
        <c:axId val="224277248"/>
      </c:barChart>
      <c:lineChart>
        <c:grouping val="standard"/>
        <c:varyColors val="0"/>
        <c:ser>
          <c:idx val="2"/>
          <c:order val="2"/>
          <c:tx>
            <c:strRef>
              <c:f>SBET_ro!$AK$100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SBET_ro!$AK$101:$AK$131</c:f>
              <c:numCache>
                <c:formatCode>0.00%</c:formatCode>
                <c:ptCount val="31"/>
                <c:pt idx="0">
                  <c:v>0.53299492385786806</c:v>
                </c:pt>
                <c:pt idx="1">
                  <c:v>0.34010152284263961</c:v>
                </c:pt>
                <c:pt idx="2">
                  <c:v>0.20981387478849411</c:v>
                </c:pt>
                <c:pt idx="3">
                  <c:v>0.19543147208121828</c:v>
                </c:pt>
                <c:pt idx="4">
                  <c:v>0.18477157360406093</c:v>
                </c:pt>
                <c:pt idx="5">
                  <c:v>0.17174280879864642</c:v>
                </c:pt>
                <c:pt idx="6">
                  <c:v>0.15881073241479329</c:v>
                </c:pt>
                <c:pt idx="7">
                  <c:v>0.14784263959390864</c:v>
                </c:pt>
                <c:pt idx="8">
                  <c:v>0.13705583756345177</c:v>
                </c:pt>
                <c:pt idx="9">
                  <c:v>0.12842639593908636</c:v>
                </c:pt>
                <c:pt idx="10">
                  <c:v>0.12505768343331791</c:v>
                </c:pt>
                <c:pt idx="11">
                  <c:v>0.12140439932318101</c:v>
                </c:pt>
                <c:pt idx="12">
                  <c:v>3.5142522452167181E-2</c:v>
                </c:pt>
                <c:pt idx="13">
                  <c:v>-3.8796229151559079E-2</c:v>
                </c:pt>
                <c:pt idx="14">
                  <c:v>-0.10287648054145523</c:v>
                </c:pt>
                <c:pt idx="15">
                  <c:v>-0.15894670050761422</c:v>
                </c:pt>
                <c:pt idx="16">
                  <c:v>-0.20842042400716634</c:v>
                </c:pt>
                <c:pt idx="17">
                  <c:v>-0.25239706711787935</c:v>
                </c:pt>
                <c:pt idx="18">
                  <c:v>-0.29174458990114888</c:v>
                </c:pt>
                <c:pt idx="19">
                  <c:v>-0.32715736040609134</c:v>
                </c:pt>
                <c:pt idx="20">
                  <c:v>-0.35919748610103941</c:v>
                </c:pt>
                <c:pt idx="21">
                  <c:v>-0.3883248730964467</c:v>
                </c:pt>
                <c:pt idx="22">
                  <c:v>-0.41491944383138379</c:v>
                </c:pt>
                <c:pt idx="23">
                  <c:v>-0.43929780033840948</c:v>
                </c:pt>
                <c:pt idx="24">
                  <c:v>-0.46172588832487305</c:v>
                </c:pt>
                <c:pt idx="25">
                  <c:v>-0.4824287387739164</c:v>
                </c:pt>
                <c:pt idx="26">
                  <c:v>-0.50159804474525282</c:v>
                </c:pt>
                <c:pt idx="27">
                  <c:v>-0.51939811457577956</c:v>
                </c:pt>
                <c:pt idx="28">
                  <c:v>-0.53597059338351127</c:v>
                </c:pt>
                <c:pt idx="29">
                  <c:v>-0.55143824027072763</c:v>
                </c:pt>
                <c:pt idx="30">
                  <c:v>-0.56590797445554286</c:v>
                </c:pt>
              </c:numCache>
            </c:numRef>
          </c:val>
          <c:smooth val="0"/>
          <c:extLst>
            <c:ext xmlns:c16="http://schemas.microsoft.com/office/drawing/2014/chart" uri="{C3380CC4-5D6E-409C-BE32-E72D297353CC}">
              <c16:uniqueId val="{00000002-8FA4-435C-9D60-38F6C780EB82}"/>
            </c:ext>
          </c:extLst>
        </c:ser>
        <c:dLbls>
          <c:showLegendKey val="0"/>
          <c:showVal val="0"/>
          <c:showCatName val="0"/>
          <c:showSerName val="0"/>
          <c:showPercent val="0"/>
          <c:showBubbleSize val="0"/>
        </c:dLbls>
        <c:marker val="1"/>
        <c:smooth val="0"/>
        <c:axId val="480769472"/>
        <c:axId val="480772832"/>
      </c:lineChart>
      <c:dateAx>
        <c:axId val="224267264"/>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4277248"/>
        <c:crosses val="autoZero"/>
        <c:auto val="1"/>
        <c:lblOffset val="100"/>
        <c:baseTimeUnit val="days"/>
      </c:dateAx>
      <c:valAx>
        <c:axId val="22427724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4267264"/>
        <c:crosses val="autoZero"/>
        <c:crossBetween val="between"/>
      </c:valAx>
      <c:dateAx>
        <c:axId val="480769472"/>
        <c:scaling>
          <c:orientation val="minMax"/>
        </c:scaling>
        <c:delete val="1"/>
        <c:axPos val="b"/>
        <c:numFmt formatCode="m/d;@" sourceLinked="1"/>
        <c:majorTickMark val="out"/>
        <c:minorTickMark val="none"/>
        <c:tickLblPos val="nextTo"/>
        <c:crossAx val="480772832"/>
        <c:crosses val="autoZero"/>
        <c:auto val="1"/>
        <c:lblOffset val="100"/>
        <c:baseTimeUnit val="days"/>
      </c:dateAx>
      <c:valAx>
        <c:axId val="48077283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48076947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976189fc-9dba-4ed8-826b-6610132229e5}"/>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1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总取款额度</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SBET_ro!$AL$2:$AL$4</c:f>
              <c:strCache>
                <c:ptCount val="3"/>
                <c:pt idx="0">
                  <c:v>总取款额度</c:v>
                </c:pt>
                <c:pt idx="1">
                  <c:v>total withdrawal amount</c:v>
                </c:pt>
                <c:pt idx="2">
                  <c:v>本月数据</c:v>
                </c:pt>
              </c:strCache>
            </c:strRef>
          </c:tx>
          <c:spPr>
            <a:solidFill>
              <a:schemeClr val="accent1"/>
            </a:solidFill>
            <a:ln>
              <a:noFill/>
            </a:ln>
            <a:effectLst/>
          </c:spPr>
          <c:invertIfNegative val="0"/>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SBET_ro!$AL$5:$AL$35</c:f>
              <c:numCache>
                <c:formatCode>_ * #,##0_ ;_ * \-#,##0_ ;_ * "-"_ ;_ @_ </c:formatCode>
                <c:ptCount val="31"/>
                <c:pt idx="0">
                  <c:v>986536</c:v>
                </c:pt>
                <c:pt idx="1">
                  <c:v>676723</c:v>
                </c:pt>
                <c:pt idx="2">
                  <c:v>917585</c:v>
                </c:pt>
                <c:pt idx="3">
                  <c:v>1271594</c:v>
                </c:pt>
                <c:pt idx="4">
                  <c:v>1150222</c:v>
                </c:pt>
                <c:pt idx="5">
                  <c:v>1293733</c:v>
                </c:pt>
                <c:pt idx="6">
                  <c:v>817460</c:v>
                </c:pt>
                <c:pt idx="7">
                  <c:v>644933</c:v>
                </c:pt>
                <c:pt idx="8">
                  <c:v>646173</c:v>
                </c:pt>
                <c:pt idx="9">
                  <c:v>817884</c:v>
                </c:pt>
                <c:pt idx="10">
                  <c:v>818834</c:v>
                </c:pt>
                <c:pt idx="11">
                  <c:v>500427</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D4FA-41CC-98A4-E85677F6DEAC}"/>
            </c:ext>
          </c:extLst>
        </c:ser>
        <c:ser>
          <c:idx val="1"/>
          <c:order val="1"/>
          <c:tx>
            <c:strRef>
              <c:f>SBET_ro!$AM$2:$AM$4</c:f>
              <c:strCache>
                <c:ptCount val="3"/>
                <c:pt idx="0">
                  <c:v>总取款额度</c:v>
                </c:pt>
                <c:pt idx="1">
                  <c:v>total withdrawal amount</c:v>
                </c:pt>
                <c:pt idx="2">
                  <c:v>上月数据</c:v>
                </c:pt>
              </c:strCache>
            </c:strRef>
          </c:tx>
          <c:spPr>
            <a:solidFill>
              <a:schemeClr val="accent2"/>
            </a:solidFill>
            <a:ln>
              <a:noFill/>
            </a:ln>
            <a:effectLst/>
          </c:spPr>
          <c:invertIfNegative val="0"/>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SBET_ro!$AM$5:$AM$35</c:f>
              <c:numCache>
                <c:formatCode>_ * #,##0_ ;_ * \-#,##0_ ;_ * "-"_ ;_ @_ </c:formatCode>
                <c:ptCount val="31"/>
                <c:pt idx="0">
                  <c:v>1065777</c:v>
                </c:pt>
                <c:pt idx="1">
                  <c:v>712737</c:v>
                </c:pt>
                <c:pt idx="2">
                  <c:v>689798</c:v>
                </c:pt>
                <c:pt idx="3">
                  <c:v>1001082</c:v>
                </c:pt>
                <c:pt idx="4">
                  <c:v>368418</c:v>
                </c:pt>
                <c:pt idx="5">
                  <c:v>440648</c:v>
                </c:pt>
                <c:pt idx="6">
                  <c:v>478439</c:v>
                </c:pt>
                <c:pt idx="7">
                  <c:v>450479</c:v>
                </c:pt>
                <c:pt idx="8">
                  <c:v>417808</c:v>
                </c:pt>
                <c:pt idx="9">
                  <c:v>557348</c:v>
                </c:pt>
                <c:pt idx="10">
                  <c:v>375298</c:v>
                </c:pt>
                <c:pt idx="11">
                  <c:v>486203</c:v>
                </c:pt>
                <c:pt idx="12">
                  <c:v>430440</c:v>
                </c:pt>
                <c:pt idx="13">
                  <c:v>454992</c:v>
                </c:pt>
                <c:pt idx="14">
                  <c:v>339699</c:v>
                </c:pt>
                <c:pt idx="15">
                  <c:v>571253</c:v>
                </c:pt>
                <c:pt idx="16">
                  <c:v>708519</c:v>
                </c:pt>
                <c:pt idx="17">
                  <c:v>359078</c:v>
                </c:pt>
                <c:pt idx="18">
                  <c:v>1010492</c:v>
                </c:pt>
                <c:pt idx="19">
                  <c:v>630332</c:v>
                </c:pt>
                <c:pt idx="20">
                  <c:v>434756</c:v>
                </c:pt>
                <c:pt idx="21">
                  <c:v>599624</c:v>
                </c:pt>
                <c:pt idx="22">
                  <c:v>336506</c:v>
                </c:pt>
                <c:pt idx="23">
                  <c:v>440022</c:v>
                </c:pt>
                <c:pt idx="24">
                  <c:v>423717</c:v>
                </c:pt>
                <c:pt idx="25">
                  <c:v>374597</c:v>
                </c:pt>
                <c:pt idx="26">
                  <c:v>577760</c:v>
                </c:pt>
                <c:pt idx="27">
                  <c:v>787484</c:v>
                </c:pt>
                <c:pt idx="28">
                  <c:v>0</c:v>
                </c:pt>
                <c:pt idx="29">
                  <c:v>0</c:v>
                </c:pt>
                <c:pt idx="30">
                  <c:v>0</c:v>
                </c:pt>
              </c:numCache>
            </c:numRef>
          </c:val>
          <c:extLst>
            <c:ext xmlns:c16="http://schemas.microsoft.com/office/drawing/2014/chart" uri="{C3380CC4-5D6E-409C-BE32-E72D297353CC}">
              <c16:uniqueId val="{00000001-D4FA-41CC-98A4-E85677F6DEAC}"/>
            </c:ext>
          </c:extLst>
        </c:ser>
        <c:dLbls>
          <c:showLegendKey val="0"/>
          <c:showVal val="0"/>
          <c:showCatName val="0"/>
          <c:showSerName val="0"/>
          <c:showPercent val="0"/>
          <c:showBubbleSize val="0"/>
        </c:dLbls>
        <c:gapWidth val="219"/>
        <c:axId val="224395264"/>
        <c:axId val="224396800"/>
      </c:barChart>
      <c:lineChart>
        <c:grouping val="standard"/>
        <c:varyColors val="0"/>
        <c:ser>
          <c:idx val="2"/>
          <c:order val="2"/>
          <c:tx>
            <c:strRef>
              <c:f>SBET_ro!$AN$2:$AN$4</c:f>
              <c:strCache>
                <c:ptCount val="3"/>
                <c:pt idx="0">
                  <c:v>总取款额度</c:v>
                </c:pt>
                <c:pt idx="1">
                  <c:v>total withdrawal amount</c:v>
                </c:pt>
                <c:pt idx="2">
                  <c:v>增长率</c:v>
                </c:pt>
              </c:strCache>
            </c:strRef>
          </c:tx>
          <c:spPr>
            <a:ln w="28575" cap="rnd">
              <a:solidFill>
                <a:schemeClr val="accent3"/>
              </a:solidFill>
              <a:round/>
            </a:ln>
            <a:effectLst/>
          </c:spPr>
          <c:marker>
            <c:symbol val="none"/>
          </c:marker>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SBET_ro!$AN$5:$AN$35</c:f>
              <c:numCache>
                <c:formatCode>0.00%</c:formatCode>
                <c:ptCount val="31"/>
                <c:pt idx="0">
                  <c:v>-7.4350450422555558E-2</c:v>
                </c:pt>
                <c:pt idx="1">
                  <c:v>-5.0529157318898836E-2</c:v>
                </c:pt>
                <c:pt idx="2">
                  <c:v>0.3302227608662246</c:v>
                </c:pt>
                <c:pt idx="3">
                  <c:v>0.2702196223685972</c:v>
                </c:pt>
                <c:pt idx="4">
                  <c:v>2.1220570113295225</c:v>
                </c:pt>
                <c:pt idx="5">
                  <c:v>1.935978377298887</c:v>
                </c:pt>
                <c:pt idx="6">
                  <c:v>0.70859817029966199</c:v>
                </c:pt>
                <c:pt idx="7">
                  <c:v>0.43166052135615646</c:v>
                </c:pt>
                <c:pt idx="8">
                  <c:v>0.54657881132003217</c:v>
                </c:pt>
                <c:pt idx="9">
                  <c:v>0.46745659803210921</c:v>
                </c:pt>
                <c:pt idx="10">
                  <c:v>1.1818235109166582</c:v>
                </c:pt>
                <c:pt idx="11">
                  <c:v>2.9255269918120622E-2</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D4FA-41CC-98A4-E85677F6DEAC}"/>
            </c:ext>
          </c:extLst>
        </c:ser>
        <c:dLbls>
          <c:showLegendKey val="0"/>
          <c:showVal val="0"/>
          <c:showCatName val="0"/>
          <c:showSerName val="0"/>
          <c:showPercent val="0"/>
          <c:showBubbleSize val="0"/>
        </c:dLbls>
        <c:marker val="1"/>
        <c:smooth val="0"/>
        <c:axId val="1843453968"/>
        <c:axId val="1843443888"/>
      </c:lineChart>
      <c:dateAx>
        <c:axId val="224395264"/>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396800"/>
        <c:crosses val="autoZero"/>
        <c:auto val="1"/>
        <c:lblOffset val="100"/>
        <c:baseTimeUnit val="days"/>
      </c:dateAx>
      <c:valAx>
        <c:axId val="224396800"/>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395264"/>
        <c:crosses val="autoZero"/>
        <c:crossBetween val="between"/>
      </c:valAx>
      <c:dateAx>
        <c:axId val="1843453968"/>
        <c:scaling>
          <c:orientation val="minMax"/>
        </c:scaling>
        <c:delete val="1"/>
        <c:axPos val="b"/>
        <c:numFmt formatCode="m/d;@" sourceLinked="1"/>
        <c:majorTickMark val="out"/>
        <c:minorTickMark val="none"/>
        <c:tickLblPos val="nextTo"/>
        <c:crossAx val="1843443888"/>
        <c:crosses val="autoZero"/>
        <c:auto val="1"/>
        <c:lblOffset val="100"/>
        <c:baseTimeUnit val="days"/>
      </c:dateAx>
      <c:valAx>
        <c:axId val="184344388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1843453968"/>
        <c:crosses val="max"/>
        <c:crossBetween val="between"/>
      </c:valAx>
      <c:spPr>
        <a:noFill/>
        <a:ln>
          <a:noFill/>
        </a:ln>
        <a:effectLst/>
      </c:spPr>
    </c:plotArea>
    <c:legend>
      <c:legendPos val="b"/>
      <c:layout>
        <c:manualLayout>
          <c:xMode val="edge"/>
          <c:yMode val="edge"/>
          <c:x val="2.38092076361331E-2"/>
          <c:y val="0.71996358344869904"/>
          <c:w val="0.95007117149647502"/>
          <c:h val="0.23918039168166999"/>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d6ac906b-ad16-4ac9-88fd-572ccc3991b3}"/>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总取款额度</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SBET_ro!$AL$36</c:f>
              <c:strCache>
                <c:ptCount val="1"/>
                <c:pt idx="0">
                  <c:v>本月日均值数据</c:v>
                </c:pt>
              </c:strCache>
            </c:strRef>
          </c:tx>
          <c:spPr>
            <a:solidFill>
              <a:schemeClr val="accent1"/>
            </a:solidFill>
            <a:ln>
              <a:noFill/>
            </a:ln>
            <a:effectLst/>
          </c:spPr>
          <c:invertIfNegative val="0"/>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SBET_ro!$AL$37:$AL$67</c:f>
              <c:numCache>
                <c:formatCode>_ * #,##0_ ;_ * \-#,##0_ ;_ * "-"_ ;_ @_ </c:formatCode>
                <c:ptCount val="31"/>
                <c:pt idx="0">
                  <c:v>986536</c:v>
                </c:pt>
                <c:pt idx="1">
                  <c:v>831629.5</c:v>
                </c:pt>
                <c:pt idx="2">
                  <c:v>860281.33333333337</c:v>
                </c:pt>
                <c:pt idx="3">
                  <c:v>963109.5</c:v>
                </c:pt>
                <c:pt idx="4">
                  <c:v>1000532</c:v>
                </c:pt>
                <c:pt idx="5">
                  <c:v>1049398.8333333333</c:v>
                </c:pt>
                <c:pt idx="6">
                  <c:v>1016264.7142857143</c:v>
                </c:pt>
                <c:pt idx="7">
                  <c:v>969848.25</c:v>
                </c:pt>
                <c:pt idx="8">
                  <c:v>933884.33333333337</c:v>
                </c:pt>
                <c:pt idx="9">
                  <c:v>922284.3</c:v>
                </c:pt>
                <c:pt idx="10">
                  <c:v>912879.72727272729</c:v>
                </c:pt>
                <c:pt idx="11">
                  <c:v>878508.66666666663</c:v>
                </c:pt>
                <c:pt idx="12">
                  <c:v>810931.07692307688</c:v>
                </c:pt>
                <c:pt idx="13">
                  <c:v>753007.42857142852</c:v>
                </c:pt>
                <c:pt idx="14">
                  <c:v>702806.93333333335</c:v>
                </c:pt>
                <c:pt idx="15">
                  <c:v>658881.5</c:v>
                </c:pt>
                <c:pt idx="16">
                  <c:v>620123.76470588241</c:v>
                </c:pt>
                <c:pt idx="17">
                  <c:v>585672.4444444445</c:v>
                </c:pt>
                <c:pt idx="18">
                  <c:v>554847.57894736843</c:v>
                </c:pt>
                <c:pt idx="19">
                  <c:v>527105.19999999995</c:v>
                </c:pt>
                <c:pt idx="20">
                  <c:v>502004.95238095237</c:v>
                </c:pt>
                <c:pt idx="21">
                  <c:v>479186.54545454547</c:v>
                </c:pt>
                <c:pt idx="22">
                  <c:v>458352.34782608697</c:v>
                </c:pt>
                <c:pt idx="23">
                  <c:v>439254.33333333331</c:v>
                </c:pt>
                <c:pt idx="24">
                  <c:v>421684.16</c:v>
                </c:pt>
                <c:pt idx="25">
                  <c:v>405465.53846153844</c:v>
                </c:pt>
                <c:pt idx="26">
                  <c:v>390448.29629629629</c:v>
                </c:pt>
                <c:pt idx="27">
                  <c:v>376503.71428571426</c:v>
                </c:pt>
                <c:pt idx="28">
                  <c:v>363520.8275862069</c:v>
                </c:pt>
                <c:pt idx="29">
                  <c:v>351403.46666666667</c:v>
                </c:pt>
                <c:pt idx="30">
                  <c:v>340067.87096774194</c:v>
                </c:pt>
              </c:numCache>
            </c:numRef>
          </c:val>
          <c:extLst>
            <c:ext xmlns:c16="http://schemas.microsoft.com/office/drawing/2014/chart" uri="{C3380CC4-5D6E-409C-BE32-E72D297353CC}">
              <c16:uniqueId val="{00000000-197C-4210-8A10-F152D2504549}"/>
            </c:ext>
          </c:extLst>
        </c:ser>
        <c:ser>
          <c:idx val="1"/>
          <c:order val="1"/>
          <c:tx>
            <c:strRef>
              <c:f>SBET_ro!$AM$36</c:f>
              <c:strCache>
                <c:ptCount val="1"/>
                <c:pt idx="0">
                  <c:v>上月日均值数据</c:v>
                </c:pt>
              </c:strCache>
            </c:strRef>
          </c:tx>
          <c:spPr>
            <a:solidFill>
              <a:schemeClr val="accent2"/>
            </a:solidFill>
            <a:ln>
              <a:noFill/>
            </a:ln>
            <a:effectLst/>
          </c:spPr>
          <c:invertIfNegative val="0"/>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SBET_ro!$AM$37:$AM$67</c:f>
              <c:numCache>
                <c:formatCode>_ * #,##0_ ;_ * \-#,##0_ ;_ * "-"_ ;_ @_ </c:formatCode>
                <c:ptCount val="31"/>
                <c:pt idx="0">
                  <c:v>1065777</c:v>
                </c:pt>
                <c:pt idx="1">
                  <c:v>889257</c:v>
                </c:pt>
                <c:pt idx="2">
                  <c:v>822770.66666666663</c:v>
                </c:pt>
                <c:pt idx="3">
                  <c:v>867348.5</c:v>
                </c:pt>
                <c:pt idx="4">
                  <c:v>767562.4</c:v>
                </c:pt>
                <c:pt idx="5">
                  <c:v>713076.66666666663</c:v>
                </c:pt>
                <c:pt idx="6">
                  <c:v>679557</c:v>
                </c:pt>
                <c:pt idx="7">
                  <c:v>650922.25</c:v>
                </c:pt>
                <c:pt idx="8">
                  <c:v>625020.66666666663</c:v>
                </c:pt>
                <c:pt idx="9">
                  <c:v>618253.4</c:v>
                </c:pt>
                <c:pt idx="10">
                  <c:v>596166.54545454541</c:v>
                </c:pt>
                <c:pt idx="11">
                  <c:v>587002.91666666663</c:v>
                </c:pt>
                <c:pt idx="12">
                  <c:v>574959.61538461538</c:v>
                </c:pt>
                <c:pt idx="13">
                  <c:v>566390.5</c:v>
                </c:pt>
                <c:pt idx="14">
                  <c:v>551277.73333333328</c:v>
                </c:pt>
                <c:pt idx="15">
                  <c:v>552526.1875</c:v>
                </c:pt>
                <c:pt idx="16">
                  <c:v>561702.23529411759</c:v>
                </c:pt>
                <c:pt idx="17">
                  <c:v>550445.33333333337</c:v>
                </c:pt>
                <c:pt idx="18">
                  <c:v>574658.31578947371</c:v>
                </c:pt>
                <c:pt idx="19">
                  <c:v>577442</c:v>
                </c:pt>
                <c:pt idx="20">
                  <c:v>570647.42857142852</c:v>
                </c:pt>
                <c:pt idx="21">
                  <c:v>571964.54545454541</c:v>
                </c:pt>
                <c:pt idx="22">
                  <c:v>561727.21739130432</c:v>
                </c:pt>
                <c:pt idx="23">
                  <c:v>556656.16666666663</c:v>
                </c:pt>
                <c:pt idx="24">
                  <c:v>551338.6</c:v>
                </c:pt>
                <c:pt idx="25">
                  <c:v>544540.84615384613</c:v>
                </c:pt>
                <c:pt idx="26">
                  <c:v>545771.18518518517</c:v>
                </c:pt>
                <c:pt idx="27">
                  <c:v>554403.78571428568</c:v>
                </c:pt>
                <c:pt idx="28">
                  <c:v>535286.41379310342</c:v>
                </c:pt>
                <c:pt idx="29">
                  <c:v>517443.53333333333</c:v>
                </c:pt>
                <c:pt idx="30">
                  <c:v>500751.80645161291</c:v>
                </c:pt>
              </c:numCache>
            </c:numRef>
          </c:val>
          <c:extLst>
            <c:ext xmlns:c16="http://schemas.microsoft.com/office/drawing/2014/chart" uri="{C3380CC4-5D6E-409C-BE32-E72D297353CC}">
              <c16:uniqueId val="{00000001-197C-4210-8A10-F152D2504549}"/>
            </c:ext>
          </c:extLst>
        </c:ser>
        <c:dLbls>
          <c:showLegendKey val="0"/>
          <c:showVal val="0"/>
          <c:showCatName val="0"/>
          <c:showSerName val="0"/>
          <c:showPercent val="0"/>
          <c:showBubbleSize val="0"/>
        </c:dLbls>
        <c:gapWidth val="219"/>
        <c:axId val="224449280"/>
        <c:axId val="224450816"/>
      </c:barChart>
      <c:lineChart>
        <c:grouping val="standard"/>
        <c:varyColors val="0"/>
        <c:ser>
          <c:idx val="2"/>
          <c:order val="2"/>
          <c:tx>
            <c:strRef>
              <c:f>SBET_ro!$AN$36</c:f>
              <c:strCache>
                <c:ptCount val="1"/>
                <c:pt idx="0">
                  <c:v>日均值同比增长率</c:v>
                </c:pt>
              </c:strCache>
            </c:strRef>
          </c:tx>
          <c:spPr>
            <a:ln w="28575" cap="rnd">
              <a:solidFill>
                <a:schemeClr val="accent3"/>
              </a:solidFill>
              <a:round/>
            </a:ln>
            <a:effectLst/>
          </c:spPr>
          <c:marker>
            <c:symbol val="none"/>
          </c:marker>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SBET_ro!$AN$37:$AN$67</c:f>
              <c:numCache>
                <c:formatCode>0.00%</c:formatCode>
                <c:ptCount val="31"/>
                <c:pt idx="0">
                  <c:v>-7.4350450422555558E-2</c:v>
                </c:pt>
                <c:pt idx="1">
                  <c:v>-6.4804100501879652E-2</c:v>
                </c:pt>
                <c:pt idx="2">
                  <c:v>4.5590670871429644E-2</c:v>
                </c:pt>
                <c:pt idx="3">
                  <c:v>0.11040660126811772</c:v>
                </c:pt>
                <c:pt idx="4">
                  <c:v>0.30351877580246239</c:v>
                </c:pt>
                <c:pt idx="5">
                  <c:v>0.47164937851469918</c:v>
                </c:pt>
                <c:pt idx="6">
                  <c:v>0.49548119478677183</c:v>
                </c:pt>
                <c:pt idx="7">
                  <c:v>0.48996020646090988</c:v>
                </c:pt>
                <c:pt idx="8">
                  <c:v>0.49416552625993182</c:v>
                </c:pt>
                <c:pt idx="9">
                  <c:v>0.49175774852188442</c:v>
                </c:pt>
                <c:pt idx="10">
                  <c:v>0.53124950440938423</c:v>
                </c:pt>
                <c:pt idx="11">
                  <c:v>0.49660017305422249</c:v>
                </c:pt>
                <c:pt idx="12">
                  <c:v>0.41041397556350107</c:v>
                </c:pt>
                <c:pt idx="13">
                  <c:v>0.32948456686937461</c:v>
                </c:pt>
                <c:pt idx="14">
                  <c:v>0.27486907385823445</c:v>
                </c:pt>
                <c:pt idx="15">
                  <c:v>0.19248917952870787</c:v>
                </c:pt>
                <c:pt idx="16">
                  <c:v>0.10400800591646966</c:v>
                </c:pt>
                <c:pt idx="17">
                  <c:v>6.3997474368228738E-2</c:v>
                </c:pt>
                <c:pt idx="18">
                  <c:v>-3.4473940945044905E-2</c:v>
                </c:pt>
                <c:pt idx="19">
                  <c:v>-8.7172044984604596E-2</c:v>
                </c:pt>
                <c:pt idx="20">
                  <c:v>-0.12028876807929768</c:v>
                </c:pt>
                <c:pt idx="21">
                  <c:v>-0.16220935499816413</c:v>
                </c:pt>
                <c:pt idx="22">
                  <c:v>-0.18403037339955963</c:v>
                </c:pt>
                <c:pt idx="23">
                  <c:v>-0.21090547516315425</c:v>
                </c:pt>
                <c:pt idx="24">
                  <c:v>-0.23516300146588687</c:v>
                </c:pt>
                <c:pt idx="25">
                  <c:v>-0.25539922059954251</c:v>
                </c:pt>
                <c:pt idx="26">
                  <c:v>-0.28459342139176219</c:v>
                </c:pt>
                <c:pt idx="27">
                  <c:v>-0.3208853835645577</c:v>
                </c:pt>
                <c:pt idx="28">
                  <c:v>-0.32088538356455765</c:v>
                </c:pt>
                <c:pt idx="29">
                  <c:v>-0.3208853835645577</c:v>
                </c:pt>
                <c:pt idx="30">
                  <c:v>-0.3208853835645577</c:v>
                </c:pt>
              </c:numCache>
            </c:numRef>
          </c:val>
          <c:smooth val="0"/>
          <c:extLst>
            <c:ext xmlns:c16="http://schemas.microsoft.com/office/drawing/2014/chart" uri="{C3380CC4-5D6E-409C-BE32-E72D297353CC}">
              <c16:uniqueId val="{00000002-197C-4210-8A10-F152D2504549}"/>
            </c:ext>
          </c:extLst>
        </c:ser>
        <c:dLbls>
          <c:showLegendKey val="0"/>
          <c:showVal val="0"/>
          <c:showCatName val="0"/>
          <c:showSerName val="0"/>
          <c:showPercent val="0"/>
          <c:showBubbleSize val="0"/>
        </c:dLbls>
        <c:marker val="1"/>
        <c:smooth val="0"/>
        <c:axId val="674845952"/>
        <c:axId val="674842592"/>
      </c:lineChart>
      <c:dateAx>
        <c:axId val="224449280"/>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450816"/>
        <c:crosses val="autoZero"/>
        <c:auto val="1"/>
        <c:lblOffset val="100"/>
        <c:baseTimeUnit val="days"/>
      </c:dateAx>
      <c:valAx>
        <c:axId val="224450816"/>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449280"/>
        <c:crosses val="autoZero"/>
        <c:crossBetween val="between"/>
      </c:valAx>
      <c:dateAx>
        <c:axId val="674845952"/>
        <c:scaling>
          <c:orientation val="minMax"/>
        </c:scaling>
        <c:delete val="1"/>
        <c:axPos val="b"/>
        <c:numFmt formatCode="m/d;@" sourceLinked="1"/>
        <c:majorTickMark val="out"/>
        <c:minorTickMark val="none"/>
        <c:tickLblPos val="nextTo"/>
        <c:crossAx val="674842592"/>
        <c:crosses val="autoZero"/>
        <c:auto val="1"/>
        <c:lblOffset val="100"/>
        <c:baseTimeUnit val="days"/>
      </c:dateAx>
      <c:valAx>
        <c:axId val="6748425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67484595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f0a73eb4-f38a-4e9d-a4a8-33bc5d16299d}"/>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t>总取款额度</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SBET_ro!$AL$68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SBET_ro!$A$69:$A$99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SBET_ro!$AL$69:$AL$99</c:f>
              <c:numCache>
                <c:formatCode>_ * #,##0_ ;_ * \-#,##0_ ;_ * "-"_ ;_ @_ </c:formatCode>
                <c:ptCount val="31"/>
                <c:pt idx="0">
                  <c:v>199052</c:v>
                </c:pt>
                <c:pt idx="1">
                  <c:v>-309813</c:v>
                </c:pt>
                <c:pt idx="2">
                  <c:v>240862</c:v>
                </c:pt>
                <c:pt idx="3">
                  <c:v>354009</c:v>
                </c:pt>
                <c:pt idx="4">
                  <c:v>-121372</c:v>
                </c:pt>
                <c:pt idx="5">
                  <c:v>143511</c:v>
                </c:pt>
                <c:pt idx="6">
                  <c:v>-476273</c:v>
                </c:pt>
                <c:pt idx="7">
                  <c:v>-172527</c:v>
                </c:pt>
                <c:pt idx="8">
                  <c:v>1240</c:v>
                </c:pt>
                <c:pt idx="9">
                  <c:v>171711</c:v>
                </c:pt>
                <c:pt idx="10">
                  <c:v>950</c:v>
                </c:pt>
                <c:pt idx="11">
                  <c:v>-318407</c:v>
                </c:pt>
                <c:pt idx="12">
                  <c:v>-500427</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35FF-47FF-95DE-5A8F0D546127}"/>
            </c:ext>
          </c:extLst>
        </c:ser>
        <c:dLbls>
          <c:showLegendKey val="0"/>
          <c:showVal val="0"/>
          <c:showCatName val="0"/>
          <c:showSerName val="0"/>
          <c:showPercent val="0"/>
          <c:showBubbleSize val="0"/>
        </c:dLbls>
        <c:gapWidth val="315"/>
        <c:overlap val="-40"/>
        <c:axId val="224494720"/>
        <c:axId val="224496256"/>
      </c:barChart>
      <c:dateAx>
        <c:axId val="224494720"/>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4496256"/>
        <c:crosses val="autoZero"/>
        <c:auto val="1"/>
        <c:lblOffset val="100"/>
        <c:baseTimeUnit val="days"/>
      </c:dateAx>
      <c:valAx>
        <c:axId val="224496256"/>
        <c:scaling>
          <c:orientation val="minMax"/>
        </c:scaling>
        <c:delete val="1"/>
        <c:axPos val="l"/>
        <c:numFmt formatCode="_ * #,##0_ ;_ * \-#,##0_ ;_ * &quot;-&quot;_ ;_ @_ " sourceLinked="1"/>
        <c:majorTickMark val="none"/>
        <c:minorTickMark val="none"/>
        <c:tickLblPos val="nextTo"/>
        <c:crossAx val="2244947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4dc0622d-cde5-4a16-9a34-5b670fee5965}"/>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t>总取款额度</a:t>
            </a:r>
            <a:r>
              <a:rPr lang="en-US"/>
              <a:t>-</a:t>
            </a:r>
            <a:r>
              <a:rPr lang="zh-CN"/>
              <a:t>营业日日均值与上月日均值比</a:t>
            </a:r>
          </a:p>
        </c:rich>
      </c:tx>
      <c:layout>
        <c:manualLayout>
          <c:xMode val="edge"/>
          <c:yMode val="edge"/>
          <c:x val="0.217317822578734"/>
          <c:y val="2.0887728459529999E-2"/>
        </c:manualLayout>
      </c:layout>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SBET_ro!$AL$100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SBET_ro!$AL$101:$AL$131</c:f>
              <c:numCache>
                <c:formatCode>_ * #,##0_ ;_ * \-#,##0_ ;_ * "-"_ ;_ @_ </c:formatCode>
                <c:ptCount val="31"/>
                <c:pt idx="0">
                  <c:v>986536</c:v>
                </c:pt>
                <c:pt idx="1">
                  <c:v>831629.5</c:v>
                </c:pt>
                <c:pt idx="2">
                  <c:v>860281.33333333337</c:v>
                </c:pt>
                <c:pt idx="3">
                  <c:v>963109.5</c:v>
                </c:pt>
                <c:pt idx="4">
                  <c:v>1000532</c:v>
                </c:pt>
                <c:pt idx="5">
                  <c:v>1049398.8333333333</c:v>
                </c:pt>
                <c:pt idx="6">
                  <c:v>1016264.7142857143</c:v>
                </c:pt>
                <c:pt idx="7">
                  <c:v>969848.25</c:v>
                </c:pt>
                <c:pt idx="8">
                  <c:v>933884.33333333337</c:v>
                </c:pt>
                <c:pt idx="9">
                  <c:v>922284.3</c:v>
                </c:pt>
                <c:pt idx="10">
                  <c:v>912879.72727272729</c:v>
                </c:pt>
                <c:pt idx="11">
                  <c:v>878508.66666666663</c:v>
                </c:pt>
                <c:pt idx="12">
                  <c:v>810931.07692307688</c:v>
                </c:pt>
                <c:pt idx="13">
                  <c:v>753007.42857142852</c:v>
                </c:pt>
                <c:pt idx="14">
                  <c:v>702806.93333333335</c:v>
                </c:pt>
                <c:pt idx="15">
                  <c:v>658881.5</c:v>
                </c:pt>
                <c:pt idx="16">
                  <c:v>620123.76470588241</c:v>
                </c:pt>
                <c:pt idx="17">
                  <c:v>585672.4444444445</c:v>
                </c:pt>
                <c:pt idx="18">
                  <c:v>554847.57894736843</c:v>
                </c:pt>
                <c:pt idx="19">
                  <c:v>527105.19999999995</c:v>
                </c:pt>
                <c:pt idx="20">
                  <c:v>502004.95238095237</c:v>
                </c:pt>
                <c:pt idx="21">
                  <c:v>479186.54545454547</c:v>
                </c:pt>
                <c:pt idx="22">
                  <c:v>458352.34782608697</c:v>
                </c:pt>
                <c:pt idx="23">
                  <c:v>439254.33333333331</c:v>
                </c:pt>
                <c:pt idx="24">
                  <c:v>421684.16</c:v>
                </c:pt>
                <c:pt idx="25">
                  <c:v>405465.53846153844</c:v>
                </c:pt>
                <c:pt idx="26">
                  <c:v>390448.29629629629</c:v>
                </c:pt>
                <c:pt idx="27">
                  <c:v>376503.71428571426</c:v>
                </c:pt>
                <c:pt idx="28">
                  <c:v>363520.8275862069</c:v>
                </c:pt>
                <c:pt idx="29">
                  <c:v>351403.46666666667</c:v>
                </c:pt>
                <c:pt idx="30">
                  <c:v>340067.87096774194</c:v>
                </c:pt>
              </c:numCache>
            </c:numRef>
          </c:val>
          <c:extLst>
            <c:ext xmlns:c16="http://schemas.microsoft.com/office/drawing/2014/chart" uri="{C3380CC4-5D6E-409C-BE32-E72D297353CC}">
              <c16:uniqueId val="{00000000-AB25-45FA-BE9F-6A0CDFED29DE}"/>
            </c:ext>
          </c:extLst>
        </c:ser>
        <c:ser>
          <c:idx val="1"/>
          <c:order val="1"/>
          <c:tx>
            <c:strRef>
              <c:f>SBET_ro!$AM$100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SBET_ro!$AM$101:$AM$131</c:f>
              <c:numCache>
                <c:formatCode>_ * #,##0_ ;_ * \-#,##0_ ;_ * "-"_ ;_ @_ </c:formatCode>
                <c:ptCount val="31"/>
                <c:pt idx="0">
                  <c:v>500751.80645161291</c:v>
                </c:pt>
                <c:pt idx="1">
                  <c:v>500751.80645161291</c:v>
                </c:pt>
                <c:pt idx="2">
                  <c:v>500751.80645161291</c:v>
                </c:pt>
                <c:pt idx="3">
                  <c:v>500751.80645161291</c:v>
                </c:pt>
                <c:pt idx="4">
                  <c:v>500751.80645161291</c:v>
                </c:pt>
                <c:pt idx="5">
                  <c:v>500751.80645161291</c:v>
                </c:pt>
                <c:pt idx="6">
                  <c:v>500751.80645161291</c:v>
                </c:pt>
                <c:pt idx="7">
                  <c:v>500751.80645161291</c:v>
                </c:pt>
                <c:pt idx="8">
                  <c:v>500751.80645161291</c:v>
                </c:pt>
                <c:pt idx="9">
                  <c:v>500751.80645161291</c:v>
                </c:pt>
                <c:pt idx="10">
                  <c:v>500751.80645161291</c:v>
                </c:pt>
                <c:pt idx="11">
                  <c:v>500751.80645161291</c:v>
                </c:pt>
                <c:pt idx="12">
                  <c:v>500751.80645161291</c:v>
                </c:pt>
                <c:pt idx="13">
                  <c:v>500751.80645161291</c:v>
                </c:pt>
                <c:pt idx="14">
                  <c:v>500751.80645161291</c:v>
                </c:pt>
                <c:pt idx="15">
                  <c:v>500751.80645161291</c:v>
                </c:pt>
                <c:pt idx="16">
                  <c:v>500751.80645161291</c:v>
                </c:pt>
                <c:pt idx="17">
                  <c:v>500751.80645161291</c:v>
                </c:pt>
                <c:pt idx="18">
                  <c:v>500751.80645161291</c:v>
                </c:pt>
                <c:pt idx="19">
                  <c:v>500751.80645161291</c:v>
                </c:pt>
                <c:pt idx="20">
                  <c:v>500751.80645161291</c:v>
                </c:pt>
                <c:pt idx="21">
                  <c:v>500751.80645161291</c:v>
                </c:pt>
                <c:pt idx="22">
                  <c:v>500751.80645161291</c:v>
                </c:pt>
                <c:pt idx="23">
                  <c:v>500751.80645161291</c:v>
                </c:pt>
                <c:pt idx="24">
                  <c:v>500751.80645161291</c:v>
                </c:pt>
                <c:pt idx="25">
                  <c:v>500751.80645161291</c:v>
                </c:pt>
                <c:pt idx="26">
                  <c:v>500751.80645161291</c:v>
                </c:pt>
                <c:pt idx="27">
                  <c:v>500751.80645161291</c:v>
                </c:pt>
                <c:pt idx="28">
                  <c:v>500751.80645161291</c:v>
                </c:pt>
                <c:pt idx="29">
                  <c:v>500751.80645161291</c:v>
                </c:pt>
                <c:pt idx="30">
                  <c:v>500751.80645161291</c:v>
                </c:pt>
              </c:numCache>
            </c:numRef>
          </c:val>
          <c:extLst>
            <c:ext xmlns:c16="http://schemas.microsoft.com/office/drawing/2014/chart" uri="{C3380CC4-5D6E-409C-BE32-E72D297353CC}">
              <c16:uniqueId val="{00000001-AB25-45FA-BE9F-6A0CDFED29DE}"/>
            </c:ext>
          </c:extLst>
        </c:ser>
        <c:dLbls>
          <c:showLegendKey val="0"/>
          <c:showVal val="0"/>
          <c:showCatName val="0"/>
          <c:showSerName val="0"/>
          <c:showPercent val="0"/>
          <c:showBubbleSize val="0"/>
        </c:dLbls>
        <c:gapWidth val="100"/>
        <c:axId val="224038912"/>
        <c:axId val="224040448"/>
      </c:barChart>
      <c:lineChart>
        <c:grouping val="standard"/>
        <c:varyColors val="0"/>
        <c:ser>
          <c:idx val="2"/>
          <c:order val="2"/>
          <c:tx>
            <c:strRef>
              <c:f>SBET_ro!$AN$100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SBET_ro!$AN$101:$AN$131</c:f>
              <c:numCache>
                <c:formatCode>0.00%</c:formatCode>
                <c:ptCount val="31"/>
                <c:pt idx="0">
                  <c:v>0.97010971760783427</c:v>
                </c:pt>
                <c:pt idx="1">
                  <c:v>0.66076185704256551</c:v>
                </c:pt>
                <c:pt idx="2">
                  <c:v>0.71797949053721766</c:v>
                </c:pt>
                <c:pt idx="3">
                  <c:v>0.92332706061453662</c:v>
                </c:pt>
                <c:pt idx="4">
                  <c:v>0.99805969166619535</c:v>
                </c:pt>
                <c:pt idx="5">
                  <c:v>1.0956466253601733</c:v>
                </c:pt>
                <c:pt idx="6">
                  <c:v>1.0294778794450836</c:v>
                </c:pt>
                <c:pt idx="7">
                  <c:v>0.93678432609651574</c:v>
                </c:pt>
                <c:pt idx="8">
                  <c:v>0.86496448200746245</c:v>
                </c:pt>
                <c:pt idx="9">
                  <c:v>0.84179924688722885</c:v>
                </c:pt>
                <c:pt idx="10">
                  <c:v>0.8230183406456425</c:v>
                </c:pt>
                <c:pt idx="11">
                  <c:v>0.75437942579155914</c:v>
                </c:pt>
                <c:pt idx="12">
                  <c:v>0.61942716226913153</c:v>
                </c:pt>
                <c:pt idx="13">
                  <c:v>0.50375379353562211</c:v>
                </c:pt>
                <c:pt idx="14">
                  <c:v>0.40350354063324745</c:v>
                </c:pt>
                <c:pt idx="15">
                  <c:v>0.31578456934366944</c:v>
                </c:pt>
                <c:pt idx="16">
                  <c:v>0.23838547702933605</c:v>
                </c:pt>
                <c:pt idx="17">
                  <c:v>0.16958628386103961</c:v>
                </c:pt>
                <c:pt idx="18">
                  <c:v>0.10802911102624796</c:v>
                </c:pt>
                <c:pt idx="19">
                  <c:v>5.2627655474935454E-2</c:v>
                </c:pt>
                <c:pt idx="20">
                  <c:v>2.5025290237481118E-3</c:v>
                </c:pt>
                <c:pt idx="21">
                  <c:v>-4.3065767750058562E-2</c:v>
                </c:pt>
                <c:pt idx="22">
                  <c:v>-8.4671603934838621E-2</c:v>
                </c:pt>
                <c:pt idx="23">
                  <c:v>-0.12281028710422041</c:v>
                </c:pt>
                <c:pt idx="24">
                  <c:v>-0.15789787562005161</c:v>
                </c:pt>
                <c:pt idx="25">
                  <c:v>-0.19028641886543424</c:v>
                </c:pt>
                <c:pt idx="26">
                  <c:v>-0.22027581075930702</c:v>
                </c:pt>
                <c:pt idx="27">
                  <c:v>-0.24812310323218895</c:v>
                </c:pt>
                <c:pt idx="28">
                  <c:v>-0.27404989277590652</c:v>
                </c:pt>
                <c:pt idx="29">
                  <c:v>-0.29824822968337628</c:v>
                </c:pt>
                <c:pt idx="30">
                  <c:v>-0.3208853835645577</c:v>
                </c:pt>
              </c:numCache>
            </c:numRef>
          </c:val>
          <c:smooth val="0"/>
          <c:extLst>
            <c:ext xmlns:c16="http://schemas.microsoft.com/office/drawing/2014/chart" uri="{C3380CC4-5D6E-409C-BE32-E72D297353CC}">
              <c16:uniqueId val="{00000002-AB25-45FA-BE9F-6A0CDFED29DE}"/>
            </c:ext>
          </c:extLst>
        </c:ser>
        <c:dLbls>
          <c:showLegendKey val="0"/>
          <c:showVal val="0"/>
          <c:showCatName val="0"/>
          <c:showSerName val="0"/>
          <c:showPercent val="0"/>
          <c:showBubbleSize val="0"/>
        </c:dLbls>
        <c:marker val="1"/>
        <c:smooth val="0"/>
        <c:axId val="436015280"/>
        <c:axId val="436018640"/>
      </c:lineChart>
      <c:dateAx>
        <c:axId val="224038912"/>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4040448"/>
        <c:crosses val="autoZero"/>
        <c:auto val="1"/>
        <c:lblOffset val="100"/>
        <c:baseTimeUnit val="days"/>
      </c:dateAx>
      <c:valAx>
        <c:axId val="22404044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4038912"/>
        <c:crosses val="autoZero"/>
        <c:crossBetween val="between"/>
      </c:valAx>
      <c:dateAx>
        <c:axId val="436015280"/>
        <c:scaling>
          <c:orientation val="minMax"/>
        </c:scaling>
        <c:delete val="1"/>
        <c:axPos val="b"/>
        <c:numFmt formatCode="m/d;@" sourceLinked="1"/>
        <c:majorTickMark val="out"/>
        <c:minorTickMark val="none"/>
        <c:tickLblPos val="nextTo"/>
        <c:crossAx val="436018640"/>
        <c:crosses val="autoZero"/>
        <c:auto val="1"/>
        <c:lblOffset val="100"/>
        <c:baseTimeUnit val="days"/>
      </c:dateAx>
      <c:valAx>
        <c:axId val="43601864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436015280"/>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3151c02b-ac7d-431d-b91d-23d7d9933ca9}"/>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1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公司输赢</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SBET_ro!$AO$2:$AO$4</c:f>
              <c:strCache>
                <c:ptCount val="3"/>
                <c:pt idx="0">
                  <c:v>公司輸贏
(淨贏-淨輸)</c:v>
                </c:pt>
                <c:pt idx="1">
                  <c:v>Company Win/Loss</c:v>
                </c:pt>
                <c:pt idx="2">
                  <c:v>本月数据</c:v>
                </c:pt>
              </c:strCache>
            </c:strRef>
          </c:tx>
          <c:spPr>
            <a:solidFill>
              <a:schemeClr val="accent1"/>
            </a:solidFill>
            <a:ln>
              <a:noFill/>
            </a:ln>
            <a:effectLst/>
          </c:spPr>
          <c:invertIfNegative val="0"/>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SBET_ro!$AO$5:$AO$35</c:f>
              <c:numCache>
                <c:formatCode>_ * #,##0_ ;_ * \-#,##0_ ;_ * "-"_ ;_ @_ </c:formatCode>
                <c:ptCount val="31"/>
                <c:pt idx="0">
                  <c:v>24190.82</c:v>
                </c:pt>
                <c:pt idx="1">
                  <c:v>183208.78</c:v>
                </c:pt>
                <c:pt idx="2">
                  <c:v>-68531.44</c:v>
                </c:pt>
                <c:pt idx="3">
                  <c:v>100434.64</c:v>
                </c:pt>
                <c:pt idx="4">
                  <c:v>385283.8</c:v>
                </c:pt>
                <c:pt idx="5">
                  <c:v>108577.25</c:v>
                </c:pt>
                <c:pt idx="6">
                  <c:v>231589.85</c:v>
                </c:pt>
                <c:pt idx="7">
                  <c:v>180660.32</c:v>
                </c:pt>
                <c:pt idx="8">
                  <c:v>-67604.490000000005</c:v>
                </c:pt>
                <c:pt idx="9">
                  <c:v>336358.45</c:v>
                </c:pt>
                <c:pt idx="10">
                  <c:v>178647.73</c:v>
                </c:pt>
                <c:pt idx="11">
                  <c:v>205576.56</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67F0-4096-95D7-7AEDE7BE8979}"/>
            </c:ext>
          </c:extLst>
        </c:ser>
        <c:ser>
          <c:idx val="1"/>
          <c:order val="1"/>
          <c:tx>
            <c:strRef>
              <c:f>SBET_ro!$AP$2:$AP$4</c:f>
              <c:strCache>
                <c:ptCount val="3"/>
                <c:pt idx="0">
                  <c:v>公司輸贏
(淨贏-淨輸)</c:v>
                </c:pt>
                <c:pt idx="1">
                  <c:v>Company Win/Loss</c:v>
                </c:pt>
                <c:pt idx="2">
                  <c:v>上月数据</c:v>
                </c:pt>
              </c:strCache>
            </c:strRef>
          </c:tx>
          <c:spPr>
            <a:solidFill>
              <a:schemeClr val="accent2"/>
            </a:solidFill>
            <a:ln>
              <a:noFill/>
            </a:ln>
            <a:effectLst/>
          </c:spPr>
          <c:invertIfNegative val="0"/>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SBET_ro!$AP$5:$AP$35</c:f>
              <c:numCache>
                <c:formatCode>_ * #,##0_ ;_ * \-#,##0_ ;_ * "-"_ ;_ @_ </c:formatCode>
                <c:ptCount val="31"/>
                <c:pt idx="0">
                  <c:v>117224.5</c:v>
                </c:pt>
                <c:pt idx="1">
                  <c:v>121058.02</c:v>
                </c:pt>
                <c:pt idx="2">
                  <c:v>152066.96</c:v>
                </c:pt>
                <c:pt idx="3">
                  <c:v>240620.48</c:v>
                </c:pt>
                <c:pt idx="4">
                  <c:v>513981.94</c:v>
                </c:pt>
                <c:pt idx="5">
                  <c:v>117567.56</c:v>
                </c:pt>
                <c:pt idx="6">
                  <c:v>179498.34</c:v>
                </c:pt>
                <c:pt idx="7">
                  <c:v>160175.12</c:v>
                </c:pt>
                <c:pt idx="8">
                  <c:v>179336.7</c:v>
                </c:pt>
                <c:pt idx="9">
                  <c:v>71911.899999999994</c:v>
                </c:pt>
                <c:pt idx="10">
                  <c:v>451700.5</c:v>
                </c:pt>
                <c:pt idx="11">
                  <c:v>-18905.04</c:v>
                </c:pt>
                <c:pt idx="12">
                  <c:v>156853.76999999999</c:v>
                </c:pt>
                <c:pt idx="13">
                  <c:v>201249.78</c:v>
                </c:pt>
                <c:pt idx="14">
                  <c:v>197490.05</c:v>
                </c:pt>
                <c:pt idx="15">
                  <c:v>123173.03</c:v>
                </c:pt>
                <c:pt idx="16">
                  <c:v>649906.56999999995</c:v>
                </c:pt>
                <c:pt idx="17">
                  <c:v>342021.3</c:v>
                </c:pt>
                <c:pt idx="18">
                  <c:v>77289.14</c:v>
                </c:pt>
                <c:pt idx="19">
                  <c:v>415508.1</c:v>
                </c:pt>
                <c:pt idx="20">
                  <c:v>180842.47</c:v>
                </c:pt>
                <c:pt idx="21">
                  <c:v>22455.62</c:v>
                </c:pt>
                <c:pt idx="22">
                  <c:v>186900.64</c:v>
                </c:pt>
                <c:pt idx="23">
                  <c:v>18034.330000000002</c:v>
                </c:pt>
                <c:pt idx="24">
                  <c:v>227178.37</c:v>
                </c:pt>
                <c:pt idx="25">
                  <c:v>381065.63</c:v>
                </c:pt>
                <c:pt idx="26">
                  <c:v>61635.95</c:v>
                </c:pt>
                <c:pt idx="27">
                  <c:v>55597.43</c:v>
                </c:pt>
                <c:pt idx="28">
                  <c:v>0</c:v>
                </c:pt>
                <c:pt idx="29">
                  <c:v>0</c:v>
                </c:pt>
                <c:pt idx="30">
                  <c:v>0</c:v>
                </c:pt>
              </c:numCache>
            </c:numRef>
          </c:val>
          <c:extLst>
            <c:ext xmlns:c16="http://schemas.microsoft.com/office/drawing/2014/chart" uri="{C3380CC4-5D6E-409C-BE32-E72D297353CC}">
              <c16:uniqueId val="{00000001-67F0-4096-95D7-7AEDE7BE8979}"/>
            </c:ext>
          </c:extLst>
        </c:ser>
        <c:dLbls>
          <c:showLegendKey val="0"/>
          <c:showVal val="0"/>
          <c:showCatName val="0"/>
          <c:showSerName val="0"/>
          <c:showPercent val="0"/>
          <c:showBubbleSize val="0"/>
        </c:dLbls>
        <c:gapWidth val="219"/>
        <c:axId val="224088832"/>
        <c:axId val="224090368"/>
      </c:barChart>
      <c:lineChart>
        <c:grouping val="standard"/>
        <c:varyColors val="0"/>
        <c:ser>
          <c:idx val="2"/>
          <c:order val="2"/>
          <c:tx>
            <c:strRef>
              <c:f>SBET_ro!$AQ$2:$AQ$4</c:f>
              <c:strCache>
                <c:ptCount val="3"/>
                <c:pt idx="0">
                  <c:v>公司輸贏
(淨贏-淨輸)</c:v>
                </c:pt>
                <c:pt idx="1">
                  <c:v>Company Win/Loss</c:v>
                </c:pt>
                <c:pt idx="2">
                  <c:v>增长率</c:v>
                </c:pt>
              </c:strCache>
            </c:strRef>
          </c:tx>
          <c:spPr>
            <a:ln w="28575" cap="rnd">
              <a:solidFill>
                <a:schemeClr val="accent3"/>
              </a:solidFill>
              <a:round/>
            </a:ln>
            <a:effectLst/>
          </c:spPr>
          <c:marker>
            <c:symbol val="none"/>
          </c:marker>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SBET_ro!$AQ$5:$AQ$35</c:f>
              <c:numCache>
                <c:formatCode>0.00%</c:formatCode>
                <c:ptCount val="31"/>
                <c:pt idx="0">
                  <c:v>-0.79363682506643229</c:v>
                </c:pt>
                <c:pt idx="1">
                  <c:v>0.51339646889978863</c:v>
                </c:pt>
                <c:pt idx="2">
                  <c:v>-1.450666206518497</c:v>
                </c:pt>
                <c:pt idx="3">
                  <c:v>-0.58260144772381806</c:v>
                </c:pt>
                <c:pt idx="4">
                  <c:v>-0.25039428428166177</c:v>
                </c:pt>
                <c:pt idx="5">
                  <c:v>-7.6469308370438221E-2</c:v>
                </c:pt>
                <c:pt idx="6">
                  <c:v>0.29020608212867044</c:v>
                </c:pt>
                <c:pt idx="7">
                  <c:v>0.12789252163507051</c:v>
                </c:pt>
                <c:pt idx="8">
                  <c:v>-1.3769696330979659</c:v>
                </c:pt>
                <c:pt idx="9">
                  <c:v>3.6773684188569633</c:v>
                </c:pt>
                <c:pt idx="10">
                  <c:v>-0.60449959652468843</c:v>
                </c:pt>
                <c:pt idx="11">
                  <c:v>-11.874166888829645</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67F0-4096-95D7-7AEDE7BE8979}"/>
            </c:ext>
          </c:extLst>
        </c:ser>
        <c:dLbls>
          <c:showLegendKey val="0"/>
          <c:showVal val="0"/>
          <c:showCatName val="0"/>
          <c:showSerName val="0"/>
          <c:showPercent val="0"/>
          <c:showBubbleSize val="0"/>
        </c:dLbls>
        <c:marker val="1"/>
        <c:smooth val="0"/>
        <c:axId val="1522029536"/>
        <c:axId val="1522027616"/>
      </c:lineChart>
      <c:dateAx>
        <c:axId val="224088832"/>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090368"/>
        <c:crosses val="autoZero"/>
        <c:auto val="1"/>
        <c:lblOffset val="100"/>
        <c:baseTimeUnit val="days"/>
      </c:dateAx>
      <c:valAx>
        <c:axId val="224090368"/>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088832"/>
        <c:crosses val="autoZero"/>
        <c:crossBetween val="between"/>
      </c:valAx>
      <c:dateAx>
        <c:axId val="1522029536"/>
        <c:scaling>
          <c:orientation val="minMax"/>
        </c:scaling>
        <c:delete val="1"/>
        <c:axPos val="b"/>
        <c:numFmt formatCode="m/d;@" sourceLinked="1"/>
        <c:majorTickMark val="out"/>
        <c:minorTickMark val="none"/>
        <c:tickLblPos val="nextTo"/>
        <c:crossAx val="1522027616"/>
        <c:crosses val="autoZero"/>
        <c:auto val="1"/>
        <c:lblOffset val="100"/>
        <c:baseTimeUnit val="days"/>
      </c:dateAx>
      <c:valAx>
        <c:axId val="152202761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1522029536"/>
        <c:crosses val="max"/>
        <c:crossBetween val="between"/>
      </c:valAx>
      <c:spPr>
        <a:noFill/>
        <a:ln>
          <a:noFill/>
        </a:ln>
        <a:effectLst/>
      </c:spPr>
    </c:plotArea>
    <c:legend>
      <c:legendPos val="b"/>
      <c:layout>
        <c:manualLayout>
          <c:xMode val="edge"/>
          <c:yMode val="edge"/>
          <c:x val="2.36989165225256E-2"/>
          <c:y val="0.64658038487487401"/>
          <c:w val="0.95028697871124101"/>
          <c:h val="0.31025417195141203"/>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b40a3cda-867d-4083-a0a2-d9d015a66d8b}"/>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公司输赢</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SBET_ro!$AO$36</c:f>
              <c:strCache>
                <c:ptCount val="1"/>
                <c:pt idx="0">
                  <c:v>本月日均值数据</c:v>
                </c:pt>
              </c:strCache>
            </c:strRef>
          </c:tx>
          <c:spPr>
            <a:solidFill>
              <a:schemeClr val="accent1"/>
            </a:solidFill>
            <a:ln>
              <a:noFill/>
            </a:ln>
            <a:effectLst/>
          </c:spPr>
          <c:invertIfNegative val="0"/>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SBET_ro!$AO$37:$AO$67</c:f>
              <c:numCache>
                <c:formatCode>_ * #,##0_ ;_ * \-#,##0_ ;_ * "-"_ ;_ @_ </c:formatCode>
                <c:ptCount val="31"/>
                <c:pt idx="0">
                  <c:v>24190.82</c:v>
                </c:pt>
                <c:pt idx="1">
                  <c:v>103699.8</c:v>
                </c:pt>
                <c:pt idx="2">
                  <c:v>46289.386666666665</c:v>
                </c:pt>
                <c:pt idx="3">
                  <c:v>59825.7</c:v>
                </c:pt>
                <c:pt idx="4">
                  <c:v>124917.31999999999</c:v>
                </c:pt>
                <c:pt idx="5">
                  <c:v>122193.97499999999</c:v>
                </c:pt>
                <c:pt idx="6">
                  <c:v>137821.95714285714</c:v>
                </c:pt>
                <c:pt idx="7">
                  <c:v>143176.7525</c:v>
                </c:pt>
                <c:pt idx="8">
                  <c:v>119756.61444444445</c:v>
                </c:pt>
                <c:pt idx="9">
                  <c:v>141416.79800000001</c:v>
                </c:pt>
                <c:pt idx="10">
                  <c:v>144801.42818181819</c:v>
                </c:pt>
                <c:pt idx="11">
                  <c:v>149866.02249999999</c:v>
                </c:pt>
                <c:pt idx="12">
                  <c:v>138337.86692307692</c:v>
                </c:pt>
                <c:pt idx="13">
                  <c:v>128456.59071428572</c:v>
                </c:pt>
                <c:pt idx="14">
                  <c:v>119892.818</c:v>
                </c:pt>
                <c:pt idx="15">
                  <c:v>112399.516875</c:v>
                </c:pt>
                <c:pt idx="16">
                  <c:v>105787.7805882353</c:v>
                </c:pt>
                <c:pt idx="17">
                  <c:v>99910.681666666671</c:v>
                </c:pt>
                <c:pt idx="18">
                  <c:v>94652.224736842109</c:v>
                </c:pt>
                <c:pt idx="19">
                  <c:v>89919.613500000007</c:v>
                </c:pt>
                <c:pt idx="20">
                  <c:v>85637.72714285714</c:v>
                </c:pt>
                <c:pt idx="21">
                  <c:v>81745.10318181818</c:v>
                </c:pt>
                <c:pt idx="22">
                  <c:v>78190.968260869573</c:v>
                </c:pt>
                <c:pt idx="23">
                  <c:v>74933.011249999996</c:v>
                </c:pt>
                <c:pt idx="24">
                  <c:v>71935.690799999997</c:v>
                </c:pt>
                <c:pt idx="25">
                  <c:v>69168.933461538458</c:v>
                </c:pt>
                <c:pt idx="26">
                  <c:v>66607.121111111119</c:v>
                </c:pt>
                <c:pt idx="27">
                  <c:v>64228.295357142859</c:v>
                </c:pt>
                <c:pt idx="28">
                  <c:v>62013.526551724135</c:v>
                </c:pt>
                <c:pt idx="29">
                  <c:v>59946.409</c:v>
                </c:pt>
                <c:pt idx="30">
                  <c:v>58012.653870967741</c:v>
                </c:pt>
              </c:numCache>
            </c:numRef>
          </c:val>
          <c:extLst>
            <c:ext xmlns:c16="http://schemas.microsoft.com/office/drawing/2014/chart" uri="{C3380CC4-5D6E-409C-BE32-E72D297353CC}">
              <c16:uniqueId val="{00000000-04B6-42B6-B416-A868E382D993}"/>
            </c:ext>
          </c:extLst>
        </c:ser>
        <c:ser>
          <c:idx val="1"/>
          <c:order val="1"/>
          <c:tx>
            <c:strRef>
              <c:f>SBET_ro!$AP$36</c:f>
              <c:strCache>
                <c:ptCount val="1"/>
                <c:pt idx="0">
                  <c:v>上月日均值数据</c:v>
                </c:pt>
              </c:strCache>
            </c:strRef>
          </c:tx>
          <c:spPr>
            <a:solidFill>
              <a:schemeClr val="accent2"/>
            </a:solidFill>
            <a:ln>
              <a:noFill/>
            </a:ln>
            <a:effectLst/>
          </c:spPr>
          <c:invertIfNegative val="0"/>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SBET_ro!$AP$37:$AP$67</c:f>
              <c:numCache>
                <c:formatCode>_ * #,##0_ ;_ * \-#,##0_ ;_ * "-"_ ;_ @_ </c:formatCode>
                <c:ptCount val="31"/>
                <c:pt idx="0">
                  <c:v>117224.5</c:v>
                </c:pt>
                <c:pt idx="1">
                  <c:v>119141.26000000001</c:v>
                </c:pt>
                <c:pt idx="2">
                  <c:v>130116.49333333333</c:v>
                </c:pt>
                <c:pt idx="3">
                  <c:v>157742.49</c:v>
                </c:pt>
                <c:pt idx="4">
                  <c:v>228990.37999999998</c:v>
                </c:pt>
                <c:pt idx="5">
                  <c:v>210419.91</c:v>
                </c:pt>
                <c:pt idx="6">
                  <c:v>206002.54285714286</c:v>
                </c:pt>
                <c:pt idx="7">
                  <c:v>200274.11499999999</c:v>
                </c:pt>
                <c:pt idx="8">
                  <c:v>197947.73555555556</c:v>
                </c:pt>
                <c:pt idx="9">
                  <c:v>185344.15199999997</c:v>
                </c:pt>
                <c:pt idx="10">
                  <c:v>209558.36545454542</c:v>
                </c:pt>
                <c:pt idx="11">
                  <c:v>190519.74833333329</c:v>
                </c:pt>
                <c:pt idx="12">
                  <c:v>187930.05769230766</c:v>
                </c:pt>
                <c:pt idx="13">
                  <c:v>188881.46642857138</c:v>
                </c:pt>
                <c:pt idx="14">
                  <c:v>189455.37199999994</c:v>
                </c:pt>
                <c:pt idx="15">
                  <c:v>185312.72562499993</c:v>
                </c:pt>
                <c:pt idx="16">
                  <c:v>212641.77529411757</c:v>
                </c:pt>
                <c:pt idx="17">
                  <c:v>219829.52666666658</c:v>
                </c:pt>
                <c:pt idx="18">
                  <c:v>212327.40105263153</c:v>
                </c:pt>
                <c:pt idx="19">
                  <c:v>222486.43599999993</c:v>
                </c:pt>
                <c:pt idx="20">
                  <c:v>220503.38999999993</c:v>
                </c:pt>
                <c:pt idx="21">
                  <c:v>211501.21863636357</c:v>
                </c:pt>
                <c:pt idx="22">
                  <c:v>210431.6282608695</c:v>
                </c:pt>
                <c:pt idx="23">
                  <c:v>202415.0741666666</c:v>
                </c:pt>
                <c:pt idx="24">
                  <c:v>203405.60599999994</c:v>
                </c:pt>
                <c:pt idx="25">
                  <c:v>210238.68384615378</c:v>
                </c:pt>
                <c:pt idx="26">
                  <c:v>204734.87888888884</c:v>
                </c:pt>
                <c:pt idx="27">
                  <c:v>199408.54142857136</c:v>
                </c:pt>
                <c:pt idx="28">
                  <c:v>192532.38482758615</c:v>
                </c:pt>
                <c:pt idx="29">
                  <c:v>186114.63866666661</c:v>
                </c:pt>
                <c:pt idx="30">
                  <c:v>180110.94064516123</c:v>
                </c:pt>
              </c:numCache>
            </c:numRef>
          </c:val>
          <c:extLst>
            <c:ext xmlns:c16="http://schemas.microsoft.com/office/drawing/2014/chart" uri="{C3380CC4-5D6E-409C-BE32-E72D297353CC}">
              <c16:uniqueId val="{00000001-04B6-42B6-B416-A868E382D993}"/>
            </c:ext>
          </c:extLst>
        </c:ser>
        <c:dLbls>
          <c:showLegendKey val="0"/>
          <c:showVal val="0"/>
          <c:showCatName val="0"/>
          <c:showSerName val="0"/>
          <c:showPercent val="0"/>
          <c:showBubbleSize val="0"/>
        </c:dLbls>
        <c:gapWidth val="219"/>
        <c:axId val="223954432"/>
        <c:axId val="223955968"/>
      </c:barChart>
      <c:lineChart>
        <c:grouping val="standard"/>
        <c:varyColors val="0"/>
        <c:ser>
          <c:idx val="2"/>
          <c:order val="2"/>
          <c:tx>
            <c:strRef>
              <c:f>SBET_ro!$AQ$36</c:f>
              <c:strCache>
                <c:ptCount val="1"/>
                <c:pt idx="0">
                  <c:v>日均值同比增长率</c:v>
                </c:pt>
              </c:strCache>
            </c:strRef>
          </c:tx>
          <c:spPr>
            <a:ln w="28575" cap="rnd">
              <a:solidFill>
                <a:schemeClr val="accent3"/>
              </a:solidFill>
              <a:round/>
            </a:ln>
            <a:effectLst/>
          </c:spPr>
          <c:marker>
            <c:symbol val="none"/>
          </c:marker>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SBET_ro!$AQ$37:$AQ$67</c:f>
              <c:numCache>
                <c:formatCode>0.00%</c:formatCode>
                <c:ptCount val="31"/>
                <c:pt idx="0">
                  <c:v>-0.79363682506643229</c:v>
                </c:pt>
                <c:pt idx="1">
                  <c:v>-0.12960631774416356</c:v>
                </c:pt>
                <c:pt idx="2">
                  <c:v>-0.64424658641789401</c:v>
                </c:pt>
                <c:pt idx="3">
                  <c:v>-0.62073820439882743</c:v>
                </c:pt>
                <c:pt idx="4">
                  <c:v>-0.45448660332368546</c:v>
                </c:pt>
                <c:pt idx="5">
                  <c:v>-0.41928510947466907</c:v>
                </c:pt>
                <c:pt idx="6">
                  <c:v>-0.3309696315815242</c:v>
                </c:pt>
                <c:pt idx="7">
                  <c:v>-0.28509606695802897</c:v>
                </c:pt>
                <c:pt idx="8">
                  <c:v>-0.39500891935773708</c:v>
                </c:pt>
                <c:pt idx="9">
                  <c:v>-0.23700426221162871</c:v>
                </c:pt>
                <c:pt idx="10">
                  <c:v>-0.30901623579791393</c:v>
                </c:pt>
                <c:pt idx="11">
                  <c:v>-0.2133832644068244</c:v>
                </c:pt>
                <c:pt idx="12">
                  <c:v>-0.26388642337579959</c:v>
                </c:pt>
                <c:pt idx="13">
                  <c:v>-0.31990897178435618</c:v>
                </c:pt>
                <c:pt idx="14">
                  <c:v>-0.36717118794604547</c:v>
                </c:pt>
                <c:pt idx="15">
                  <c:v>-0.39346034388133488</c:v>
                </c:pt>
                <c:pt idx="16">
                  <c:v>-0.50250706644113607</c:v>
                </c:pt>
                <c:pt idx="17">
                  <c:v>-0.54550836194919383</c:v>
                </c:pt>
                <c:pt idx="18">
                  <c:v>-0.55421568639942143</c:v>
                </c:pt>
                <c:pt idx="19">
                  <c:v>-0.59584226743602453</c:v>
                </c:pt>
                <c:pt idx="20">
                  <c:v>-0.611626255982472</c:v>
                </c:pt>
                <c:pt idx="21">
                  <c:v>-0.61350055707072093</c:v>
                </c:pt>
                <c:pt idx="22">
                  <c:v>-0.62842577939882116</c:v>
                </c:pt>
                <c:pt idx="23">
                  <c:v>-0.62980518344053327</c:v>
                </c:pt>
                <c:pt idx="24">
                  <c:v>-0.64634361749105362</c:v>
                </c:pt>
                <c:pt idx="25">
                  <c:v>-0.67099806659675365</c:v>
                </c:pt>
                <c:pt idx="26">
                  <c:v>-0.6746664687883529</c:v>
                </c:pt>
                <c:pt idx="27">
                  <c:v>-0.67790599691964748</c:v>
                </c:pt>
                <c:pt idx="28">
                  <c:v>-0.67790599691964759</c:v>
                </c:pt>
                <c:pt idx="29">
                  <c:v>-0.67790599691964759</c:v>
                </c:pt>
                <c:pt idx="30">
                  <c:v>-0.67790599691964759</c:v>
                </c:pt>
              </c:numCache>
            </c:numRef>
          </c:val>
          <c:smooth val="0"/>
          <c:extLst>
            <c:ext xmlns:c16="http://schemas.microsoft.com/office/drawing/2014/chart" uri="{C3380CC4-5D6E-409C-BE32-E72D297353CC}">
              <c16:uniqueId val="{00000002-04B6-42B6-B416-A868E382D993}"/>
            </c:ext>
          </c:extLst>
        </c:ser>
        <c:dLbls>
          <c:showLegendKey val="0"/>
          <c:showVal val="0"/>
          <c:showCatName val="0"/>
          <c:showSerName val="0"/>
          <c:showPercent val="0"/>
          <c:showBubbleSize val="0"/>
        </c:dLbls>
        <c:marker val="1"/>
        <c:smooth val="0"/>
        <c:axId val="2065271632"/>
        <c:axId val="2065261072"/>
      </c:lineChart>
      <c:dateAx>
        <c:axId val="223954432"/>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955968"/>
        <c:crosses val="autoZero"/>
        <c:auto val="1"/>
        <c:lblOffset val="100"/>
        <c:baseTimeUnit val="days"/>
      </c:dateAx>
      <c:valAx>
        <c:axId val="22395596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954432"/>
        <c:crosses val="autoZero"/>
        <c:crossBetween val="between"/>
      </c:valAx>
      <c:dateAx>
        <c:axId val="2065271632"/>
        <c:scaling>
          <c:orientation val="minMax"/>
        </c:scaling>
        <c:delete val="1"/>
        <c:axPos val="b"/>
        <c:numFmt formatCode="m/d;@" sourceLinked="1"/>
        <c:majorTickMark val="out"/>
        <c:minorTickMark val="none"/>
        <c:tickLblPos val="nextTo"/>
        <c:crossAx val="2065261072"/>
        <c:crosses val="autoZero"/>
        <c:auto val="1"/>
        <c:lblOffset val="100"/>
        <c:baseTimeUnit val="days"/>
      </c:dateAx>
      <c:valAx>
        <c:axId val="206526107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06527163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5017f89e-fd9b-4ff3-a927-26e3b5bb10c6}"/>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t>公司输赢</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SBET_ro!$AO$68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SBET_ro!$A$69:$A$99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SBET_ro!$AO$69:$AO$99</c:f>
              <c:numCache>
                <c:formatCode>_ * #,##0_ ;_ * \-#,##0_ ;_ * "-"_ ;_ @_ </c:formatCode>
                <c:ptCount val="31"/>
                <c:pt idx="0">
                  <c:v>-31406.61</c:v>
                </c:pt>
                <c:pt idx="1">
                  <c:v>159017.96</c:v>
                </c:pt>
                <c:pt idx="2">
                  <c:v>-251740.22</c:v>
                </c:pt>
                <c:pt idx="3">
                  <c:v>168966.08000000002</c:v>
                </c:pt>
                <c:pt idx="4">
                  <c:v>284849.15999999997</c:v>
                </c:pt>
                <c:pt idx="5">
                  <c:v>-276706.55</c:v>
                </c:pt>
                <c:pt idx="6">
                  <c:v>123012.6</c:v>
                </c:pt>
                <c:pt idx="7">
                  <c:v>-50929.53</c:v>
                </c:pt>
                <c:pt idx="8">
                  <c:v>-248264.81</c:v>
                </c:pt>
                <c:pt idx="9">
                  <c:v>403962.94</c:v>
                </c:pt>
                <c:pt idx="10">
                  <c:v>-157710.72</c:v>
                </c:pt>
                <c:pt idx="11">
                  <c:v>26928.829999999987</c:v>
                </c:pt>
                <c:pt idx="12">
                  <c:v>-205576.56</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3A8D-4FC0-9F73-80B30DAA8E6A}"/>
            </c:ext>
          </c:extLst>
        </c:ser>
        <c:dLbls>
          <c:showLegendKey val="0"/>
          <c:showVal val="0"/>
          <c:showCatName val="0"/>
          <c:showSerName val="0"/>
          <c:showPercent val="0"/>
          <c:showBubbleSize val="0"/>
        </c:dLbls>
        <c:gapWidth val="315"/>
        <c:overlap val="-40"/>
        <c:axId val="223988352"/>
        <c:axId val="224854400"/>
      </c:barChart>
      <c:dateAx>
        <c:axId val="223988352"/>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4854400"/>
        <c:crosses val="autoZero"/>
        <c:auto val="1"/>
        <c:lblOffset val="100"/>
        <c:baseTimeUnit val="days"/>
      </c:dateAx>
      <c:valAx>
        <c:axId val="224854400"/>
        <c:scaling>
          <c:orientation val="minMax"/>
        </c:scaling>
        <c:delete val="1"/>
        <c:axPos val="l"/>
        <c:numFmt formatCode="_ * #,##0_ ;_ * \-#,##0_ ;_ * &quot;-&quot;_ ;_ @_ " sourceLinked="1"/>
        <c:majorTickMark val="none"/>
        <c:minorTickMark val="none"/>
        <c:tickLblPos val="nextTo"/>
        <c:crossAx val="2239883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52ab372e-3b82-467e-a066-7ceea7432a9c}"/>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t>公司输赢</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SBET_ro!$AO$100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SBET_ro!$AO$101:$AO$131</c:f>
              <c:numCache>
                <c:formatCode>_ * #,##0_ ;_ * \-#,##0_ ;_ * "-"_ ;_ @_ </c:formatCode>
                <c:ptCount val="31"/>
                <c:pt idx="0">
                  <c:v>24190.82</c:v>
                </c:pt>
                <c:pt idx="1">
                  <c:v>103699.8</c:v>
                </c:pt>
                <c:pt idx="2">
                  <c:v>46289.386666666665</c:v>
                </c:pt>
                <c:pt idx="3">
                  <c:v>59825.7</c:v>
                </c:pt>
                <c:pt idx="4">
                  <c:v>124917.31999999999</c:v>
                </c:pt>
                <c:pt idx="5">
                  <c:v>122193.97499999999</c:v>
                </c:pt>
                <c:pt idx="6">
                  <c:v>137821.95714285714</c:v>
                </c:pt>
                <c:pt idx="7">
                  <c:v>143176.7525</c:v>
                </c:pt>
                <c:pt idx="8">
                  <c:v>119756.61444444445</c:v>
                </c:pt>
                <c:pt idx="9">
                  <c:v>141416.79800000001</c:v>
                </c:pt>
                <c:pt idx="10">
                  <c:v>144801.42818181819</c:v>
                </c:pt>
                <c:pt idx="11">
                  <c:v>149866.02249999999</c:v>
                </c:pt>
                <c:pt idx="12">
                  <c:v>138337.86692307692</c:v>
                </c:pt>
                <c:pt idx="13">
                  <c:v>128456.59071428572</c:v>
                </c:pt>
                <c:pt idx="14">
                  <c:v>119892.818</c:v>
                </c:pt>
                <c:pt idx="15">
                  <c:v>112399.516875</c:v>
                </c:pt>
                <c:pt idx="16">
                  <c:v>105787.7805882353</c:v>
                </c:pt>
                <c:pt idx="17">
                  <c:v>99910.681666666671</c:v>
                </c:pt>
                <c:pt idx="18">
                  <c:v>94652.224736842109</c:v>
                </c:pt>
                <c:pt idx="19">
                  <c:v>89919.613500000007</c:v>
                </c:pt>
                <c:pt idx="20">
                  <c:v>85637.72714285714</c:v>
                </c:pt>
                <c:pt idx="21">
                  <c:v>81745.10318181818</c:v>
                </c:pt>
                <c:pt idx="22">
                  <c:v>78190.968260869573</c:v>
                </c:pt>
                <c:pt idx="23">
                  <c:v>74933.011249999996</c:v>
                </c:pt>
                <c:pt idx="24">
                  <c:v>71935.690799999997</c:v>
                </c:pt>
                <c:pt idx="25">
                  <c:v>69168.933461538458</c:v>
                </c:pt>
                <c:pt idx="26">
                  <c:v>66607.121111111119</c:v>
                </c:pt>
                <c:pt idx="27">
                  <c:v>64228.295357142859</c:v>
                </c:pt>
                <c:pt idx="28">
                  <c:v>62013.526551724135</c:v>
                </c:pt>
                <c:pt idx="29">
                  <c:v>59946.409</c:v>
                </c:pt>
                <c:pt idx="30">
                  <c:v>58012.653870967741</c:v>
                </c:pt>
              </c:numCache>
            </c:numRef>
          </c:val>
          <c:extLst>
            <c:ext xmlns:c16="http://schemas.microsoft.com/office/drawing/2014/chart" uri="{C3380CC4-5D6E-409C-BE32-E72D297353CC}">
              <c16:uniqueId val="{00000000-08E5-45F1-9145-EF935CE82BC1}"/>
            </c:ext>
          </c:extLst>
        </c:ser>
        <c:ser>
          <c:idx val="1"/>
          <c:order val="1"/>
          <c:tx>
            <c:strRef>
              <c:f>SBET_ro!$AP$100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SBET_ro!$AP$101:$AP$131</c:f>
              <c:numCache>
                <c:formatCode>_ * #,##0_ ;_ * \-#,##0_ ;_ * "-"_ ;_ @_ </c:formatCode>
                <c:ptCount val="31"/>
                <c:pt idx="0">
                  <c:v>180110.94064516123</c:v>
                </c:pt>
                <c:pt idx="1">
                  <c:v>180110.94064516123</c:v>
                </c:pt>
                <c:pt idx="2">
                  <c:v>180110.94064516123</c:v>
                </c:pt>
                <c:pt idx="3">
                  <c:v>180110.94064516123</c:v>
                </c:pt>
                <c:pt idx="4">
                  <c:v>180110.94064516123</c:v>
                </c:pt>
                <c:pt idx="5">
                  <c:v>180110.94064516123</c:v>
                </c:pt>
                <c:pt idx="6">
                  <c:v>180110.94064516123</c:v>
                </c:pt>
                <c:pt idx="7">
                  <c:v>180110.94064516123</c:v>
                </c:pt>
                <c:pt idx="8">
                  <c:v>180110.94064516123</c:v>
                </c:pt>
                <c:pt idx="9">
                  <c:v>180110.94064516123</c:v>
                </c:pt>
                <c:pt idx="10">
                  <c:v>180110.94064516123</c:v>
                </c:pt>
                <c:pt idx="11">
                  <c:v>180110.94064516123</c:v>
                </c:pt>
                <c:pt idx="12">
                  <c:v>180110.94064516123</c:v>
                </c:pt>
                <c:pt idx="13">
                  <c:v>180110.94064516123</c:v>
                </c:pt>
                <c:pt idx="14">
                  <c:v>180110.94064516123</c:v>
                </c:pt>
                <c:pt idx="15">
                  <c:v>180110.94064516123</c:v>
                </c:pt>
                <c:pt idx="16">
                  <c:v>180110.94064516123</c:v>
                </c:pt>
                <c:pt idx="17">
                  <c:v>180110.94064516123</c:v>
                </c:pt>
                <c:pt idx="18">
                  <c:v>180110.94064516123</c:v>
                </c:pt>
                <c:pt idx="19">
                  <c:v>180110.94064516123</c:v>
                </c:pt>
                <c:pt idx="20">
                  <c:v>180110.94064516123</c:v>
                </c:pt>
                <c:pt idx="21">
                  <c:v>180110.94064516123</c:v>
                </c:pt>
                <c:pt idx="22">
                  <c:v>180110.94064516123</c:v>
                </c:pt>
                <c:pt idx="23">
                  <c:v>180110.94064516123</c:v>
                </c:pt>
                <c:pt idx="24">
                  <c:v>180110.94064516123</c:v>
                </c:pt>
                <c:pt idx="25">
                  <c:v>180110.94064516123</c:v>
                </c:pt>
                <c:pt idx="26">
                  <c:v>180110.94064516123</c:v>
                </c:pt>
                <c:pt idx="27">
                  <c:v>180110.94064516123</c:v>
                </c:pt>
                <c:pt idx="28">
                  <c:v>180110.94064516123</c:v>
                </c:pt>
                <c:pt idx="29">
                  <c:v>180110.94064516123</c:v>
                </c:pt>
                <c:pt idx="30">
                  <c:v>180110.94064516123</c:v>
                </c:pt>
              </c:numCache>
            </c:numRef>
          </c:val>
          <c:extLst>
            <c:ext xmlns:c16="http://schemas.microsoft.com/office/drawing/2014/chart" uri="{C3380CC4-5D6E-409C-BE32-E72D297353CC}">
              <c16:uniqueId val="{00000001-08E5-45F1-9145-EF935CE82BC1}"/>
            </c:ext>
          </c:extLst>
        </c:ser>
        <c:dLbls>
          <c:showLegendKey val="0"/>
          <c:showVal val="0"/>
          <c:showCatName val="0"/>
          <c:showSerName val="0"/>
          <c:showPercent val="0"/>
          <c:showBubbleSize val="0"/>
        </c:dLbls>
        <c:gapWidth val="100"/>
        <c:axId val="224905088"/>
        <c:axId val="224906624"/>
      </c:barChart>
      <c:lineChart>
        <c:grouping val="standard"/>
        <c:varyColors val="0"/>
        <c:ser>
          <c:idx val="2"/>
          <c:order val="2"/>
          <c:tx>
            <c:strRef>
              <c:f>SBET_ro!$AQ$100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SBET_ro!$AQ$101:$AQ$131</c:f>
              <c:numCache>
                <c:formatCode>0.00%</c:formatCode>
                <c:ptCount val="31"/>
                <c:pt idx="0">
                  <c:v>-0.86568933617609245</c:v>
                </c:pt>
                <c:pt idx="1">
                  <c:v>-0.4242448591487829</c:v>
                </c:pt>
                <c:pt idx="2">
                  <c:v>-0.74299514232252029</c:v>
                </c:pt>
                <c:pt idx="3">
                  <c:v>-0.66783972264148384</c:v>
                </c:pt>
                <c:pt idx="4">
                  <c:v>-0.30644235407053294</c:v>
                </c:pt>
                <c:pt idx="5">
                  <c:v>-0.32156272926953483</c:v>
                </c:pt>
                <c:pt idx="6">
                  <c:v>-0.23479408497242896</c:v>
                </c:pt>
                <c:pt idx="7">
                  <c:v>-0.20506354590599649</c:v>
                </c:pt>
                <c:pt idx="8">
                  <c:v>-0.33509528063384875</c:v>
                </c:pt>
                <c:pt idx="9">
                  <c:v>-0.21483504836828887</c:v>
                </c:pt>
                <c:pt idx="10">
                  <c:v>-0.19604312951153113</c:v>
                </c:pt>
                <c:pt idx="11">
                  <c:v>-0.16792382537575617</c:v>
                </c:pt>
                <c:pt idx="12">
                  <c:v>-0.23192968496223645</c:v>
                </c:pt>
                <c:pt idx="13">
                  <c:v>-0.28679185032207666</c:v>
                </c:pt>
                <c:pt idx="14">
                  <c:v>-0.3343390603006049</c:v>
                </c:pt>
                <c:pt idx="15">
                  <c:v>-0.37594286903181706</c:v>
                </c:pt>
                <c:pt idx="16">
                  <c:v>-0.41265211202994545</c:v>
                </c:pt>
                <c:pt idx="17">
                  <c:v>-0.44528255025050406</c:v>
                </c:pt>
                <c:pt idx="18">
                  <c:v>-0.47447820550047753</c:v>
                </c:pt>
                <c:pt idx="19">
                  <c:v>-0.50075429522545367</c:v>
                </c:pt>
                <c:pt idx="20">
                  <c:v>-0.52452790021471785</c:v>
                </c:pt>
                <c:pt idx="21">
                  <c:v>-0.5461402683867761</c:v>
                </c:pt>
                <c:pt idx="22">
                  <c:v>-0.56587330019604665</c:v>
                </c:pt>
                <c:pt idx="23">
                  <c:v>-0.58396191268787812</c:v>
                </c:pt>
                <c:pt idx="24">
                  <c:v>-0.60060343618036294</c:v>
                </c:pt>
                <c:pt idx="25">
                  <c:v>-0.61596484248111827</c:v>
                </c:pt>
                <c:pt idx="26">
                  <c:v>-0.6301883668336693</c:v>
                </c:pt>
                <c:pt idx="27">
                  <c:v>-0.64339592516103827</c:v>
                </c:pt>
                <c:pt idx="28">
                  <c:v>-0.65569261739686457</c:v>
                </c:pt>
                <c:pt idx="29">
                  <c:v>-0.66716953015030245</c:v>
                </c:pt>
                <c:pt idx="30">
                  <c:v>-0.67790599691964759</c:v>
                </c:pt>
              </c:numCache>
            </c:numRef>
          </c:val>
          <c:smooth val="0"/>
          <c:extLst>
            <c:ext xmlns:c16="http://schemas.microsoft.com/office/drawing/2014/chart" uri="{C3380CC4-5D6E-409C-BE32-E72D297353CC}">
              <c16:uniqueId val="{00000002-08E5-45F1-9145-EF935CE82BC1}"/>
            </c:ext>
          </c:extLst>
        </c:ser>
        <c:dLbls>
          <c:showLegendKey val="0"/>
          <c:showVal val="0"/>
          <c:showCatName val="0"/>
          <c:showSerName val="0"/>
          <c:showPercent val="0"/>
          <c:showBubbleSize val="0"/>
        </c:dLbls>
        <c:marker val="1"/>
        <c:smooth val="0"/>
        <c:axId val="1876750448"/>
        <c:axId val="1876756208"/>
      </c:lineChart>
      <c:dateAx>
        <c:axId val="224905088"/>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4906624"/>
        <c:crosses val="autoZero"/>
        <c:auto val="1"/>
        <c:lblOffset val="100"/>
        <c:baseTimeUnit val="days"/>
      </c:dateAx>
      <c:valAx>
        <c:axId val="22490662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4905088"/>
        <c:crosses val="autoZero"/>
        <c:crossBetween val="between"/>
      </c:valAx>
      <c:dateAx>
        <c:axId val="1876750448"/>
        <c:scaling>
          <c:orientation val="minMax"/>
        </c:scaling>
        <c:delete val="1"/>
        <c:axPos val="b"/>
        <c:numFmt formatCode="m/d;@" sourceLinked="1"/>
        <c:majorTickMark val="out"/>
        <c:minorTickMark val="none"/>
        <c:tickLblPos val="nextTo"/>
        <c:crossAx val="1876756208"/>
        <c:crosses val="autoZero"/>
        <c:auto val="1"/>
        <c:lblOffset val="100"/>
        <c:baseTimeUnit val="days"/>
      </c:dateAx>
      <c:valAx>
        <c:axId val="187675620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1876750448"/>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5aa9774b-2b79-473e-aa05-3a0daf27ad90}"/>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1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总收益</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SBET_ro!$AR$2:$AR$4</c:f>
              <c:strCache>
                <c:ptCount val="3"/>
                <c:pt idx="0">
                  <c:v>总收益</c:v>
                </c:pt>
                <c:pt idx="1">
                  <c:v>Gross Profit</c:v>
                </c:pt>
                <c:pt idx="2">
                  <c:v>本月数据</c:v>
                </c:pt>
              </c:strCache>
            </c:strRef>
          </c:tx>
          <c:spPr>
            <a:solidFill>
              <a:schemeClr val="accent1"/>
            </a:solidFill>
            <a:ln>
              <a:noFill/>
            </a:ln>
            <a:effectLst/>
          </c:spPr>
          <c:invertIfNegative val="0"/>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SBET_ro!$AR$5:$AR$35</c:f>
              <c:numCache>
                <c:formatCode>_ * #,##0_ ;_ * \-#,##0_ ;_ * "-"_ ;_ @_ </c:formatCode>
                <c:ptCount val="31"/>
                <c:pt idx="0">
                  <c:v>-59737.722000000002</c:v>
                </c:pt>
                <c:pt idx="1">
                  <c:v>69883.522000000012</c:v>
                </c:pt>
                <c:pt idx="2">
                  <c:v>-132360.61600000001</c:v>
                </c:pt>
                <c:pt idx="3">
                  <c:v>-21745.674000000003</c:v>
                </c:pt>
                <c:pt idx="4">
                  <c:v>205783.31</c:v>
                </c:pt>
                <c:pt idx="5">
                  <c:v>-22428.735000000001</c:v>
                </c:pt>
                <c:pt idx="6">
                  <c:v>106866.98499999999</c:v>
                </c:pt>
                <c:pt idx="7">
                  <c:v>78539.15800000001</c:v>
                </c:pt>
                <c:pt idx="8">
                  <c:v>-138211.84100000001</c:v>
                </c:pt>
                <c:pt idx="9">
                  <c:v>224541.995</c:v>
                </c:pt>
                <c:pt idx="10">
                  <c:v>95159.667000000016</c:v>
                </c:pt>
                <c:pt idx="11">
                  <c:v>112416.71399999998</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8C5C-4591-A2F1-BC09173A76ED}"/>
            </c:ext>
          </c:extLst>
        </c:ser>
        <c:ser>
          <c:idx val="1"/>
          <c:order val="1"/>
          <c:tx>
            <c:strRef>
              <c:f>SBET_ro!$AS$2:$AS$4</c:f>
              <c:strCache>
                <c:ptCount val="3"/>
                <c:pt idx="0">
                  <c:v>总收益</c:v>
                </c:pt>
                <c:pt idx="1">
                  <c:v>Gross Profit</c:v>
                </c:pt>
                <c:pt idx="2">
                  <c:v>上月数据</c:v>
                </c:pt>
              </c:strCache>
            </c:strRef>
          </c:tx>
          <c:spPr>
            <a:solidFill>
              <a:schemeClr val="accent2"/>
            </a:solidFill>
            <a:ln>
              <a:noFill/>
            </a:ln>
            <a:effectLst/>
          </c:spPr>
          <c:invertIfNegative val="0"/>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SBET_ro!$AS$5:$AS$35</c:f>
              <c:numCache>
                <c:formatCode>_ * #,##0_ ;_ * \-#,##0_ ;_ * "-"_ ;_ @_ </c:formatCode>
                <c:ptCount val="31"/>
                <c:pt idx="0">
                  <c:v>-44782.049999999988</c:v>
                </c:pt>
                <c:pt idx="1">
                  <c:v>-1495.9020000000037</c:v>
                </c:pt>
                <c:pt idx="2">
                  <c:v>61761.443999999996</c:v>
                </c:pt>
                <c:pt idx="3">
                  <c:v>123340.50200000001</c:v>
                </c:pt>
                <c:pt idx="4">
                  <c:v>374273.13599999994</c:v>
                </c:pt>
                <c:pt idx="5">
                  <c:v>48924.623999999996</c:v>
                </c:pt>
                <c:pt idx="6">
                  <c:v>77938.346000000005</c:v>
                </c:pt>
                <c:pt idx="7">
                  <c:v>81763.897999999986</c:v>
                </c:pt>
                <c:pt idx="8">
                  <c:v>107407.40000000002</c:v>
                </c:pt>
                <c:pt idx="9">
                  <c:v>8021.5599999999949</c:v>
                </c:pt>
                <c:pt idx="10">
                  <c:v>330497.06</c:v>
                </c:pt>
                <c:pt idx="11">
                  <c:v>-67144.316000000006</c:v>
                </c:pt>
                <c:pt idx="12">
                  <c:v>78523.612999999983</c:v>
                </c:pt>
                <c:pt idx="13">
                  <c:v>95009.241999999984</c:v>
                </c:pt>
                <c:pt idx="14">
                  <c:v>127666.30500000001</c:v>
                </c:pt>
                <c:pt idx="15">
                  <c:v>-13968.022999999999</c:v>
                </c:pt>
                <c:pt idx="16">
                  <c:v>505315.40299999993</c:v>
                </c:pt>
                <c:pt idx="17">
                  <c:v>223958.31999999998</c:v>
                </c:pt>
                <c:pt idx="18">
                  <c:v>-7518.5139999999992</c:v>
                </c:pt>
                <c:pt idx="19">
                  <c:v>299293.94</c:v>
                </c:pt>
                <c:pt idx="20">
                  <c:v>77175.612999999998</c:v>
                </c:pt>
                <c:pt idx="21">
                  <c:v>-94901.482000000004</c:v>
                </c:pt>
                <c:pt idx="22">
                  <c:v>27219.026000000016</c:v>
                </c:pt>
                <c:pt idx="23">
                  <c:v>-36237.942999999999</c:v>
                </c:pt>
                <c:pt idx="24">
                  <c:v>146254.55300000001</c:v>
                </c:pt>
                <c:pt idx="25">
                  <c:v>278395.33699999994</c:v>
                </c:pt>
                <c:pt idx="26">
                  <c:v>-8890.0650000000023</c:v>
                </c:pt>
                <c:pt idx="27">
                  <c:v>-62348.693000000007</c:v>
                </c:pt>
                <c:pt idx="28">
                  <c:v>0</c:v>
                </c:pt>
                <c:pt idx="29">
                  <c:v>0</c:v>
                </c:pt>
                <c:pt idx="30">
                  <c:v>0</c:v>
                </c:pt>
              </c:numCache>
            </c:numRef>
          </c:val>
          <c:extLst>
            <c:ext xmlns:c16="http://schemas.microsoft.com/office/drawing/2014/chart" uri="{C3380CC4-5D6E-409C-BE32-E72D297353CC}">
              <c16:uniqueId val="{00000001-8C5C-4591-A2F1-BC09173A76ED}"/>
            </c:ext>
          </c:extLst>
        </c:ser>
        <c:dLbls>
          <c:showLegendKey val="0"/>
          <c:showVal val="0"/>
          <c:showCatName val="0"/>
          <c:showSerName val="0"/>
          <c:showPercent val="0"/>
          <c:showBubbleSize val="0"/>
        </c:dLbls>
        <c:gapWidth val="219"/>
        <c:axId val="224959104"/>
        <c:axId val="224960896"/>
      </c:barChart>
      <c:lineChart>
        <c:grouping val="standard"/>
        <c:varyColors val="0"/>
        <c:ser>
          <c:idx val="2"/>
          <c:order val="2"/>
          <c:tx>
            <c:strRef>
              <c:f>SBET_ro!$AT$2:$AT$4</c:f>
              <c:strCache>
                <c:ptCount val="3"/>
                <c:pt idx="0">
                  <c:v>总收益</c:v>
                </c:pt>
                <c:pt idx="1">
                  <c:v>Gross Profit</c:v>
                </c:pt>
                <c:pt idx="2">
                  <c:v>增长率</c:v>
                </c:pt>
              </c:strCache>
            </c:strRef>
          </c:tx>
          <c:spPr>
            <a:ln w="28575" cap="rnd">
              <a:solidFill>
                <a:schemeClr val="accent3"/>
              </a:solidFill>
              <a:round/>
            </a:ln>
            <a:effectLst/>
          </c:spPr>
          <c:marker>
            <c:symbol val="none"/>
          </c:marker>
          <c:cat>
            <c:numRef>
              <c:f>SBET_ro!$A$5:$A$35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SBET_ro!$AT$5:$AT$35</c:f>
              <c:numCache>
                <c:formatCode>0.00%</c:formatCode>
                <c:ptCount val="31"/>
                <c:pt idx="0">
                  <c:v>0.33396577423320317</c:v>
                </c:pt>
                <c:pt idx="1">
                  <c:v>-47.716644539548604</c:v>
                </c:pt>
                <c:pt idx="2">
                  <c:v>-3.1430945817911899</c:v>
                </c:pt>
                <c:pt idx="3">
                  <c:v>-1.1763060280069235</c:v>
                </c:pt>
                <c:pt idx="4">
                  <c:v>-0.45017878600830163</c:v>
                </c:pt>
                <c:pt idx="5">
                  <c:v>-1.4584344889395573</c:v>
                </c:pt>
                <c:pt idx="6">
                  <c:v>0.37117337594000238</c:v>
                </c:pt>
                <c:pt idx="7">
                  <c:v>-3.9439655873549188E-2</c:v>
                </c:pt>
                <c:pt idx="8">
                  <c:v>-2.286799987710344</c:v>
                </c:pt>
                <c:pt idx="9">
                  <c:v>26.992310099282452</c:v>
                </c:pt>
                <c:pt idx="10">
                  <c:v>-0.71207106350658611</c:v>
                </c:pt>
                <c:pt idx="11">
                  <c:v>-2.6742551074613665</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2-8C5C-4591-A2F1-BC09173A76ED}"/>
            </c:ext>
          </c:extLst>
        </c:ser>
        <c:dLbls>
          <c:showLegendKey val="0"/>
          <c:showVal val="0"/>
          <c:showCatName val="0"/>
          <c:showSerName val="0"/>
          <c:showPercent val="0"/>
          <c:showBubbleSize val="0"/>
        </c:dLbls>
        <c:marker val="1"/>
        <c:smooth val="0"/>
        <c:axId val="243076271"/>
        <c:axId val="243078671"/>
      </c:lineChart>
      <c:dateAx>
        <c:axId val="224959104"/>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960896"/>
        <c:crosses val="autoZero"/>
        <c:auto val="1"/>
        <c:lblOffset val="100"/>
        <c:baseTimeUnit val="days"/>
      </c:dateAx>
      <c:valAx>
        <c:axId val="224960896"/>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959104"/>
        <c:crosses val="autoZero"/>
        <c:crossBetween val="between"/>
      </c:valAx>
      <c:dateAx>
        <c:axId val="243076271"/>
        <c:scaling>
          <c:orientation val="minMax"/>
        </c:scaling>
        <c:delete val="1"/>
        <c:axPos val="b"/>
        <c:numFmt formatCode="m/d;@" sourceLinked="1"/>
        <c:majorTickMark val="out"/>
        <c:minorTickMark val="none"/>
        <c:tickLblPos val="nextTo"/>
        <c:crossAx val="243078671"/>
        <c:crosses val="autoZero"/>
        <c:auto val="1"/>
        <c:lblOffset val="100"/>
        <c:baseTimeUnit val="days"/>
      </c:dateAx>
      <c:valAx>
        <c:axId val="24307867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43076271"/>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d5553353-108e-4f03-bd32-fcad400ed74d}"/>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总收益</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SBET_ro!$AR$36</c:f>
              <c:strCache>
                <c:ptCount val="1"/>
                <c:pt idx="0">
                  <c:v>本月日均值数据</c:v>
                </c:pt>
              </c:strCache>
            </c:strRef>
          </c:tx>
          <c:spPr>
            <a:solidFill>
              <a:schemeClr val="accent1"/>
            </a:solidFill>
            <a:ln>
              <a:noFill/>
            </a:ln>
            <a:effectLst/>
          </c:spPr>
          <c:invertIfNegative val="0"/>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SBET_ro!$AR$37:$AR$67</c:f>
              <c:numCache>
                <c:formatCode>_ * #,##0_ ;_ * \-#,##0_ ;_ * "-"_ ;_ @_ </c:formatCode>
                <c:ptCount val="31"/>
                <c:pt idx="0">
                  <c:v>-59737.722000000002</c:v>
                </c:pt>
                <c:pt idx="1">
                  <c:v>5072.9000000000051</c:v>
                </c:pt>
                <c:pt idx="2">
                  <c:v>-40738.271999999997</c:v>
                </c:pt>
                <c:pt idx="3">
                  <c:v>-35990.122499999998</c:v>
                </c:pt>
                <c:pt idx="4">
                  <c:v>12364.564000000002</c:v>
                </c:pt>
                <c:pt idx="5">
                  <c:v>6565.6808333333347</c:v>
                </c:pt>
                <c:pt idx="6">
                  <c:v>20894.438571428571</c:v>
                </c:pt>
                <c:pt idx="7">
                  <c:v>28100.0285</c:v>
                </c:pt>
                <c:pt idx="8">
                  <c:v>9620.9318888888884</c:v>
                </c:pt>
                <c:pt idx="9">
                  <c:v>31113.038199999999</c:v>
                </c:pt>
                <c:pt idx="10">
                  <c:v>36935.459000000003</c:v>
                </c:pt>
                <c:pt idx="11">
                  <c:v>43225.563583333329</c:v>
                </c:pt>
                <c:pt idx="12">
                  <c:v>43225.563583333329</c:v>
                </c:pt>
                <c:pt idx="13">
                  <c:v>43225.563583333329</c:v>
                </c:pt>
                <c:pt idx="14">
                  <c:v>43225.563583333329</c:v>
                </c:pt>
                <c:pt idx="15">
                  <c:v>43225.563583333329</c:v>
                </c:pt>
                <c:pt idx="16">
                  <c:v>43225.563583333329</c:v>
                </c:pt>
                <c:pt idx="17">
                  <c:v>43225.563583333329</c:v>
                </c:pt>
                <c:pt idx="18">
                  <c:v>43225.563583333329</c:v>
                </c:pt>
                <c:pt idx="19">
                  <c:v>43225.563583333329</c:v>
                </c:pt>
                <c:pt idx="20">
                  <c:v>43225.563583333329</c:v>
                </c:pt>
                <c:pt idx="21">
                  <c:v>43225.563583333329</c:v>
                </c:pt>
                <c:pt idx="22">
                  <c:v>43225.563583333329</c:v>
                </c:pt>
                <c:pt idx="23">
                  <c:v>43225.563583333329</c:v>
                </c:pt>
                <c:pt idx="24">
                  <c:v>43225.563583333329</c:v>
                </c:pt>
                <c:pt idx="25">
                  <c:v>43225.563583333329</c:v>
                </c:pt>
                <c:pt idx="26">
                  <c:v>43225.563583333329</c:v>
                </c:pt>
                <c:pt idx="27">
                  <c:v>43225.563583333329</c:v>
                </c:pt>
                <c:pt idx="28">
                  <c:v>43225.563583333329</c:v>
                </c:pt>
                <c:pt idx="29">
                  <c:v>43225.563583333329</c:v>
                </c:pt>
                <c:pt idx="30">
                  <c:v>43225.563583333329</c:v>
                </c:pt>
              </c:numCache>
            </c:numRef>
          </c:val>
          <c:extLst>
            <c:ext xmlns:c16="http://schemas.microsoft.com/office/drawing/2014/chart" uri="{C3380CC4-5D6E-409C-BE32-E72D297353CC}">
              <c16:uniqueId val="{00000000-EF79-4735-8655-E6B49B543D6C}"/>
            </c:ext>
          </c:extLst>
        </c:ser>
        <c:ser>
          <c:idx val="1"/>
          <c:order val="1"/>
          <c:tx>
            <c:strRef>
              <c:f>SBET_ro!$AS$36</c:f>
              <c:strCache>
                <c:ptCount val="1"/>
                <c:pt idx="0">
                  <c:v>上月日均值数据</c:v>
                </c:pt>
              </c:strCache>
            </c:strRef>
          </c:tx>
          <c:spPr>
            <a:solidFill>
              <a:schemeClr val="accent2"/>
            </a:solidFill>
            <a:ln>
              <a:noFill/>
            </a:ln>
            <a:effectLst/>
          </c:spPr>
          <c:invertIfNegative val="0"/>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SBET_ro!$AS$37:$AS$67</c:f>
              <c:numCache>
                <c:formatCode>_ * #,##0_ ;_ * \-#,##0_ ;_ * "-"_ ;_ @_ </c:formatCode>
                <c:ptCount val="31"/>
                <c:pt idx="0">
                  <c:v>-44782.049999999988</c:v>
                </c:pt>
                <c:pt idx="1">
                  <c:v>-23138.975999999995</c:v>
                </c:pt>
                <c:pt idx="2">
                  <c:v>5161.1640000000016</c:v>
                </c:pt>
                <c:pt idx="3">
                  <c:v>34705.998500000002</c:v>
                </c:pt>
                <c:pt idx="4">
                  <c:v>102619.42599999999</c:v>
                </c:pt>
                <c:pt idx="5">
                  <c:v>93670.292333333331</c:v>
                </c:pt>
                <c:pt idx="6">
                  <c:v>91422.871428571423</c:v>
                </c:pt>
                <c:pt idx="7">
                  <c:v>90215.499749999988</c:v>
                </c:pt>
                <c:pt idx="8">
                  <c:v>92125.710888888876</c:v>
                </c:pt>
                <c:pt idx="9">
                  <c:v>83715.295799999993</c:v>
                </c:pt>
                <c:pt idx="10">
                  <c:v>106150.00163636362</c:v>
                </c:pt>
                <c:pt idx="11">
                  <c:v>91708.808499999985</c:v>
                </c:pt>
                <c:pt idx="12">
                  <c:v>90694.562692307663</c:v>
                </c:pt>
                <c:pt idx="13">
                  <c:v>91002.754071428557</c:v>
                </c:pt>
                <c:pt idx="14">
                  <c:v>93446.990799999985</c:v>
                </c:pt>
                <c:pt idx="15">
                  <c:v>86733.55243749998</c:v>
                </c:pt>
                <c:pt idx="16">
                  <c:v>111356.01423529409</c:v>
                </c:pt>
                <c:pt idx="17">
                  <c:v>117611.69788888886</c:v>
                </c:pt>
                <c:pt idx="18">
                  <c:v>111025.89726315787</c:v>
                </c:pt>
                <c:pt idx="19">
                  <c:v>120439.29939999997</c:v>
                </c:pt>
                <c:pt idx="20">
                  <c:v>118379.12385714283</c:v>
                </c:pt>
                <c:pt idx="21">
                  <c:v>108684.55086363634</c:v>
                </c:pt>
                <c:pt idx="22">
                  <c:v>105142.57152173911</c:v>
                </c:pt>
                <c:pt idx="23">
                  <c:v>99251.716749999978</c:v>
                </c:pt>
                <c:pt idx="24">
                  <c:v>101131.83019999998</c:v>
                </c:pt>
                <c:pt idx="25">
                  <c:v>107949.65738461536</c:v>
                </c:pt>
                <c:pt idx="26">
                  <c:v>103622.26025925923</c:v>
                </c:pt>
                <c:pt idx="27">
                  <c:v>97694.726214285693</c:v>
                </c:pt>
                <c:pt idx="28">
                  <c:v>97694.726214285693</c:v>
                </c:pt>
                <c:pt idx="29">
                  <c:v>97694.726214285693</c:v>
                </c:pt>
                <c:pt idx="30">
                  <c:v>97694.726214285693</c:v>
                </c:pt>
              </c:numCache>
            </c:numRef>
          </c:val>
          <c:extLst>
            <c:ext xmlns:c16="http://schemas.microsoft.com/office/drawing/2014/chart" uri="{C3380CC4-5D6E-409C-BE32-E72D297353CC}">
              <c16:uniqueId val="{00000001-EF79-4735-8655-E6B49B543D6C}"/>
            </c:ext>
          </c:extLst>
        </c:ser>
        <c:dLbls>
          <c:showLegendKey val="0"/>
          <c:showVal val="0"/>
          <c:showCatName val="0"/>
          <c:showSerName val="0"/>
          <c:showPercent val="0"/>
          <c:showBubbleSize val="0"/>
        </c:dLbls>
        <c:gapWidth val="219"/>
        <c:axId val="225025408"/>
        <c:axId val="225031296"/>
      </c:barChart>
      <c:lineChart>
        <c:grouping val="standard"/>
        <c:varyColors val="0"/>
        <c:ser>
          <c:idx val="2"/>
          <c:order val="2"/>
          <c:tx>
            <c:strRef>
              <c:f>SBET_ro!$AT$36</c:f>
              <c:strCache>
                <c:ptCount val="1"/>
                <c:pt idx="0">
                  <c:v>日均值同比增长率</c:v>
                </c:pt>
              </c:strCache>
            </c:strRef>
          </c:tx>
          <c:spPr>
            <a:ln w="28575" cap="rnd">
              <a:solidFill>
                <a:schemeClr val="accent3"/>
              </a:solidFill>
              <a:round/>
            </a:ln>
            <a:effectLst/>
          </c:spPr>
          <c:marker>
            <c:symbol val="none"/>
          </c:marker>
          <c:cat>
            <c:numRef>
              <c:f>SBET_ro!$A$37:$A$67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SBET_ro!$AT$37:$AT$67</c:f>
              <c:numCache>
                <c:formatCode>0.00%</c:formatCode>
                <c:ptCount val="31"/>
                <c:pt idx="0">
                  <c:v>0.33396577423320317</c:v>
                </c:pt>
                <c:pt idx="1">
                  <c:v>-1.2192361494302948</c:v>
                </c:pt>
                <c:pt idx="2">
                  <c:v>-8.8932333868871414</c:v>
                </c:pt>
                <c:pt idx="3">
                  <c:v>-2.0370000592260729</c:v>
                </c:pt>
                <c:pt idx="4">
                  <c:v>-0.87951049346154009</c:v>
                </c:pt>
                <c:pt idx="5">
                  <c:v>-0.92990647653827296</c:v>
                </c:pt>
                <c:pt idx="6">
                  <c:v>-0.77145282963734763</c:v>
                </c:pt>
                <c:pt idx="7">
                  <c:v>-0.68852327396213309</c:v>
                </c:pt>
                <c:pt idx="8">
                  <c:v>-0.89556735252233199</c:v>
                </c:pt>
                <c:pt idx="9">
                  <c:v>-0.62834703141549431</c:v>
                </c:pt>
                <c:pt idx="10">
                  <c:v>-0.65204466857636778</c:v>
                </c:pt>
                <c:pt idx="11">
                  <c:v>-0.52866508364533671</c:v>
                </c:pt>
                <c:pt idx="12">
                  <c:v>-0.5233941010335833</c:v>
                </c:pt>
                <c:pt idx="13">
                  <c:v>-0.52500818217649381</c:v>
                </c:pt>
                <c:pt idx="14">
                  <c:v>-0.53743225744051104</c:v>
                </c:pt>
                <c:pt idx="15">
                  <c:v>-0.50162812004637325</c:v>
                </c:pt>
                <c:pt idx="16">
                  <c:v>-0.61182551404903773</c:v>
                </c:pt>
                <c:pt idx="17">
                  <c:v>-0.6324722424790622</c:v>
                </c:pt>
                <c:pt idx="18">
                  <c:v>-0.61067134201240969</c:v>
                </c:pt>
                <c:pt idx="19">
                  <c:v>-0.64110083835863518</c:v>
                </c:pt>
                <c:pt idx="20">
                  <c:v>-0.63485484454592744</c:v>
                </c:pt>
                <c:pt idx="21">
                  <c:v>-0.60228419550109458</c:v>
                </c:pt>
                <c:pt idx="22">
                  <c:v>-0.58888618608309307</c:v>
                </c:pt>
                <c:pt idx="23">
                  <c:v>-0.56448548197698212</c:v>
                </c:pt>
                <c:pt idx="24">
                  <c:v>-0.57258201005707365</c:v>
                </c:pt>
                <c:pt idx="25">
                  <c:v>-0.59957664868426253</c:v>
                </c:pt>
                <c:pt idx="26">
                  <c:v>-0.5828544612404275</c:v>
                </c:pt>
                <c:pt idx="27">
                  <c:v>-0.55754455477441578</c:v>
                </c:pt>
                <c:pt idx="28">
                  <c:v>-0.55754455477441578</c:v>
                </c:pt>
                <c:pt idx="29">
                  <c:v>-0.55754455477441578</c:v>
                </c:pt>
                <c:pt idx="30">
                  <c:v>-0.55754455477441578</c:v>
                </c:pt>
              </c:numCache>
            </c:numRef>
          </c:val>
          <c:smooth val="0"/>
          <c:extLst>
            <c:ext xmlns:c16="http://schemas.microsoft.com/office/drawing/2014/chart" uri="{C3380CC4-5D6E-409C-BE32-E72D297353CC}">
              <c16:uniqueId val="{00000002-EF79-4735-8655-E6B49B543D6C}"/>
            </c:ext>
          </c:extLst>
        </c:ser>
        <c:dLbls>
          <c:showLegendKey val="0"/>
          <c:showVal val="0"/>
          <c:showCatName val="0"/>
          <c:showSerName val="0"/>
          <c:showPercent val="0"/>
          <c:showBubbleSize val="0"/>
        </c:dLbls>
        <c:marker val="1"/>
        <c:smooth val="0"/>
        <c:axId val="243080591"/>
        <c:axId val="243089711"/>
      </c:lineChart>
      <c:dateAx>
        <c:axId val="225025408"/>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5031296"/>
        <c:crosses val="autoZero"/>
        <c:auto val="1"/>
        <c:lblOffset val="100"/>
        <c:baseTimeUnit val="days"/>
      </c:dateAx>
      <c:valAx>
        <c:axId val="225031296"/>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5025408"/>
        <c:crosses val="autoZero"/>
        <c:crossBetween val="between"/>
      </c:valAx>
      <c:dateAx>
        <c:axId val="243080591"/>
        <c:scaling>
          <c:orientation val="minMax"/>
        </c:scaling>
        <c:delete val="1"/>
        <c:axPos val="b"/>
        <c:numFmt formatCode="m/d;@" sourceLinked="1"/>
        <c:majorTickMark val="out"/>
        <c:minorTickMark val="none"/>
        <c:tickLblPos val="nextTo"/>
        <c:crossAx val="243089711"/>
        <c:crosses val="autoZero"/>
        <c:auto val="1"/>
        <c:lblOffset val="100"/>
        <c:baseTimeUnit val="days"/>
      </c:dateAx>
      <c:valAx>
        <c:axId val="24308971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43080591"/>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bb9e026a-1970-4b46-b30e-da0c30516b20}"/>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t>总收益</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SBET_ro!$AR$68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SBET_ro!$A$69:$A$99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SBET_ro!$AR$69:$AR$99</c:f>
              <c:numCache>
                <c:formatCode>_ * #,##0_ ;_ * \-#,##0_ ;_ * "-"_ ;_ @_ </c:formatCode>
                <c:ptCount val="31"/>
                <c:pt idx="0" formatCode="#,##0_);[Red]\(#,##0\)">
                  <c:v>-206269.462</c:v>
                </c:pt>
                <c:pt idx="1">
                  <c:v>129621.24400000001</c:v>
                </c:pt>
                <c:pt idx="2">
                  <c:v>-202244.13800000004</c:v>
                </c:pt>
                <c:pt idx="3">
                  <c:v>110614.94200000001</c:v>
                </c:pt>
                <c:pt idx="4">
                  <c:v>227528.984</c:v>
                </c:pt>
                <c:pt idx="5">
                  <c:v>-228212.04499999998</c:v>
                </c:pt>
                <c:pt idx="6">
                  <c:v>129295.71999999999</c:v>
                </c:pt>
                <c:pt idx="7">
                  <c:v>-28327.826999999976</c:v>
                </c:pt>
                <c:pt idx="8">
                  <c:v>-216750.99900000001</c:v>
                </c:pt>
                <c:pt idx="9">
                  <c:v>362753.83600000001</c:v>
                </c:pt>
                <c:pt idx="10">
                  <c:v>-129382.32799999998</c:v>
                </c:pt>
                <c:pt idx="11">
                  <c:v>17257.046999999962</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67FA-4112-8B24-C93680863DBF}"/>
            </c:ext>
          </c:extLst>
        </c:ser>
        <c:dLbls>
          <c:showLegendKey val="0"/>
          <c:showVal val="0"/>
          <c:showCatName val="0"/>
          <c:showSerName val="0"/>
          <c:showPercent val="0"/>
          <c:showBubbleSize val="0"/>
        </c:dLbls>
        <c:gapWidth val="315"/>
        <c:overlap val="-40"/>
        <c:axId val="225084160"/>
        <c:axId val="225085696"/>
      </c:barChart>
      <c:dateAx>
        <c:axId val="225084160"/>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5085696"/>
        <c:crosses val="autoZero"/>
        <c:auto val="1"/>
        <c:lblOffset val="100"/>
        <c:baseTimeUnit val="days"/>
      </c:dateAx>
      <c:valAx>
        <c:axId val="225085696"/>
        <c:scaling>
          <c:orientation val="minMax"/>
        </c:scaling>
        <c:delete val="1"/>
        <c:axPos val="l"/>
        <c:numFmt formatCode="#,##0_);[Red]\(#,##0\)" sourceLinked="1"/>
        <c:majorTickMark val="none"/>
        <c:minorTickMark val="none"/>
        <c:tickLblPos val="nextTo"/>
        <c:crossAx val="2250841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96eb8fba-8f4e-4238-af68-48c9edfdc4cd}"/>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t>总收益</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SBET_ro!$AR$100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SBET_ro!$AR$101:$AR$131</c:f>
              <c:numCache>
                <c:formatCode>_ * #,##0_ ;_ * \-#,##0_ ;_ * "-"_ ;_ @_ </c:formatCode>
                <c:ptCount val="31"/>
                <c:pt idx="0">
                  <c:v>-59737.722000000002</c:v>
                </c:pt>
                <c:pt idx="1">
                  <c:v>5072.9000000000051</c:v>
                </c:pt>
                <c:pt idx="2">
                  <c:v>-40738.271999999997</c:v>
                </c:pt>
                <c:pt idx="3">
                  <c:v>-35990.122499999998</c:v>
                </c:pt>
                <c:pt idx="4">
                  <c:v>12364.564000000002</c:v>
                </c:pt>
                <c:pt idx="5">
                  <c:v>6565.6808333333347</c:v>
                </c:pt>
                <c:pt idx="6">
                  <c:v>20894.438571428571</c:v>
                </c:pt>
                <c:pt idx="7">
                  <c:v>28100.0285</c:v>
                </c:pt>
                <c:pt idx="8">
                  <c:v>9620.9318888888884</c:v>
                </c:pt>
                <c:pt idx="9">
                  <c:v>31113.038199999999</c:v>
                </c:pt>
                <c:pt idx="10">
                  <c:v>36935.459000000003</c:v>
                </c:pt>
                <c:pt idx="11">
                  <c:v>43225.563583333329</c:v>
                </c:pt>
                <c:pt idx="12">
                  <c:v>43225.563583333329</c:v>
                </c:pt>
                <c:pt idx="13">
                  <c:v>43225.563583333329</c:v>
                </c:pt>
                <c:pt idx="14">
                  <c:v>43225.563583333329</c:v>
                </c:pt>
                <c:pt idx="15">
                  <c:v>43225.563583333329</c:v>
                </c:pt>
                <c:pt idx="16">
                  <c:v>43225.563583333329</c:v>
                </c:pt>
                <c:pt idx="17">
                  <c:v>43225.563583333329</c:v>
                </c:pt>
                <c:pt idx="18">
                  <c:v>43225.563583333329</c:v>
                </c:pt>
                <c:pt idx="19">
                  <c:v>43225.563583333329</c:v>
                </c:pt>
                <c:pt idx="20">
                  <c:v>43225.563583333329</c:v>
                </c:pt>
                <c:pt idx="21">
                  <c:v>43225.563583333329</c:v>
                </c:pt>
                <c:pt idx="22">
                  <c:v>43225.563583333329</c:v>
                </c:pt>
                <c:pt idx="23">
                  <c:v>43225.563583333329</c:v>
                </c:pt>
                <c:pt idx="24">
                  <c:v>43225.563583333329</c:v>
                </c:pt>
                <c:pt idx="25">
                  <c:v>43225.563583333329</c:v>
                </c:pt>
                <c:pt idx="26">
                  <c:v>43225.563583333329</c:v>
                </c:pt>
                <c:pt idx="27">
                  <c:v>43225.563583333329</c:v>
                </c:pt>
                <c:pt idx="28">
                  <c:v>43225.563583333329</c:v>
                </c:pt>
                <c:pt idx="29">
                  <c:v>43225.563583333329</c:v>
                </c:pt>
                <c:pt idx="30">
                  <c:v>43225.563583333329</c:v>
                </c:pt>
              </c:numCache>
            </c:numRef>
          </c:val>
          <c:extLst>
            <c:ext xmlns:c16="http://schemas.microsoft.com/office/drawing/2014/chart" uri="{C3380CC4-5D6E-409C-BE32-E72D297353CC}">
              <c16:uniqueId val="{00000000-6FB5-448F-8A1C-A7902C25A276}"/>
            </c:ext>
          </c:extLst>
        </c:ser>
        <c:ser>
          <c:idx val="1"/>
          <c:order val="1"/>
          <c:tx>
            <c:strRef>
              <c:f>SBET_ro!$AS$100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SBET_ro!$AS$101:$AS$131</c:f>
              <c:numCache>
                <c:formatCode>_ * #,##0_ ;_ * \-#,##0_ ;_ * "-"_ ;_ @_ </c:formatCode>
                <c:ptCount val="31"/>
                <c:pt idx="0">
                  <c:v>97694.726214285693</c:v>
                </c:pt>
                <c:pt idx="1">
                  <c:v>97694.726214285693</c:v>
                </c:pt>
                <c:pt idx="2">
                  <c:v>97694.726214285693</c:v>
                </c:pt>
                <c:pt idx="3">
                  <c:v>97694.726214285693</c:v>
                </c:pt>
                <c:pt idx="4">
                  <c:v>97694.726214285693</c:v>
                </c:pt>
                <c:pt idx="5">
                  <c:v>97694.726214285693</c:v>
                </c:pt>
                <c:pt idx="6">
                  <c:v>97694.726214285693</c:v>
                </c:pt>
                <c:pt idx="7">
                  <c:v>97694.726214285693</c:v>
                </c:pt>
                <c:pt idx="8">
                  <c:v>97694.726214285693</c:v>
                </c:pt>
                <c:pt idx="9">
                  <c:v>97694.726214285693</c:v>
                </c:pt>
                <c:pt idx="10">
                  <c:v>97694.726214285693</c:v>
                </c:pt>
                <c:pt idx="11">
                  <c:v>97694.726214285693</c:v>
                </c:pt>
                <c:pt idx="12">
                  <c:v>97694.726214285693</c:v>
                </c:pt>
                <c:pt idx="13">
                  <c:v>97694.726214285693</c:v>
                </c:pt>
                <c:pt idx="14">
                  <c:v>97694.726214285693</c:v>
                </c:pt>
                <c:pt idx="15">
                  <c:v>97694.726214285693</c:v>
                </c:pt>
                <c:pt idx="16">
                  <c:v>97694.726214285693</c:v>
                </c:pt>
                <c:pt idx="17">
                  <c:v>97694.726214285693</c:v>
                </c:pt>
                <c:pt idx="18">
                  <c:v>97694.726214285693</c:v>
                </c:pt>
                <c:pt idx="19">
                  <c:v>97694.726214285693</c:v>
                </c:pt>
                <c:pt idx="20">
                  <c:v>97694.726214285693</c:v>
                </c:pt>
                <c:pt idx="21">
                  <c:v>97694.726214285693</c:v>
                </c:pt>
                <c:pt idx="22">
                  <c:v>97694.726214285693</c:v>
                </c:pt>
                <c:pt idx="23">
                  <c:v>97694.726214285693</c:v>
                </c:pt>
                <c:pt idx="24">
                  <c:v>97694.726214285693</c:v>
                </c:pt>
                <c:pt idx="25">
                  <c:v>97694.726214285693</c:v>
                </c:pt>
                <c:pt idx="26">
                  <c:v>97694.726214285693</c:v>
                </c:pt>
                <c:pt idx="27">
                  <c:v>97694.726214285693</c:v>
                </c:pt>
                <c:pt idx="28">
                  <c:v>97694.726214285693</c:v>
                </c:pt>
                <c:pt idx="29">
                  <c:v>97694.726214285693</c:v>
                </c:pt>
                <c:pt idx="30">
                  <c:v>97694.726214285693</c:v>
                </c:pt>
              </c:numCache>
            </c:numRef>
          </c:val>
          <c:extLst>
            <c:ext xmlns:c16="http://schemas.microsoft.com/office/drawing/2014/chart" uri="{C3380CC4-5D6E-409C-BE32-E72D297353CC}">
              <c16:uniqueId val="{00000001-6FB5-448F-8A1C-A7902C25A276}"/>
            </c:ext>
          </c:extLst>
        </c:ser>
        <c:dLbls>
          <c:showLegendKey val="0"/>
          <c:showVal val="0"/>
          <c:showCatName val="0"/>
          <c:showSerName val="0"/>
          <c:showPercent val="0"/>
          <c:showBubbleSize val="0"/>
        </c:dLbls>
        <c:gapWidth val="100"/>
        <c:axId val="225131904"/>
        <c:axId val="225141888"/>
      </c:barChart>
      <c:lineChart>
        <c:grouping val="standard"/>
        <c:varyColors val="0"/>
        <c:ser>
          <c:idx val="2"/>
          <c:order val="2"/>
          <c:tx>
            <c:strRef>
              <c:f>SBET_ro!$AT$100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SBET_ro!$A$101:$A$131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SBET_ro!$AT$101:$AT$131</c:f>
              <c:numCache>
                <c:formatCode>0.00%</c:formatCode>
                <c:ptCount val="31"/>
                <c:pt idx="0">
                  <c:v>-1.6114733549584856</c:v>
                </c:pt>
                <c:pt idx="1">
                  <c:v>-0.94807396267355315</c:v>
                </c:pt>
                <c:pt idx="2">
                  <c:v>-1.4169956104963519</c:v>
                </c:pt>
                <c:pt idx="3">
                  <c:v>-1.3683937085924016</c:v>
                </c:pt>
                <c:pt idx="4">
                  <c:v>-0.87343673011704537</c:v>
                </c:pt>
                <c:pt idx="5">
                  <c:v>-0.93279390722758126</c:v>
                </c:pt>
                <c:pt idx="6">
                  <c:v>-0.78612521493127208</c:v>
                </c:pt>
                <c:pt idx="7">
                  <c:v>-0.71236903373509841</c:v>
                </c:pt>
                <c:pt idx="8">
                  <c:v>-0.90152045804615755</c:v>
                </c:pt>
                <c:pt idx="9">
                  <c:v>-0.6815279656779426</c:v>
                </c:pt>
                <c:pt idx="10">
                  <c:v>-0.62192985812780743</c:v>
                </c:pt>
                <c:pt idx="11">
                  <c:v>-0.55754455477441578</c:v>
                </c:pt>
                <c:pt idx="12">
                  <c:v>-0.55754455477441578</c:v>
                </c:pt>
                <c:pt idx="13">
                  <c:v>-0.55754455477441578</c:v>
                </c:pt>
                <c:pt idx="14">
                  <c:v>-0.55754455477441578</c:v>
                </c:pt>
                <c:pt idx="15">
                  <c:v>-0.55754455477441578</c:v>
                </c:pt>
                <c:pt idx="16">
                  <c:v>-0.55754455477441578</c:v>
                </c:pt>
                <c:pt idx="17">
                  <c:v>-0.55754455477441578</c:v>
                </c:pt>
                <c:pt idx="18">
                  <c:v>-0.55754455477441578</c:v>
                </c:pt>
                <c:pt idx="19">
                  <c:v>-0.55754455477441578</c:v>
                </c:pt>
                <c:pt idx="20">
                  <c:v>-0.55754455477441578</c:v>
                </c:pt>
                <c:pt idx="21">
                  <c:v>-0.55754455477441578</c:v>
                </c:pt>
                <c:pt idx="22">
                  <c:v>-0.55754455477441578</c:v>
                </c:pt>
                <c:pt idx="23">
                  <c:v>-0.55754455477441578</c:v>
                </c:pt>
                <c:pt idx="24">
                  <c:v>-0.55754455477441578</c:v>
                </c:pt>
                <c:pt idx="25">
                  <c:v>-0.55754455477441578</c:v>
                </c:pt>
                <c:pt idx="26">
                  <c:v>-0.55754455477441578</c:v>
                </c:pt>
                <c:pt idx="27">
                  <c:v>-0.55754455477441578</c:v>
                </c:pt>
                <c:pt idx="28">
                  <c:v>-0.55754455477441578</c:v>
                </c:pt>
                <c:pt idx="29">
                  <c:v>-0.55754455477441578</c:v>
                </c:pt>
                <c:pt idx="30">
                  <c:v>-0.55754455477441578</c:v>
                </c:pt>
              </c:numCache>
            </c:numRef>
          </c:val>
          <c:smooth val="0"/>
          <c:extLst>
            <c:ext xmlns:c16="http://schemas.microsoft.com/office/drawing/2014/chart" uri="{C3380CC4-5D6E-409C-BE32-E72D297353CC}">
              <c16:uniqueId val="{00000002-6FB5-448F-8A1C-A7902C25A276}"/>
            </c:ext>
          </c:extLst>
        </c:ser>
        <c:dLbls>
          <c:showLegendKey val="0"/>
          <c:showVal val="0"/>
          <c:showCatName val="0"/>
          <c:showSerName val="0"/>
          <c:showPercent val="0"/>
          <c:showBubbleSize val="0"/>
        </c:dLbls>
        <c:marker val="1"/>
        <c:smooth val="0"/>
        <c:axId val="468310832"/>
        <c:axId val="468312272"/>
      </c:lineChart>
      <c:dateAx>
        <c:axId val="225131904"/>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5141888"/>
        <c:crosses val="autoZero"/>
        <c:auto val="1"/>
        <c:lblOffset val="100"/>
        <c:baseTimeUnit val="days"/>
      </c:dateAx>
      <c:valAx>
        <c:axId val="22514188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5131904"/>
        <c:crosses val="autoZero"/>
        <c:crossBetween val="between"/>
      </c:valAx>
      <c:dateAx>
        <c:axId val="468310832"/>
        <c:scaling>
          <c:orientation val="minMax"/>
        </c:scaling>
        <c:delete val="1"/>
        <c:axPos val="b"/>
        <c:numFmt formatCode="m/d;@" sourceLinked="1"/>
        <c:majorTickMark val="out"/>
        <c:minorTickMark val="none"/>
        <c:tickLblPos val="nextTo"/>
        <c:crossAx val="468312272"/>
        <c:crosses val="autoZero"/>
        <c:auto val="1"/>
        <c:lblOffset val="100"/>
        <c:baseTimeUnit val="days"/>
      </c:dateAx>
      <c:valAx>
        <c:axId val="46831227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46831083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f016ce3e-fc75-476e-a2b8-bedd76f557de}"/>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1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baseline="0">
                <a:solidFill>
                  <a:schemeClr val="tx2"/>
                </a:solidFill>
                <a:latin typeface="+mn-lt"/>
                <a:ea typeface="+mn-ea"/>
                <a:cs typeface="+mn-cs"/>
              </a:defRPr>
            </a:pPr>
            <a:r>
              <a:rPr lang="zh-CN" altLang="en-US"/>
              <a:t>总登录人数</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600" b="1" i="0" u="none" strike="noStrike" kern="1200" baseline="0">
              <a:solidFill>
                <a:schemeClr val="tx2"/>
              </a:solidFill>
              <a:latin typeface="+mn-lt"/>
              <a:ea typeface="+mn-ea"/>
              <a:cs typeface="+mn-cs"/>
            </a:defRPr>
          </a:pPr>
          <a:endParaRPr lang="zh-TW"/>
        </a:p>
      </c:txPr>
    </c:title>
    <c:autoTitleDeleted val="0"/>
    <c:plotArea>
      <c:layout/>
      <c:barChart>
        <c:barDir val="col"/>
        <c:grouping val="clustered"/>
        <c:varyColors val="0"/>
        <c:ser>
          <c:idx val="0"/>
          <c:order val="0"/>
          <c:tx>
            <c:strRef>
              <c:f>Sugarplay_ro!$B$2:$B$4</c:f>
              <c:strCache>
                <c:ptCount val="3"/>
                <c:pt idx="0">
                  <c:v>总登录人数</c:v>
                </c:pt>
                <c:pt idx="1">
                  <c:v>Login 
Head Count</c:v>
                </c:pt>
                <c:pt idx="2">
                  <c:v>本月日数据</c:v>
                </c:pt>
              </c:strCache>
            </c:strRef>
          </c:tx>
          <c:spPr>
            <a:gradFill>
              <a:gsLst>
                <a:gs pos="0">
                  <a:schemeClr val="accent1">
                    <a:hueOff val="-2520000"/>
                  </a:schemeClr>
                </a:gs>
                <a:gs pos="100000">
                  <a:schemeClr val="accent1"/>
                </a:gs>
              </a:gsLst>
              <a:lin ang="2700000" scaled="0"/>
            </a:gradFill>
            <a:ln>
              <a:noFill/>
            </a:ln>
            <a:effectLst/>
          </c:spPr>
          <c:invertIfNegative val="0"/>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Sugarplay_ro!$B$5:$B$35</c:f>
              <c:numCache>
                <c:formatCode>_ * #,##0_ ;_ * \-#,##0_ ;_ * "-"_ ;_ @_ </c:formatCode>
                <c:ptCount val="31"/>
                <c:pt idx="0">
                  <c:v>3504</c:v>
                </c:pt>
                <c:pt idx="1">
                  <c:v>2798</c:v>
                </c:pt>
                <c:pt idx="2">
                  <c:v>2641</c:v>
                </c:pt>
                <c:pt idx="3">
                  <c:v>2505</c:v>
                </c:pt>
                <c:pt idx="4">
                  <c:v>2644</c:v>
                </c:pt>
                <c:pt idx="5">
                  <c:v>4137</c:v>
                </c:pt>
                <c:pt idx="6">
                  <c:v>3122</c:v>
                </c:pt>
                <c:pt idx="7">
                  <c:v>2871</c:v>
                </c:pt>
                <c:pt idx="8">
                  <c:v>2835</c:v>
                </c:pt>
                <c:pt idx="9">
                  <c:v>2655</c:v>
                </c:pt>
                <c:pt idx="10">
                  <c:v>2675</c:v>
                </c:pt>
                <c:pt idx="11">
                  <c:v>2583</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5130-4224-A517-EF52C5BC9C4D}"/>
            </c:ext>
          </c:extLst>
        </c:ser>
        <c:ser>
          <c:idx val="1"/>
          <c:order val="1"/>
          <c:tx>
            <c:strRef>
              <c:f>Sugarplay_ro!$C$2:$C$4</c:f>
              <c:strCache>
                <c:ptCount val="3"/>
                <c:pt idx="0">
                  <c:v>总登录人数</c:v>
                </c:pt>
                <c:pt idx="1">
                  <c:v>Login 
Head Count</c:v>
                </c:pt>
                <c:pt idx="2">
                  <c:v>上月日数据</c:v>
                </c:pt>
              </c:strCache>
            </c:strRef>
          </c:tx>
          <c:spPr>
            <a:gradFill>
              <a:gsLst>
                <a:gs pos="0">
                  <a:schemeClr val="accent2">
                    <a:hueOff val="-2520000"/>
                  </a:schemeClr>
                </a:gs>
                <a:gs pos="100000">
                  <a:schemeClr val="accent2"/>
                </a:gs>
              </a:gsLst>
              <a:lin ang="2700000" scaled="0"/>
            </a:gradFill>
            <a:ln>
              <a:noFill/>
            </a:ln>
            <a:effectLst/>
          </c:spPr>
          <c:invertIfNegative val="0"/>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Sugarplay_ro!$C$5:$C$35</c:f>
              <c:numCache>
                <c:formatCode>_ * #,##0_ ;_ * \-#,##0_ ;_ * "-"_ ;_ @_ </c:formatCode>
                <c:ptCount val="31"/>
                <c:pt idx="0">
                  <c:v>2338</c:v>
                </c:pt>
                <c:pt idx="1">
                  <c:v>2248</c:v>
                </c:pt>
                <c:pt idx="2">
                  <c:v>2261</c:v>
                </c:pt>
                <c:pt idx="3">
                  <c:v>2450</c:v>
                </c:pt>
                <c:pt idx="4">
                  <c:v>2551</c:v>
                </c:pt>
                <c:pt idx="5">
                  <c:v>3651</c:v>
                </c:pt>
                <c:pt idx="6">
                  <c:v>3068</c:v>
                </c:pt>
                <c:pt idx="7">
                  <c:v>2836</c:v>
                </c:pt>
                <c:pt idx="8">
                  <c:v>2539</c:v>
                </c:pt>
                <c:pt idx="9">
                  <c:v>2526</c:v>
                </c:pt>
                <c:pt idx="10">
                  <c:v>2406</c:v>
                </c:pt>
                <c:pt idx="11">
                  <c:v>3145</c:v>
                </c:pt>
                <c:pt idx="12">
                  <c:v>2681</c:v>
                </c:pt>
                <c:pt idx="13">
                  <c:v>2464</c:v>
                </c:pt>
                <c:pt idx="14">
                  <c:v>2311</c:v>
                </c:pt>
                <c:pt idx="15">
                  <c:v>2472</c:v>
                </c:pt>
                <c:pt idx="16">
                  <c:v>2572</c:v>
                </c:pt>
                <c:pt idx="17">
                  <c:v>2503</c:v>
                </c:pt>
                <c:pt idx="18">
                  <c:v>2608</c:v>
                </c:pt>
                <c:pt idx="19">
                  <c:v>2851</c:v>
                </c:pt>
                <c:pt idx="20">
                  <c:v>3084</c:v>
                </c:pt>
                <c:pt idx="21">
                  <c:v>3314</c:v>
                </c:pt>
                <c:pt idx="22">
                  <c:v>2655</c:v>
                </c:pt>
                <c:pt idx="23">
                  <c:v>2563</c:v>
                </c:pt>
                <c:pt idx="24">
                  <c:v>2593</c:v>
                </c:pt>
                <c:pt idx="25">
                  <c:v>2558</c:v>
                </c:pt>
                <c:pt idx="26">
                  <c:v>2596</c:v>
                </c:pt>
                <c:pt idx="27">
                  <c:v>3785</c:v>
                </c:pt>
                <c:pt idx="28">
                  <c:v>0</c:v>
                </c:pt>
                <c:pt idx="29">
                  <c:v>0</c:v>
                </c:pt>
                <c:pt idx="30">
                  <c:v>0</c:v>
                </c:pt>
              </c:numCache>
            </c:numRef>
          </c:val>
          <c:extLst>
            <c:ext xmlns:c16="http://schemas.microsoft.com/office/drawing/2014/chart" uri="{C3380CC4-5D6E-409C-BE32-E72D297353CC}">
              <c16:uniqueId val="{00000001-5130-4224-A517-EF52C5BC9C4D}"/>
            </c:ext>
          </c:extLst>
        </c:ser>
        <c:dLbls>
          <c:showLegendKey val="0"/>
          <c:showVal val="0"/>
          <c:showCatName val="0"/>
          <c:showSerName val="0"/>
          <c:showPercent val="0"/>
          <c:showBubbleSize val="0"/>
        </c:dLbls>
        <c:gapWidth val="219"/>
        <c:overlap val="-27"/>
        <c:axId val="220892160"/>
        <c:axId val="220906240"/>
      </c:barChart>
      <c:lineChart>
        <c:grouping val="standard"/>
        <c:varyColors val="0"/>
        <c:ser>
          <c:idx val="2"/>
          <c:order val="2"/>
          <c:tx>
            <c:strRef>
              <c:f>Sugarplay_ro!$D$2:$D$4</c:f>
              <c:strCache>
                <c:ptCount val="3"/>
                <c:pt idx="0">
                  <c:v>总登录人数</c:v>
                </c:pt>
                <c:pt idx="1">
                  <c:v>Login 
Head Count</c:v>
                </c:pt>
                <c:pt idx="2">
                  <c:v>同比增长率</c:v>
                </c:pt>
              </c:strCache>
            </c:strRef>
          </c:tx>
          <c:spPr>
            <a:ln w="31750" cap="rnd">
              <a:solidFill>
                <a:schemeClr val="accent3"/>
              </a:solidFill>
              <a:round/>
            </a:ln>
            <a:effectLst/>
          </c:spPr>
          <c:marker>
            <c:symbol val="none"/>
          </c:marker>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Sugarplay_ro!$D$5:$D$35</c:f>
              <c:numCache>
                <c:formatCode>0.00%</c:formatCode>
                <c:ptCount val="31"/>
                <c:pt idx="0">
                  <c:v>0.49871685201026517</c:v>
                </c:pt>
                <c:pt idx="1">
                  <c:v>0.24466192170818504</c:v>
                </c:pt>
                <c:pt idx="2">
                  <c:v>0.16806722689075632</c:v>
                </c:pt>
                <c:pt idx="3">
                  <c:v>2.2448979591836733E-2</c:v>
                </c:pt>
                <c:pt idx="4">
                  <c:v>3.6456291650333206E-2</c:v>
                </c:pt>
                <c:pt idx="5">
                  <c:v>0.13311421528348397</c:v>
                </c:pt>
                <c:pt idx="6">
                  <c:v>1.7601043024771838E-2</c:v>
                </c:pt>
                <c:pt idx="7">
                  <c:v>1.234132581100141E-2</c:v>
                </c:pt>
                <c:pt idx="8">
                  <c:v>0.1165813312327688</c:v>
                </c:pt>
                <c:pt idx="9">
                  <c:v>5.1068883610451303E-2</c:v>
                </c:pt>
                <c:pt idx="10">
                  <c:v>0.11180382377389858</c:v>
                </c:pt>
                <c:pt idx="11">
                  <c:v>-0.17869634340222576</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5130-4224-A517-EF52C5BC9C4D}"/>
            </c:ext>
          </c:extLst>
        </c:ser>
        <c:dLbls>
          <c:showLegendKey val="0"/>
          <c:showVal val="0"/>
          <c:showCatName val="0"/>
          <c:showSerName val="0"/>
          <c:showPercent val="0"/>
          <c:showBubbleSize val="0"/>
        </c:dLbls>
        <c:marker val="1"/>
        <c:smooth val="0"/>
        <c:axId val="1498467872"/>
        <c:axId val="1498427552"/>
      </c:lineChart>
      <c:dateAx>
        <c:axId val="220892160"/>
        <c:scaling>
          <c:orientation val="minMax"/>
        </c:scaling>
        <c:delete val="0"/>
        <c:axPos val="b"/>
        <c:numFmt formatCode="m/d;@"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220906240"/>
        <c:crosses val="autoZero"/>
        <c:auto val="1"/>
        <c:lblOffset val="100"/>
        <c:baseTimeUnit val="days"/>
      </c:dateAx>
      <c:valAx>
        <c:axId val="220906240"/>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220892160"/>
        <c:crosses val="autoZero"/>
        <c:crossBetween val="between"/>
      </c:valAx>
      <c:dateAx>
        <c:axId val="1498467872"/>
        <c:scaling>
          <c:orientation val="minMax"/>
        </c:scaling>
        <c:delete val="1"/>
        <c:axPos val="b"/>
        <c:numFmt formatCode="m/d;@" sourceLinked="1"/>
        <c:majorTickMark val="out"/>
        <c:minorTickMark val="none"/>
        <c:tickLblPos val="nextTo"/>
        <c:crossAx val="1498427552"/>
        <c:crosses val="autoZero"/>
        <c:auto val="1"/>
        <c:lblOffset val="100"/>
        <c:baseTimeUnit val="days"/>
        <c:majorUnit val="1"/>
        <c:majorTimeUnit val="days"/>
        <c:minorUnit val="1"/>
        <c:minorTimeUnit val="days"/>
      </c:dateAx>
      <c:valAx>
        <c:axId val="1498427552"/>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1498467872"/>
        <c:crosses val="max"/>
        <c:crossBetween val="between"/>
      </c:valAx>
      <c:spPr>
        <a:noFill/>
        <a:ln>
          <a:noFill/>
        </a:ln>
        <a:effectLst/>
      </c:spPr>
    </c:plotArea>
    <c:legend>
      <c:legendPos val="b"/>
      <c:layout>
        <c:manualLayout>
          <c:xMode val="edge"/>
          <c:yMode val="edge"/>
          <c:x val="1.07163053928693E-2"/>
          <c:y val="0.77419096527846598"/>
          <c:w val="0.98087801068573699"/>
          <c:h val="0.185665487296306"/>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legend>
    <c:plotVisOnly val="1"/>
    <c:dispBlanksAs val="gap"/>
    <c:showDLblsOverMax val="0"/>
    <c:extLst>
      <c:ext uri="{0b15fc19-7d7d-44ad-8c2d-2c3a37ce22c3}">
        <chartProps xmlns="https://web.wps.cn/et/2018/main" chartId="{2b8048da-834b-40f9-a0eb-99689da6029a}"/>
      </c:ext>
    </c:extLst>
  </c:chart>
  <c:spPr>
    <a:solidFill>
      <a:schemeClr val="bg1"/>
    </a:solidFill>
    <a:ln w="9525" cap="flat" cmpd="sng" algn="ctr">
      <a:solidFill>
        <a:schemeClr val="tx2">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baseline="0">
                <a:solidFill>
                  <a:schemeClr val="tx2"/>
                </a:solidFill>
                <a:latin typeface="+mn-lt"/>
                <a:ea typeface="+mn-ea"/>
                <a:cs typeface="+mn-cs"/>
              </a:defRPr>
            </a:pPr>
            <a:r>
              <a:rPr lang="zh-CN" altLang="en-US"/>
              <a:t>总登录人数</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600" b="1" i="0" u="none" strike="noStrike" kern="1200" baseline="0">
              <a:solidFill>
                <a:schemeClr val="tx2"/>
              </a:solidFill>
              <a:latin typeface="+mn-lt"/>
              <a:ea typeface="+mn-ea"/>
              <a:cs typeface="+mn-cs"/>
            </a:defRPr>
          </a:pPr>
          <a:endParaRPr lang="zh-TW"/>
        </a:p>
      </c:txPr>
    </c:title>
    <c:autoTitleDeleted val="0"/>
    <c:plotArea>
      <c:layout/>
      <c:barChart>
        <c:barDir val="col"/>
        <c:grouping val="clustered"/>
        <c:varyColors val="0"/>
        <c:ser>
          <c:idx val="0"/>
          <c:order val="0"/>
          <c:tx>
            <c:strRef>
              <c:f>Sugarplay_ro!$B$36</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c:spPr>
          <c:invertIfNegative val="0"/>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Sugarplay_ro!$B$37:$B$67</c:f>
              <c:numCache>
                <c:formatCode>_ * #,##0_ ;_ * \-#,##0_ ;_ * "-"_ ;_ @_ </c:formatCode>
                <c:ptCount val="31"/>
                <c:pt idx="0">
                  <c:v>3504</c:v>
                </c:pt>
                <c:pt idx="1">
                  <c:v>3151</c:v>
                </c:pt>
                <c:pt idx="2">
                  <c:v>2981</c:v>
                </c:pt>
                <c:pt idx="3">
                  <c:v>2862</c:v>
                </c:pt>
                <c:pt idx="4">
                  <c:v>2818.4</c:v>
                </c:pt>
                <c:pt idx="5">
                  <c:v>3038.1666666666665</c:v>
                </c:pt>
                <c:pt idx="6">
                  <c:v>3050.1428571428573</c:v>
                </c:pt>
                <c:pt idx="7">
                  <c:v>3027.75</c:v>
                </c:pt>
                <c:pt idx="8">
                  <c:v>3006.3333333333335</c:v>
                </c:pt>
                <c:pt idx="9">
                  <c:v>2971.2</c:v>
                </c:pt>
                <c:pt idx="10">
                  <c:v>2944.2727272727275</c:v>
                </c:pt>
                <c:pt idx="11">
                  <c:v>2914.1666666666665</c:v>
                </c:pt>
                <c:pt idx="12">
                  <c:v>2690</c:v>
                </c:pt>
                <c:pt idx="13">
                  <c:v>2497.8571428571427</c:v>
                </c:pt>
                <c:pt idx="14">
                  <c:v>2331.3333333333335</c:v>
                </c:pt>
                <c:pt idx="15">
                  <c:v>2185.625</c:v>
                </c:pt>
                <c:pt idx="16">
                  <c:v>2057.0588235294117</c:v>
                </c:pt>
                <c:pt idx="17">
                  <c:v>1942.7777777777778</c:v>
                </c:pt>
                <c:pt idx="18">
                  <c:v>1840.5263157894738</c:v>
                </c:pt>
                <c:pt idx="19">
                  <c:v>1748.5</c:v>
                </c:pt>
                <c:pt idx="20">
                  <c:v>1665.2380952380952</c:v>
                </c:pt>
                <c:pt idx="21">
                  <c:v>1589.5454545454545</c:v>
                </c:pt>
                <c:pt idx="22">
                  <c:v>1520.4347826086957</c:v>
                </c:pt>
                <c:pt idx="23">
                  <c:v>1457.0833333333333</c:v>
                </c:pt>
                <c:pt idx="24">
                  <c:v>1398.8</c:v>
                </c:pt>
                <c:pt idx="25">
                  <c:v>1345</c:v>
                </c:pt>
                <c:pt idx="26">
                  <c:v>1295.1851851851852</c:v>
                </c:pt>
                <c:pt idx="27">
                  <c:v>1248.9285714285713</c:v>
                </c:pt>
                <c:pt idx="28">
                  <c:v>1205.8620689655172</c:v>
                </c:pt>
                <c:pt idx="29">
                  <c:v>1165.6666666666667</c:v>
                </c:pt>
                <c:pt idx="30">
                  <c:v>1128.0645161290322</c:v>
                </c:pt>
              </c:numCache>
            </c:numRef>
          </c:val>
          <c:extLst>
            <c:ext xmlns:c16="http://schemas.microsoft.com/office/drawing/2014/chart" uri="{C3380CC4-5D6E-409C-BE32-E72D297353CC}">
              <c16:uniqueId val="{00000000-7069-4615-8C72-E4AA4AAF7650}"/>
            </c:ext>
          </c:extLst>
        </c:ser>
        <c:ser>
          <c:idx val="1"/>
          <c:order val="1"/>
          <c:tx>
            <c:strRef>
              <c:f>Sugarplay_ro!$C$36</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c:spPr>
          <c:invertIfNegative val="0"/>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Sugarplay_ro!$C$37:$C$67</c:f>
              <c:numCache>
                <c:formatCode>_ * #,##0_ ;_ * \-#,##0_ ;_ * "-"_ ;_ @_ </c:formatCode>
                <c:ptCount val="31"/>
                <c:pt idx="0">
                  <c:v>2338</c:v>
                </c:pt>
                <c:pt idx="1">
                  <c:v>2293</c:v>
                </c:pt>
                <c:pt idx="2">
                  <c:v>2282.3333333333335</c:v>
                </c:pt>
                <c:pt idx="3">
                  <c:v>2324.25</c:v>
                </c:pt>
                <c:pt idx="4">
                  <c:v>2369.6</c:v>
                </c:pt>
                <c:pt idx="5">
                  <c:v>2583.1666666666665</c:v>
                </c:pt>
                <c:pt idx="6">
                  <c:v>2652.4285714285716</c:v>
                </c:pt>
                <c:pt idx="7">
                  <c:v>2675.375</c:v>
                </c:pt>
                <c:pt idx="8">
                  <c:v>2660.2222222222222</c:v>
                </c:pt>
                <c:pt idx="9">
                  <c:v>2646.8</c:v>
                </c:pt>
                <c:pt idx="10">
                  <c:v>2624.909090909091</c:v>
                </c:pt>
                <c:pt idx="11">
                  <c:v>2668.25</c:v>
                </c:pt>
                <c:pt idx="12">
                  <c:v>2669.2307692307691</c:v>
                </c:pt>
                <c:pt idx="13">
                  <c:v>2654.5714285714284</c:v>
                </c:pt>
                <c:pt idx="14">
                  <c:v>2631.6666666666665</c:v>
                </c:pt>
                <c:pt idx="15">
                  <c:v>2621.6875</c:v>
                </c:pt>
                <c:pt idx="16">
                  <c:v>2618.7647058823532</c:v>
                </c:pt>
                <c:pt idx="17">
                  <c:v>2612.3333333333335</c:v>
                </c:pt>
                <c:pt idx="18">
                  <c:v>2612.1052631578946</c:v>
                </c:pt>
                <c:pt idx="19">
                  <c:v>2624.05</c:v>
                </c:pt>
                <c:pt idx="20">
                  <c:v>2645.9523809523807</c:v>
                </c:pt>
                <c:pt idx="21">
                  <c:v>2676.318181818182</c:v>
                </c:pt>
                <c:pt idx="22">
                  <c:v>2675.391304347826</c:v>
                </c:pt>
                <c:pt idx="23">
                  <c:v>2670.7083333333335</c:v>
                </c:pt>
                <c:pt idx="24">
                  <c:v>2667.6</c:v>
                </c:pt>
                <c:pt idx="25">
                  <c:v>2663.3846153846152</c:v>
                </c:pt>
                <c:pt idx="26">
                  <c:v>2660.8888888888887</c:v>
                </c:pt>
                <c:pt idx="27">
                  <c:v>2701.0357142857142</c:v>
                </c:pt>
                <c:pt idx="28">
                  <c:v>2607.8965517241381</c:v>
                </c:pt>
                <c:pt idx="29">
                  <c:v>2520.9666666666667</c:v>
                </c:pt>
                <c:pt idx="30">
                  <c:v>2439.6451612903224</c:v>
                </c:pt>
              </c:numCache>
            </c:numRef>
          </c:val>
          <c:extLst>
            <c:ext xmlns:c16="http://schemas.microsoft.com/office/drawing/2014/chart" uri="{C3380CC4-5D6E-409C-BE32-E72D297353CC}">
              <c16:uniqueId val="{00000001-7069-4615-8C72-E4AA4AAF7650}"/>
            </c:ext>
          </c:extLst>
        </c:ser>
        <c:dLbls>
          <c:showLegendKey val="0"/>
          <c:showVal val="0"/>
          <c:showCatName val="0"/>
          <c:showSerName val="0"/>
          <c:showPercent val="0"/>
          <c:showBubbleSize val="0"/>
        </c:dLbls>
        <c:gapWidth val="219"/>
        <c:axId val="220823552"/>
        <c:axId val="220825088"/>
      </c:barChart>
      <c:lineChart>
        <c:grouping val="standard"/>
        <c:varyColors val="0"/>
        <c:ser>
          <c:idx val="2"/>
          <c:order val="2"/>
          <c:tx>
            <c:strRef>
              <c:f>Sugarplay_ro!$D$36</c:f>
              <c:strCache>
                <c:ptCount val="1"/>
                <c:pt idx="0">
                  <c:v>日均值同比增长率</c:v>
                </c:pt>
              </c:strCache>
            </c:strRef>
          </c:tx>
          <c:spPr>
            <a:ln w="31750" cap="rnd">
              <a:solidFill>
                <a:schemeClr val="accent3"/>
              </a:solidFill>
              <a:round/>
            </a:ln>
            <a:effectLst/>
          </c:spPr>
          <c:marker>
            <c:symbol val="none"/>
          </c:marker>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Sugarplay_ro!$D$37:$D$67</c:f>
              <c:numCache>
                <c:formatCode>0.00%</c:formatCode>
                <c:ptCount val="31"/>
                <c:pt idx="0">
                  <c:v>0.49871685201026517</c:v>
                </c:pt>
                <c:pt idx="1">
                  <c:v>0.3741822939380724</c:v>
                </c:pt>
                <c:pt idx="2">
                  <c:v>0.30611946838031245</c:v>
                </c:pt>
                <c:pt idx="3">
                  <c:v>0.2313649564375605</c:v>
                </c:pt>
                <c:pt idx="4">
                  <c:v>0.18939905469277524</c:v>
                </c:pt>
                <c:pt idx="5">
                  <c:v>0.17614039615459062</c:v>
                </c:pt>
                <c:pt idx="6">
                  <c:v>0.14994344805299728</c:v>
                </c:pt>
                <c:pt idx="7">
                  <c:v>0.13171050787272812</c:v>
                </c:pt>
                <c:pt idx="8">
                  <c:v>0.13010608971681573</c:v>
                </c:pt>
                <c:pt idx="9">
                  <c:v>0.12256309505818332</c:v>
                </c:pt>
                <c:pt idx="10">
                  <c:v>0.12166655122255321</c:v>
                </c:pt>
                <c:pt idx="11">
                  <c:v>9.2164027608607327E-2</c:v>
                </c:pt>
                <c:pt idx="12">
                  <c:v>7.7809798270894034E-3</c:v>
                </c:pt>
                <c:pt idx="13">
                  <c:v>-5.9035625874502236E-2</c:v>
                </c:pt>
                <c:pt idx="14">
                  <c:v>-0.11412286257124751</c:v>
                </c:pt>
                <c:pt idx="15">
                  <c:v>-0.16632893889908695</c:v>
                </c:pt>
                <c:pt idx="16">
                  <c:v>-0.21449268851501616</c:v>
                </c:pt>
                <c:pt idx="17">
                  <c:v>-0.25630555909999575</c:v>
                </c:pt>
                <c:pt idx="18">
                  <c:v>-0.29538585532943779</c:v>
                </c:pt>
                <c:pt idx="19">
                  <c:v>-0.33366361159276697</c:v>
                </c:pt>
                <c:pt idx="20">
                  <c:v>-0.37064699001169799</c:v>
                </c:pt>
                <c:pt idx="21">
                  <c:v>-0.40607007591840899</c:v>
                </c:pt>
                <c:pt idx="22">
                  <c:v>-0.43169629798160364</c:v>
                </c:pt>
                <c:pt idx="23">
                  <c:v>-0.45442064371187424</c:v>
                </c:pt>
                <c:pt idx="24">
                  <c:v>-0.47563352826510719</c:v>
                </c:pt>
                <c:pt idx="25">
                  <c:v>-0.49500346580406651</c:v>
                </c:pt>
                <c:pt idx="26">
                  <c:v>-0.51325093257613719</c:v>
                </c:pt>
                <c:pt idx="27">
                  <c:v>-0.53761123378598163</c:v>
                </c:pt>
                <c:pt idx="28">
                  <c:v>-0.53761123378598163</c:v>
                </c:pt>
                <c:pt idx="29">
                  <c:v>-0.53761123378598152</c:v>
                </c:pt>
                <c:pt idx="30">
                  <c:v>-0.53761123378598152</c:v>
                </c:pt>
              </c:numCache>
            </c:numRef>
          </c:val>
          <c:smooth val="0"/>
          <c:extLst>
            <c:ext xmlns:c16="http://schemas.microsoft.com/office/drawing/2014/chart" uri="{C3380CC4-5D6E-409C-BE32-E72D297353CC}">
              <c16:uniqueId val="{00000002-7069-4615-8C72-E4AA4AAF7650}"/>
            </c:ext>
          </c:extLst>
        </c:ser>
        <c:dLbls>
          <c:showLegendKey val="0"/>
          <c:showVal val="0"/>
          <c:showCatName val="0"/>
          <c:showSerName val="0"/>
          <c:showPercent val="0"/>
          <c:showBubbleSize val="0"/>
        </c:dLbls>
        <c:marker val="1"/>
        <c:smooth val="0"/>
        <c:axId val="261557456"/>
        <c:axId val="261532496"/>
      </c:lineChart>
      <c:dateAx>
        <c:axId val="220823552"/>
        <c:scaling>
          <c:orientation val="minMax"/>
        </c:scaling>
        <c:delete val="0"/>
        <c:axPos val="b"/>
        <c:numFmt formatCode="m/d;@"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220825088"/>
        <c:crosses val="autoZero"/>
        <c:auto val="1"/>
        <c:lblOffset val="100"/>
        <c:baseTimeUnit val="days"/>
      </c:dateAx>
      <c:valAx>
        <c:axId val="22082508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220823552"/>
        <c:crosses val="autoZero"/>
        <c:crossBetween val="between"/>
      </c:valAx>
      <c:dateAx>
        <c:axId val="261557456"/>
        <c:scaling>
          <c:orientation val="minMax"/>
        </c:scaling>
        <c:delete val="1"/>
        <c:axPos val="b"/>
        <c:numFmt formatCode="m/d;@" sourceLinked="1"/>
        <c:majorTickMark val="out"/>
        <c:minorTickMark val="none"/>
        <c:tickLblPos val="nextTo"/>
        <c:crossAx val="261532496"/>
        <c:crosses val="autoZero"/>
        <c:auto val="1"/>
        <c:lblOffset val="100"/>
        <c:baseTimeUnit val="days"/>
        <c:majorUnit val="1"/>
        <c:majorTimeUnit val="days"/>
        <c:minorUnit val="1"/>
        <c:minorTimeUnit val="days"/>
      </c:dateAx>
      <c:valAx>
        <c:axId val="26153249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26155745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legend>
    <c:plotVisOnly val="1"/>
    <c:dispBlanksAs val="gap"/>
    <c:showDLblsOverMax val="0"/>
    <c:extLst>
      <c:ext uri="{0b15fc19-7d7d-44ad-8c2d-2c3a37ce22c3}">
        <chartProps xmlns="https://web.wps.cn/et/2018/main" chartId="{60830a2e-6521-4dec-ae5c-f2c06e18d0b1}"/>
      </c:ext>
    </c:extLst>
  </c:chart>
  <c:spPr>
    <a:solidFill>
      <a:schemeClr val="bg1"/>
    </a:solidFill>
    <a:ln w="9525" cap="flat" cmpd="sng" algn="ctr">
      <a:solidFill>
        <a:schemeClr val="tx2">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总登录人数</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Sugarplay_ro!$B$68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Sugarplay_ro!$A$69:$A$99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Sugarplay_ro!$B$69:$B$99</c:f>
              <c:numCache>
                <c:formatCode>_ * #,##0_ ;_ * \-#,##0_ ;_ * "-"_ ;_ @_ </c:formatCode>
                <c:ptCount val="31"/>
                <c:pt idx="0">
                  <c:v>3504</c:v>
                </c:pt>
                <c:pt idx="1">
                  <c:v>-706</c:v>
                </c:pt>
                <c:pt idx="2">
                  <c:v>-157</c:v>
                </c:pt>
                <c:pt idx="3">
                  <c:v>-136</c:v>
                </c:pt>
                <c:pt idx="4">
                  <c:v>139</c:v>
                </c:pt>
                <c:pt idx="5">
                  <c:v>1493</c:v>
                </c:pt>
                <c:pt idx="6">
                  <c:v>-1015</c:v>
                </c:pt>
                <c:pt idx="7">
                  <c:v>-251</c:v>
                </c:pt>
                <c:pt idx="8">
                  <c:v>-36</c:v>
                </c:pt>
                <c:pt idx="9">
                  <c:v>-180</c:v>
                </c:pt>
                <c:pt idx="10">
                  <c:v>20</c:v>
                </c:pt>
                <c:pt idx="11">
                  <c:v>-92</c:v>
                </c:pt>
                <c:pt idx="12">
                  <c:v>-2583</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7C32-4150-893B-994C1E9C8B2C}"/>
            </c:ext>
          </c:extLst>
        </c:ser>
        <c:dLbls>
          <c:showLegendKey val="0"/>
          <c:showVal val="0"/>
          <c:showCatName val="0"/>
          <c:showSerName val="0"/>
          <c:showPercent val="0"/>
          <c:showBubbleSize val="0"/>
        </c:dLbls>
        <c:gapWidth val="315"/>
        <c:overlap val="-40"/>
        <c:axId val="221193344"/>
        <c:axId val="221194880"/>
      </c:barChart>
      <c:dateAx>
        <c:axId val="221193344"/>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1194880"/>
        <c:crosses val="autoZero"/>
        <c:auto val="1"/>
        <c:lblOffset val="100"/>
        <c:baseTimeUnit val="days"/>
      </c:dateAx>
      <c:valAx>
        <c:axId val="221194880"/>
        <c:scaling>
          <c:orientation val="minMax"/>
        </c:scaling>
        <c:delete val="1"/>
        <c:axPos val="l"/>
        <c:numFmt formatCode="_ * #,##0_ ;_ * \-#,##0_ ;_ * &quot;-&quot;_ ;_ @_ " sourceLinked="1"/>
        <c:majorTickMark val="none"/>
        <c:minorTickMark val="none"/>
        <c:tickLblPos val="nextTo"/>
        <c:crossAx val="2211933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de4d18de-1060-4056-8cdf-7d4ac278b135}"/>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总登录人数</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Sugarplay_ro!$B$100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Sugarplay_ro!$B$101:$B$131</c:f>
              <c:numCache>
                <c:formatCode>_ * #,##0_ ;_ * \-#,##0_ ;_ * "-"_ ;_ @_ </c:formatCode>
                <c:ptCount val="31"/>
                <c:pt idx="0">
                  <c:v>3504</c:v>
                </c:pt>
                <c:pt idx="1">
                  <c:v>3151</c:v>
                </c:pt>
                <c:pt idx="2">
                  <c:v>2981</c:v>
                </c:pt>
                <c:pt idx="3">
                  <c:v>2862</c:v>
                </c:pt>
                <c:pt idx="4">
                  <c:v>2818.4</c:v>
                </c:pt>
                <c:pt idx="5">
                  <c:v>3038.1666666666665</c:v>
                </c:pt>
                <c:pt idx="6">
                  <c:v>3050.1428571428573</c:v>
                </c:pt>
                <c:pt idx="7">
                  <c:v>3027.75</c:v>
                </c:pt>
                <c:pt idx="8">
                  <c:v>3006.3333333333335</c:v>
                </c:pt>
                <c:pt idx="9">
                  <c:v>2971.2</c:v>
                </c:pt>
                <c:pt idx="10">
                  <c:v>2944.2727272727275</c:v>
                </c:pt>
                <c:pt idx="11">
                  <c:v>2914.1666666666665</c:v>
                </c:pt>
                <c:pt idx="12">
                  <c:v>2690</c:v>
                </c:pt>
                <c:pt idx="13">
                  <c:v>2497.8571428571427</c:v>
                </c:pt>
                <c:pt idx="14">
                  <c:v>2331.3333333333335</c:v>
                </c:pt>
                <c:pt idx="15">
                  <c:v>2185.625</c:v>
                </c:pt>
                <c:pt idx="16">
                  <c:v>2057.0588235294117</c:v>
                </c:pt>
                <c:pt idx="17">
                  <c:v>1942.7777777777778</c:v>
                </c:pt>
                <c:pt idx="18">
                  <c:v>1840.5263157894738</c:v>
                </c:pt>
                <c:pt idx="19">
                  <c:v>1748.5</c:v>
                </c:pt>
                <c:pt idx="20">
                  <c:v>1665.2380952380952</c:v>
                </c:pt>
                <c:pt idx="21">
                  <c:v>1589.5454545454545</c:v>
                </c:pt>
                <c:pt idx="22">
                  <c:v>1520.4347826086957</c:v>
                </c:pt>
                <c:pt idx="23">
                  <c:v>1457.0833333333333</c:v>
                </c:pt>
                <c:pt idx="24">
                  <c:v>1398.8</c:v>
                </c:pt>
                <c:pt idx="25">
                  <c:v>1345</c:v>
                </c:pt>
                <c:pt idx="26">
                  <c:v>1295.1851851851852</c:v>
                </c:pt>
                <c:pt idx="27">
                  <c:v>1248.9285714285713</c:v>
                </c:pt>
                <c:pt idx="28">
                  <c:v>1205.8620689655172</c:v>
                </c:pt>
                <c:pt idx="29">
                  <c:v>1165.6666666666667</c:v>
                </c:pt>
                <c:pt idx="30">
                  <c:v>1128.0645161290322</c:v>
                </c:pt>
              </c:numCache>
            </c:numRef>
          </c:val>
          <c:extLst>
            <c:ext xmlns:c16="http://schemas.microsoft.com/office/drawing/2014/chart" uri="{C3380CC4-5D6E-409C-BE32-E72D297353CC}">
              <c16:uniqueId val="{00000000-55EC-4AC2-B9F0-C2D9C4C5960C}"/>
            </c:ext>
          </c:extLst>
        </c:ser>
        <c:ser>
          <c:idx val="1"/>
          <c:order val="1"/>
          <c:tx>
            <c:strRef>
              <c:f>Sugarplay_ro!$C$100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1-55EC-4AC2-B9F0-C2D9C4C5960C}"/>
                </c:ext>
              </c:extLst>
            </c:dLbl>
            <c:dLbl>
              <c:idx val="1"/>
              <c:delete val="1"/>
              <c:extLst>
                <c:ext xmlns:c15="http://schemas.microsoft.com/office/drawing/2012/chart" uri="{CE6537A1-D6FC-4f65-9D91-7224C49458BB}"/>
                <c:ext xmlns:c16="http://schemas.microsoft.com/office/drawing/2014/chart" uri="{C3380CC4-5D6E-409C-BE32-E72D297353CC}">
                  <c16:uniqueId val="{00000002-55EC-4AC2-B9F0-C2D9C4C5960C}"/>
                </c:ext>
              </c:extLst>
            </c:dLbl>
            <c:dLbl>
              <c:idx val="2"/>
              <c:delete val="1"/>
              <c:extLst>
                <c:ext xmlns:c15="http://schemas.microsoft.com/office/drawing/2012/chart" uri="{CE6537A1-D6FC-4f65-9D91-7224C49458BB}"/>
                <c:ext xmlns:c16="http://schemas.microsoft.com/office/drawing/2014/chart" uri="{C3380CC4-5D6E-409C-BE32-E72D297353CC}">
                  <c16:uniqueId val="{00000003-55EC-4AC2-B9F0-C2D9C4C5960C}"/>
                </c:ext>
              </c:extLst>
            </c:dLbl>
            <c:dLbl>
              <c:idx val="3"/>
              <c:delete val="1"/>
              <c:extLst>
                <c:ext xmlns:c15="http://schemas.microsoft.com/office/drawing/2012/chart" uri="{CE6537A1-D6FC-4f65-9D91-7224C49458BB}"/>
                <c:ext xmlns:c16="http://schemas.microsoft.com/office/drawing/2014/chart" uri="{C3380CC4-5D6E-409C-BE32-E72D297353CC}">
                  <c16:uniqueId val="{00000004-55EC-4AC2-B9F0-C2D9C4C5960C}"/>
                </c:ext>
              </c:extLst>
            </c:dLbl>
            <c:dLbl>
              <c:idx val="4"/>
              <c:delete val="1"/>
              <c:extLst>
                <c:ext xmlns:c15="http://schemas.microsoft.com/office/drawing/2012/chart" uri="{CE6537A1-D6FC-4f65-9D91-7224C49458BB}"/>
                <c:ext xmlns:c16="http://schemas.microsoft.com/office/drawing/2014/chart" uri="{C3380CC4-5D6E-409C-BE32-E72D297353CC}">
                  <c16:uniqueId val="{00000005-55EC-4AC2-B9F0-C2D9C4C5960C}"/>
                </c:ext>
              </c:extLst>
            </c:dLbl>
            <c:dLbl>
              <c:idx val="5"/>
              <c:delete val="1"/>
              <c:extLst>
                <c:ext xmlns:c15="http://schemas.microsoft.com/office/drawing/2012/chart" uri="{CE6537A1-D6FC-4f65-9D91-7224C49458BB}"/>
                <c:ext xmlns:c16="http://schemas.microsoft.com/office/drawing/2014/chart" uri="{C3380CC4-5D6E-409C-BE32-E72D297353CC}">
                  <c16:uniqueId val="{00000006-55EC-4AC2-B9F0-C2D9C4C5960C}"/>
                </c:ext>
              </c:extLst>
            </c:dLbl>
            <c:dLbl>
              <c:idx val="6"/>
              <c:delete val="1"/>
              <c:extLst>
                <c:ext xmlns:c15="http://schemas.microsoft.com/office/drawing/2012/chart" uri="{CE6537A1-D6FC-4f65-9D91-7224C49458BB}"/>
                <c:ext xmlns:c16="http://schemas.microsoft.com/office/drawing/2014/chart" uri="{C3380CC4-5D6E-409C-BE32-E72D297353CC}">
                  <c16:uniqueId val="{00000007-55EC-4AC2-B9F0-C2D9C4C5960C}"/>
                </c:ext>
              </c:extLst>
            </c:dLbl>
            <c:dLbl>
              <c:idx val="7"/>
              <c:delete val="1"/>
              <c:extLst>
                <c:ext xmlns:c15="http://schemas.microsoft.com/office/drawing/2012/chart" uri="{CE6537A1-D6FC-4f65-9D91-7224C49458BB}"/>
                <c:ext xmlns:c16="http://schemas.microsoft.com/office/drawing/2014/chart" uri="{C3380CC4-5D6E-409C-BE32-E72D297353CC}">
                  <c16:uniqueId val="{00000008-55EC-4AC2-B9F0-C2D9C4C5960C}"/>
                </c:ext>
              </c:extLst>
            </c:dLbl>
            <c:dLbl>
              <c:idx val="8"/>
              <c:delete val="1"/>
              <c:extLst>
                <c:ext xmlns:c15="http://schemas.microsoft.com/office/drawing/2012/chart" uri="{CE6537A1-D6FC-4f65-9D91-7224C49458BB}"/>
                <c:ext xmlns:c16="http://schemas.microsoft.com/office/drawing/2014/chart" uri="{C3380CC4-5D6E-409C-BE32-E72D297353CC}">
                  <c16:uniqueId val="{00000009-55EC-4AC2-B9F0-C2D9C4C5960C}"/>
                </c:ext>
              </c:extLst>
            </c:dLbl>
            <c:dLbl>
              <c:idx val="9"/>
              <c:delete val="1"/>
              <c:extLst>
                <c:ext xmlns:c15="http://schemas.microsoft.com/office/drawing/2012/chart" uri="{CE6537A1-D6FC-4f65-9D91-7224C49458BB}"/>
                <c:ext xmlns:c16="http://schemas.microsoft.com/office/drawing/2014/chart" uri="{C3380CC4-5D6E-409C-BE32-E72D297353CC}">
                  <c16:uniqueId val="{0000000A-55EC-4AC2-B9F0-C2D9C4C5960C}"/>
                </c:ext>
              </c:extLst>
            </c:dLbl>
            <c:dLbl>
              <c:idx val="10"/>
              <c:delete val="1"/>
              <c:extLst>
                <c:ext xmlns:c15="http://schemas.microsoft.com/office/drawing/2012/chart" uri="{CE6537A1-D6FC-4f65-9D91-7224C49458BB}"/>
                <c:ext xmlns:c16="http://schemas.microsoft.com/office/drawing/2014/chart" uri="{C3380CC4-5D6E-409C-BE32-E72D297353CC}">
                  <c16:uniqueId val="{0000000B-55EC-4AC2-B9F0-C2D9C4C5960C}"/>
                </c:ext>
              </c:extLst>
            </c:dLbl>
            <c:dLbl>
              <c:idx val="11"/>
              <c:delete val="1"/>
              <c:extLst>
                <c:ext xmlns:c15="http://schemas.microsoft.com/office/drawing/2012/chart" uri="{CE6537A1-D6FC-4f65-9D91-7224C49458BB}"/>
                <c:ext xmlns:c16="http://schemas.microsoft.com/office/drawing/2014/chart" uri="{C3380CC4-5D6E-409C-BE32-E72D297353CC}">
                  <c16:uniqueId val="{0000000C-55EC-4AC2-B9F0-C2D9C4C5960C}"/>
                </c:ext>
              </c:extLst>
            </c:dLbl>
            <c:dLbl>
              <c:idx val="12"/>
              <c:delete val="1"/>
              <c:extLst>
                <c:ext xmlns:c15="http://schemas.microsoft.com/office/drawing/2012/chart" uri="{CE6537A1-D6FC-4f65-9D91-7224C49458BB}"/>
                <c:ext xmlns:c16="http://schemas.microsoft.com/office/drawing/2014/chart" uri="{C3380CC4-5D6E-409C-BE32-E72D297353CC}">
                  <c16:uniqueId val="{0000000D-55EC-4AC2-B9F0-C2D9C4C5960C}"/>
                </c:ext>
              </c:extLst>
            </c:dLbl>
            <c:dLbl>
              <c:idx val="13"/>
              <c:delete val="1"/>
              <c:extLst>
                <c:ext xmlns:c15="http://schemas.microsoft.com/office/drawing/2012/chart" uri="{CE6537A1-D6FC-4f65-9D91-7224C49458BB}"/>
                <c:ext xmlns:c16="http://schemas.microsoft.com/office/drawing/2014/chart" uri="{C3380CC4-5D6E-409C-BE32-E72D297353CC}">
                  <c16:uniqueId val="{0000000E-55EC-4AC2-B9F0-C2D9C4C5960C}"/>
                </c:ext>
              </c:extLst>
            </c:dLbl>
            <c:dLbl>
              <c:idx val="14"/>
              <c:delete val="1"/>
              <c:extLst>
                <c:ext xmlns:c15="http://schemas.microsoft.com/office/drawing/2012/chart" uri="{CE6537A1-D6FC-4f65-9D91-7224C49458BB}"/>
                <c:ext xmlns:c16="http://schemas.microsoft.com/office/drawing/2014/chart" uri="{C3380CC4-5D6E-409C-BE32-E72D297353CC}">
                  <c16:uniqueId val="{0000000F-55EC-4AC2-B9F0-C2D9C4C5960C}"/>
                </c:ext>
              </c:extLst>
            </c:dLbl>
            <c:dLbl>
              <c:idx val="15"/>
              <c:delete val="1"/>
              <c:extLst>
                <c:ext xmlns:c15="http://schemas.microsoft.com/office/drawing/2012/chart" uri="{CE6537A1-D6FC-4f65-9D91-7224C49458BB}"/>
                <c:ext xmlns:c16="http://schemas.microsoft.com/office/drawing/2014/chart" uri="{C3380CC4-5D6E-409C-BE32-E72D297353CC}">
                  <c16:uniqueId val="{00000010-55EC-4AC2-B9F0-C2D9C4C5960C}"/>
                </c:ext>
              </c:extLst>
            </c:dLbl>
            <c:dLbl>
              <c:idx val="16"/>
              <c:delete val="1"/>
              <c:extLst>
                <c:ext xmlns:c15="http://schemas.microsoft.com/office/drawing/2012/chart" uri="{CE6537A1-D6FC-4f65-9D91-7224C49458BB}"/>
                <c:ext xmlns:c16="http://schemas.microsoft.com/office/drawing/2014/chart" uri="{C3380CC4-5D6E-409C-BE32-E72D297353CC}">
                  <c16:uniqueId val="{00000011-55EC-4AC2-B9F0-C2D9C4C5960C}"/>
                </c:ext>
              </c:extLst>
            </c:dLbl>
            <c:dLbl>
              <c:idx val="17"/>
              <c:delete val="1"/>
              <c:extLst>
                <c:ext xmlns:c15="http://schemas.microsoft.com/office/drawing/2012/chart" uri="{CE6537A1-D6FC-4f65-9D91-7224C49458BB}"/>
                <c:ext xmlns:c16="http://schemas.microsoft.com/office/drawing/2014/chart" uri="{C3380CC4-5D6E-409C-BE32-E72D297353CC}">
                  <c16:uniqueId val="{00000012-55EC-4AC2-B9F0-C2D9C4C5960C}"/>
                </c:ext>
              </c:extLst>
            </c:dLbl>
            <c:dLbl>
              <c:idx val="18"/>
              <c:delete val="1"/>
              <c:extLst>
                <c:ext xmlns:c15="http://schemas.microsoft.com/office/drawing/2012/chart" uri="{CE6537A1-D6FC-4f65-9D91-7224C49458BB}"/>
                <c:ext xmlns:c16="http://schemas.microsoft.com/office/drawing/2014/chart" uri="{C3380CC4-5D6E-409C-BE32-E72D297353CC}">
                  <c16:uniqueId val="{00000013-55EC-4AC2-B9F0-C2D9C4C5960C}"/>
                </c:ext>
              </c:extLst>
            </c:dLbl>
            <c:dLbl>
              <c:idx val="19"/>
              <c:delete val="1"/>
              <c:extLst>
                <c:ext xmlns:c15="http://schemas.microsoft.com/office/drawing/2012/chart" uri="{CE6537A1-D6FC-4f65-9D91-7224C49458BB}"/>
                <c:ext xmlns:c16="http://schemas.microsoft.com/office/drawing/2014/chart" uri="{C3380CC4-5D6E-409C-BE32-E72D297353CC}">
                  <c16:uniqueId val="{00000014-55EC-4AC2-B9F0-C2D9C4C5960C}"/>
                </c:ext>
              </c:extLst>
            </c:dLbl>
            <c:dLbl>
              <c:idx val="20"/>
              <c:delete val="1"/>
              <c:extLst>
                <c:ext xmlns:c15="http://schemas.microsoft.com/office/drawing/2012/chart" uri="{CE6537A1-D6FC-4f65-9D91-7224C49458BB}"/>
                <c:ext xmlns:c16="http://schemas.microsoft.com/office/drawing/2014/chart" uri="{C3380CC4-5D6E-409C-BE32-E72D297353CC}">
                  <c16:uniqueId val="{00000015-55EC-4AC2-B9F0-C2D9C4C5960C}"/>
                </c:ext>
              </c:extLst>
            </c:dLbl>
            <c:dLbl>
              <c:idx val="21"/>
              <c:delete val="1"/>
              <c:extLst>
                <c:ext xmlns:c15="http://schemas.microsoft.com/office/drawing/2012/chart" uri="{CE6537A1-D6FC-4f65-9D91-7224C49458BB}"/>
                <c:ext xmlns:c16="http://schemas.microsoft.com/office/drawing/2014/chart" uri="{C3380CC4-5D6E-409C-BE32-E72D297353CC}">
                  <c16:uniqueId val="{00000016-55EC-4AC2-B9F0-C2D9C4C5960C}"/>
                </c:ext>
              </c:extLst>
            </c:dLbl>
            <c:dLbl>
              <c:idx val="22"/>
              <c:delete val="1"/>
              <c:extLst>
                <c:ext xmlns:c15="http://schemas.microsoft.com/office/drawing/2012/chart" uri="{CE6537A1-D6FC-4f65-9D91-7224C49458BB}"/>
                <c:ext xmlns:c16="http://schemas.microsoft.com/office/drawing/2014/chart" uri="{C3380CC4-5D6E-409C-BE32-E72D297353CC}">
                  <c16:uniqueId val="{00000017-55EC-4AC2-B9F0-C2D9C4C5960C}"/>
                </c:ext>
              </c:extLst>
            </c:dLbl>
            <c:dLbl>
              <c:idx val="23"/>
              <c:delete val="1"/>
              <c:extLst>
                <c:ext xmlns:c15="http://schemas.microsoft.com/office/drawing/2012/chart" uri="{CE6537A1-D6FC-4f65-9D91-7224C49458BB}"/>
                <c:ext xmlns:c16="http://schemas.microsoft.com/office/drawing/2014/chart" uri="{C3380CC4-5D6E-409C-BE32-E72D297353CC}">
                  <c16:uniqueId val="{00000018-55EC-4AC2-B9F0-C2D9C4C5960C}"/>
                </c:ext>
              </c:extLst>
            </c:dLbl>
            <c:dLbl>
              <c:idx val="24"/>
              <c:delete val="1"/>
              <c:extLst>
                <c:ext xmlns:c15="http://schemas.microsoft.com/office/drawing/2012/chart" uri="{CE6537A1-D6FC-4f65-9D91-7224C49458BB}"/>
                <c:ext xmlns:c16="http://schemas.microsoft.com/office/drawing/2014/chart" uri="{C3380CC4-5D6E-409C-BE32-E72D297353CC}">
                  <c16:uniqueId val="{00000019-55EC-4AC2-B9F0-C2D9C4C5960C}"/>
                </c:ext>
              </c:extLst>
            </c:dLbl>
            <c:dLbl>
              <c:idx val="25"/>
              <c:delete val="1"/>
              <c:extLst>
                <c:ext xmlns:c15="http://schemas.microsoft.com/office/drawing/2012/chart" uri="{CE6537A1-D6FC-4f65-9D91-7224C49458BB}"/>
                <c:ext xmlns:c16="http://schemas.microsoft.com/office/drawing/2014/chart" uri="{C3380CC4-5D6E-409C-BE32-E72D297353CC}">
                  <c16:uniqueId val="{0000001A-55EC-4AC2-B9F0-C2D9C4C5960C}"/>
                </c:ext>
              </c:extLst>
            </c:dLbl>
            <c:dLbl>
              <c:idx val="26"/>
              <c:delete val="1"/>
              <c:extLst>
                <c:ext xmlns:c15="http://schemas.microsoft.com/office/drawing/2012/chart" uri="{CE6537A1-D6FC-4f65-9D91-7224C49458BB}"/>
                <c:ext xmlns:c16="http://schemas.microsoft.com/office/drawing/2014/chart" uri="{C3380CC4-5D6E-409C-BE32-E72D297353CC}">
                  <c16:uniqueId val="{0000001B-55EC-4AC2-B9F0-C2D9C4C5960C}"/>
                </c:ext>
              </c:extLst>
            </c:dLbl>
            <c:dLbl>
              <c:idx val="27"/>
              <c:delete val="1"/>
              <c:extLst>
                <c:ext xmlns:c15="http://schemas.microsoft.com/office/drawing/2012/chart" uri="{CE6537A1-D6FC-4f65-9D91-7224C49458BB}"/>
                <c:ext xmlns:c16="http://schemas.microsoft.com/office/drawing/2014/chart" uri="{C3380CC4-5D6E-409C-BE32-E72D297353CC}">
                  <c16:uniqueId val="{0000001C-55EC-4AC2-B9F0-C2D9C4C5960C}"/>
                </c:ext>
              </c:extLst>
            </c:dLbl>
            <c:dLbl>
              <c:idx val="28"/>
              <c:delete val="1"/>
              <c:extLst>
                <c:ext xmlns:c15="http://schemas.microsoft.com/office/drawing/2012/chart" uri="{CE6537A1-D6FC-4f65-9D91-7224C49458BB}"/>
                <c:ext xmlns:c16="http://schemas.microsoft.com/office/drawing/2014/chart" uri="{C3380CC4-5D6E-409C-BE32-E72D297353CC}">
                  <c16:uniqueId val="{0000001D-55EC-4AC2-B9F0-C2D9C4C5960C}"/>
                </c:ext>
              </c:extLst>
            </c:dLbl>
            <c:dLbl>
              <c:idx val="29"/>
              <c:delete val="1"/>
              <c:extLst>
                <c:ext xmlns:c15="http://schemas.microsoft.com/office/drawing/2012/chart" uri="{CE6537A1-D6FC-4f65-9D91-7224C49458BB}"/>
                <c:ext xmlns:c16="http://schemas.microsoft.com/office/drawing/2014/chart" uri="{C3380CC4-5D6E-409C-BE32-E72D297353CC}">
                  <c16:uniqueId val="{0000001E-55EC-4AC2-B9F0-C2D9C4C5960C}"/>
                </c:ext>
              </c:extLst>
            </c:dLbl>
            <c:dLbl>
              <c:idx val="3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55EC-4AC2-B9F0-C2D9C4C5960C}"/>
                </c:ext>
              </c:extLst>
            </c:dLbl>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lt1">
                        <a:lumMod val="85000"/>
                      </a:schemeClr>
                    </a:solidFill>
                    <a:latin typeface="+mn-lt"/>
                    <a:ea typeface="+mn-ea"/>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Sugarplay_ro!$C$101:$C$131</c:f>
              <c:numCache>
                <c:formatCode>_ * #,##0_ ;_ * \-#,##0_ ;_ * "-"_ ;_ @_ </c:formatCode>
                <c:ptCount val="31"/>
                <c:pt idx="0">
                  <c:v>2439.6451612903224</c:v>
                </c:pt>
                <c:pt idx="1">
                  <c:v>2439.6451612903224</c:v>
                </c:pt>
                <c:pt idx="2">
                  <c:v>2439.6451612903224</c:v>
                </c:pt>
                <c:pt idx="3">
                  <c:v>2439.6451612903224</c:v>
                </c:pt>
                <c:pt idx="4">
                  <c:v>2439.6451612903224</c:v>
                </c:pt>
                <c:pt idx="5">
                  <c:v>2439.6451612903224</c:v>
                </c:pt>
                <c:pt idx="6">
                  <c:v>2439.6451612903224</c:v>
                </c:pt>
                <c:pt idx="7">
                  <c:v>2439.6451612903224</c:v>
                </c:pt>
                <c:pt idx="8">
                  <c:v>2439.6451612903224</c:v>
                </c:pt>
                <c:pt idx="9">
                  <c:v>2439.6451612903224</c:v>
                </c:pt>
                <c:pt idx="10">
                  <c:v>2439.6451612903224</c:v>
                </c:pt>
                <c:pt idx="11">
                  <c:v>2439.6451612903224</c:v>
                </c:pt>
                <c:pt idx="12">
                  <c:v>2439.6451612903224</c:v>
                </c:pt>
                <c:pt idx="13">
                  <c:v>2439.6451612903224</c:v>
                </c:pt>
                <c:pt idx="14">
                  <c:v>2439.6451612903224</c:v>
                </c:pt>
                <c:pt idx="15">
                  <c:v>2439.6451612903224</c:v>
                </c:pt>
                <c:pt idx="16">
                  <c:v>2439.6451612903224</c:v>
                </c:pt>
                <c:pt idx="17">
                  <c:v>2439.6451612903224</c:v>
                </c:pt>
                <c:pt idx="18">
                  <c:v>2439.6451612903224</c:v>
                </c:pt>
                <c:pt idx="19">
                  <c:v>2439.6451612903224</c:v>
                </c:pt>
                <c:pt idx="20">
                  <c:v>2439.6451612903224</c:v>
                </c:pt>
                <c:pt idx="21">
                  <c:v>2439.6451612903224</c:v>
                </c:pt>
                <c:pt idx="22">
                  <c:v>2439.6451612903224</c:v>
                </c:pt>
                <c:pt idx="23">
                  <c:v>2439.6451612903224</c:v>
                </c:pt>
                <c:pt idx="24">
                  <c:v>2439.6451612903224</c:v>
                </c:pt>
                <c:pt idx="25">
                  <c:v>2439.6451612903224</c:v>
                </c:pt>
                <c:pt idx="26">
                  <c:v>2439.6451612903224</c:v>
                </c:pt>
                <c:pt idx="27">
                  <c:v>2439.6451612903224</c:v>
                </c:pt>
                <c:pt idx="28">
                  <c:v>2439.6451612903224</c:v>
                </c:pt>
                <c:pt idx="29">
                  <c:v>2439.6451612903224</c:v>
                </c:pt>
                <c:pt idx="30">
                  <c:v>2439.6451612903224</c:v>
                </c:pt>
              </c:numCache>
            </c:numRef>
          </c:val>
          <c:extLst>
            <c:ext xmlns:c16="http://schemas.microsoft.com/office/drawing/2014/chart" uri="{C3380CC4-5D6E-409C-BE32-E72D297353CC}">
              <c16:uniqueId val="{00000020-55EC-4AC2-B9F0-C2D9C4C5960C}"/>
            </c:ext>
          </c:extLst>
        </c:ser>
        <c:dLbls>
          <c:showLegendKey val="0"/>
          <c:showVal val="0"/>
          <c:showCatName val="0"/>
          <c:showSerName val="0"/>
          <c:showPercent val="0"/>
          <c:showBubbleSize val="0"/>
        </c:dLbls>
        <c:gapWidth val="269"/>
        <c:axId val="221245440"/>
        <c:axId val="221246976"/>
      </c:barChart>
      <c:lineChart>
        <c:grouping val="standard"/>
        <c:varyColors val="0"/>
        <c:ser>
          <c:idx val="2"/>
          <c:order val="2"/>
          <c:tx>
            <c:strRef>
              <c:f>Sugarplay_ro!$D$100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Sugarplay_ro!$D$101:$D$131</c:f>
              <c:numCache>
                <c:formatCode>0.00%</c:formatCode>
                <c:ptCount val="31"/>
                <c:pt idx="0">
                  <c:v>0.43627444498803375</c:v>
                </c:pt>
                <c:pt idx="1">
                  <c:v>0.29158127173438769</c:v>
                </c:pt>
                <c:pt idx="2">
                  <c:v>0.22189900699467141</c:v>
                </c:pt>
                <c:pt idx="3">
                  <c:v>0.17312142167687006</c:v>
                </c:pt>
                <c:pt idx="4">
                  <c:v>0.15524997024950757</c:v>
                </c:pt>
                <c:pt idx="5">
                  <c:v>0.24533137641204653</c:v>
                </c:pt>
                <c:pt idx="6">
                  <c:v>0.25024036509048886</c:v>
                </c:pt>
                <c:pt idx="7">
                  <c:v>0.2410616297980934</c:v>
                </c:pt>
                <c:pt idx="8">
                  <c:v>0.23228303075980566</c:v>
                </c:pt>
                <c:pt idx="9">
                  <c:v>0.21788202938026419</c:v>
                </c:pt>
                <c:pt idx="10">
                  <c:v>0.2068446567514387</c:v>
                </c:pt>
                <c:pt idx="11">
                  <c:v>0.19450431271954763</c:v>
                </c:pt>
                <c:pt idx="12">
                  <c:v>0.10261936558727479</c:v>
                </c:pt>
                <c:pt idx="13">
                  <c:v>2.3860839473897933E-2</c:v>
                </c:pt>
                <c:pt idx="14">
                  <c:v>-4.4396549824361795E-2</c:v>
                </c:pt>
                <c:pt idx="15">
                  <c:v>-0.10412176546033924</c:v>
                </c:pt>
                <c:pt idx="16">
                  <c:v>-0.15682048513914285</c:v>
                </c:pt>
                <c:pt idx="17">
                  <c:v>-0.20366379152030153</c:v>
                </c:pt>
                <c:pt idx="18">
                  <c:v>-0.24557622354554881</c:v>
                </c:pt>
                <c:pt idx="19">
                  <c:v>-0.28329741236827138</c:v>
                </c:pt>
                <c:pt idx="20">
                  <c:v>-0.31742610701740137</c:v>
                </c:pt>
                <c:pt idx="21">
                  <c:v>-0.34845219306206493</c:v>
                </c:pt>
                <c:pt idx="22">
                  <c:v>-0.37678035858110553</c:v>
                </c:pt>
                <c:pt idx="23">
                  <c:v>-0.4027478436402262</c:v>
                </c:pt>
                <c:pt idx="24">
                  <c:v>-0.42663792989461713</c:v>
                </c:pt>
                <c:pt idx="25">
                  <c:v>-0.4486903172063626</c:v>
                </c:pt>
                <c:pt idx="26">
                  <c:v>-0.46910919434686771</c:v>
                </c:pt>
                <c:pt idx="27">
                  <c:v>-0.48806958026305103</c:v>
                </c:pt>
                <c:pt idx="28">
                  <c:v>-0.50572235335742854</c:v>
                </c:pt>
                <c:pt idx="29">
                  <c:v>-0.52219827491218085</c:v>
                </c:pt>
                <c:pt idx="30">
                  <c:v>-0.53761123378598152</c:v>
                </c:pt>
              </c:numCache>
            </c:numRef>
          </c:val>
          <c:smooth val="0"/>
          <c:extLst>
            <c:ext xmlns:c16="http://schemas.microsoft.com/office/drawing/2014/chart" uri="{C3380CC4-5D6E-409C-BE32-E72D297353CC}">
              <c16:uniqueId val="{00000021-55EC-4AC2-B9F0-C2D9C4C5960C}"/>
            </c:ext>
          </c:extLst>
        </c:ser>
        <c:dLbls>
          <c:showLegendKey val="0"/>
          <c:showVal val="0"/>
          <c:showCatName val="0"/>
          <c:showSerName val="0"/>
          <c:showPercent val="0"/>
          <c:showBubbleSize val="0"/>
        </c:dLbls>
        <c:marker val="1"/>
        <c:smooth val="0"/>
        <c:axId val="221057792"/>
        <c:axId val="221248512"/>
      </c:lineChart>
      <c:dateAx>
        <c:axId val="221245440"/>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246976"/>
        <c:crosses val="autoZero"/>
        <c:auto val="1"/>
        <c:lblOffset val="100"/>
        <c:baseTimeUnit val="days"/>
      </c:dateAx>
      <c:valAx>
        <c:axId val="221246976"/>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245440"/>
        <c:crosses val="autoZero"/>
        <c:crossBetween val="between"/>
      </c:valAx>
      <c:dateAx>
        <c:axId val="221057792"/>
        <c:scaling>
          <c:orientation val="minMax"/>
        </c:scaling>
        <c:delete val="1"/>
        <c:axPos val="b"/>
        <c:numFmt formatCode="m/d;@" sourceLinked="1"/>
        <c:majorTickMark val="out"/>
        <c:minorTickMark val="none"/>
        <c:tickLblPos val="nextTo"/>
        <c:crossAx val="221248512"/>
        <c:crosses val="autoZero"/>
        <c:auto val="1"/>
        <c:lblOffset val="100"/>
        <c:baseTimeUnit val="days"/>
      </c:dateAx>
      <c:valAx>
        <c:axId val="221248512"/>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05779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a9a4c382-37c3-4acf-87cc-1decfca6652a}"/>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1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总新注册人数</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Sugarplay_ro!$E$2:$E$4</c:f>
              <c:strCache>
                <c:ptCount val="3"/>
                <c:pt idx="0">
                  <c:v>总新注册人数</c:v>
                </c:pt>
                <c:pt idx="1">
                  <c:v>Total New Users</c:v>
                </c:pt>
                <c:pt idx="2">
                  <c:v>本月数据</c:v>
                </c:pt>
              </c:strCache>
            </c:strRef>
          </c:tx>
          <c:spPr>
            <a:solidFill>
              <a:schemeClr val="accent1"/>
            </a:solidFill>
            <a:ln>
              <a:noFill/>
            </a:ln>
            <a:effectLst/>
          </c:spPr>
          <c:invertIfNegative val="0"/>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Sugarplay_ro!$E$5:$E$35</c:f>
              <c:numCache>
                <c:formatCode>_ * #,##0_ ;_ * \-#,##0_ ;_ * "-"_ ;_ @_ </c:formatCode>
                <c:ptCount val="31"/>
                <c:pt idx="0">
                  <c:v>183</c:v>
                </c:pt>
                <c:pt idx="1">
                  <c:v>99</c:v>
                </c:pt>
                <c:pt idx="2">
                  <c:v>103</c:v>
                </c:pt>
                <c:pt idx="3">
                  <c:v>93</c:v>
                </c:pt>
                <c:pt idx="4">
                  <c:v>125</c:v>
                </c:pt>
                <c:pt idx="5">
                  <c:v>200</c:v>
                </c:pt>
                <c:pt idx="6">
                  <c:v>131</c:v>
                </c:pt>
                <c:pt idx="7">
                  <c:v>105</c:v>
                </c:pt>
                <c:pt idx="8">
                  <c:v>146</c:v>
                </c:pt>
                <c:pt idx="9">
                  <c:v>109</c:v>
                </c:pt>
                <c:pt idx="10">
                  <c:v>103</c:v>
                </c:pt>
                <c:pt idx="11">
                  <c:v>108</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ED03-42A6-972B-051F872DA2D0}"/>
            </c:ext>
          </c:extLst>
        </c:ser>
        <c:ser>
          <c:idx val="1"/>
          <c:order val="1"/>
          <c:tx>
            <c:strRef>
              <c:f>Sugarplay_ro!$F$2:$F$4</c:f>
              <c:strCache>
                <c:ptCount val="3"/>
                <c:pt idx="0">
                  <c:v>总新注册人数</c:v>
                </c:pt>
                <c:pt idx="1">
                  <c:v>Total New Users</c:v>
                </c:pt>
                <c:pt idx="2">
                  <c:v>上月数据</c:v>
                </c:pt>
              </c:strCache>
            </c:strRef>
          </c:tx>
          <c:spPr>
            <a:solidFill>
              <a:schemeClr val="accent2"/>
            </a:solidFill>
            <a:ln>
              <a:noFill/>
            </a:ln>
            <a:effectLst/>
          </c:spPr>
          <c:invertIfNegative val="0"/>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Sugarplay_ro!$F$5:$F$35</c:f>
              <c:numCache>
                <c:formatCode>_ * #,##0_ ;_ * \-#,##0_ ;_ * "-"_ ;_ @_ </c:formatCode>
                <c:ptCount val="31"/>
                <c:pt idx="0">
                  <c:v>173</c:v>
                </c:pt>
                <c:pt idx="1">
                  <c:v>138</c:v>
                </c:pt>
                <c:pt idx="2">
                  <c:v>127</c:v>
                </c:pt>
                <c:pt idx="3">
                  <c:v>150</c:v>
                </c:pt>
                <c:pt idx="4">
                  <c:v>144</c:v>
                </c:pt>
                <c:pt idx="5">
                  <c:v>268</c:v>
                </c:pt>
                <c:pt idx="6">
                  <c:v>326</c:v>
                </c:pt>
                <c:pt idx="7">
                  <c:v>191</c:v>
                </c:pt>
                <c:pt idx="8">
                  <c:v>230</c:v>
                </c:pt>
                <c:pt idx="9">
                  <c:v>107</c:v>
                </c:pt>
                <c:pt idx="10">
                  <c:v>97</c:v>
                </c:pt>
                <c:pt idx="11">
                  <c:v>140</c:v>
                </c:pt>
                <c:pt idx="12">
                  <c:v>142</c:v>
                </c:pt>
                <c:pt idx="13">
                  <c:v>121</c:v>
                </c:pt>
                <c:pt idx="14">
                  <c:v>74</c:v>
                </c:pt>
                <c:pt idx="15">
                  <c:v>112</c:v>
                </c:pt>
                <c:pt idx="16">
                  <c:v>106</c:v>
                </c:pt>
                <c:pt idx="17">
                  <c:v>97</c:v>
                </c:pt>
                <c:pt idx="18">
                  <c:v>99</c:v>
                </c:pt>
                <c:pt idx="19">
                  <c:v>126</c:v>
                </c:pt>
                <c:pt idx="20">
                  <c:v>131</c:v>
                </c:pt>
                <c:pt idx="21">
                  <c:v>130</c:v>
                </c:pt>
                <c:pt idx="22">
                  <c:v>114</c:v>
                </c:pt>
                <c:pt idx="23">
                  <c:v>109</c:v>
                </c:pt>
                <c:pt idx="24">
                  <c:v>106</c:v>
                </c:pt>
                <c:pt idx="25">
                  <c:v>117</c:v>
                </c:pt>
                <c:pt idx="26">
                  <c:v>112</c:v>
                </c:pt>
                <c:pt idx="27">
                  <c:v>239</c:v>
                </c:pt>
                <c:pt idx="28">
                  <c:v>0</c:v>
                </c:pt>
                <c:pt idx="29">
                  <c:v>0</c:v>
                </c:pt>
                <c:pt idx="30">
                  <c:v>0</c:v>
                </c:pt>
              </c:numCache>
            </c:numRef>
          </c:val>
          <c:extLst>
            <c:ext xmlns:c16="http://schemas.microsoft.com/office/drawing/2014/chart" uri="{C3380CC4-5D6E-409C-BE32-E72D297353CC}">
              <c16:uniqueId val="{00000001-ED03-42A6-972B-051F872DA2D0}"/>
            </c:ext>
          </c:extLst>
        </c:ser>
        <c:dLbls>
          <c:showLegendKey val="0"/>
          <c:showVal val="0"/>
          <c:showCatName val="0"/>
          <c:showSerName val="0"/>
          <c:showPercent val="0"/>
          <c:showBubbleSize val="0"/>
        </c:dLbls>
        <c:gapWidth val="100"/>
        <c:axId val="221120384"/>
        <c:axId val="221121920"/>
      </c:barChart>
      <c:lineChart>
        <c:grouping val="standard"/>
        <c:varyColors val="0"/>
        <c:ser>
          <c:idx val="2"/>
          <c:order val="2"/>
          <c:tx>
            <c:strRef>
              <c:f>Sugarplay_ro!$G$2:$G$4</c:f>
              <c:strCache>
                <c:ptCount val="3"/>
                <c:pt idx="0">
                  <c:v>总新注册人数</c:v>
                </c:pt>
                <c:pt idx="1">
                  <c:v>Total New Users</c:v>
                </c:pt>
                <c:pt idx="2">
                  <c:v>增长率</c:v>
                </c:pt>
              </c:strCache>
            </c:strRef>
          </c:tx>
          <c:spPr>
            <a:ln w="28575" cap="rnd">
              <a:solidFill>
                <a:schemeClr val="accent3"/>
              </a:solidFill>
              <a:round/>
            </a:ln>
            <a:effectLst/>
          </c:spPr>
          <c:marker>
            <c:symbol val="none"/>
          </c:marker>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Sugarplay_ro!$G$5:$G$35</c:f>
              <c:numCache>
                <c:formatCode>0.00%</c:formatCode>
                <c:ptCount val="31"/>
                <c:pt idx="0">
                  <c:v>5.7803468208092484E-2</c:v>
                </c:pt>
                <c:pt idx="1">
                  <c:v>-0.28260869565217389</c:v>
                </c:pt>
                <c:pt idx="2">
                  <c:v>-0.1889763779527559</c:v>
                </c:pt>
                <c:pt idx="3">
                  <c:v>-0.38</c:v>
                </c:pt>
                <c:pt idx="4">
                  <c:v>-0.13194444444444445</c:v>
                </c:pt>
                <c:pt idx="5">
                  <c:v>-0.2537313432835821</c:v>
                </c:pt>
                <c:pt idx="6">
                  <c:v>-0.59815950920245398</c:v>
                </c:pt>
                <c:pt idx="7">
                  <c:v>-0.45026178010471202</c:v>
                </c:pt>
                <c:pt idx="8">
                  <c:v>-0.36521739130434783</c:v>
                </c:pt>
                <c:pt idx="9">
                  <c:v>1.8691588785046728E-2</c:v>
                </c:pt>
                <c:pt idx="10">
                  <c:v>6.1855670103092786E-2</c:v>
                </c:pt>
                <c:pt idx="11">
                  <c:v>-0.22857142857142856</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ED03-42A6-972B-051F872DA2D0}"/>
            </c:ext>
          </c:extLst>
        </c:ser>
        <c:dLbls>
          <c:showLegendKey val="0"/>
          <c:showVal val="0"/>
          <c:showCatName val="0"/>
          <c:showSerName val="0"/>
          <c:showPercent val="0"/>
          <c:showBubbleSize val="0"/>
        </c:dLbls>
        <c:marker val="1"/>
        <c:smooth val="0"/>
        <c:axId val="261553616"/>
        <c:axId val="261541136"/>
      </c:lineChart>
      <c:dateAx>
        <c:axId val="221120384"/>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121920"/>
        <c:crosses val="autoZero"/>
        <c:auto val="1"/>
        <c:lblOffset val="100"/>
        <c:baseTimeUnit val="days"/>
      </c:dateAx>
      <c:valAx>
        <c:axId val="221121920"/>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120384"/>
        <c:crosses val="autoZero"/>
        <c:crossBetween val="between"/>
      </c:valAx>
      <c:dateAx>
        <c:axId val="261553616"/>
        <c:scaling>
          <c:orientation val="minMax"/>
        </c:scaling>
        <c:delete val="1"/>
        <c:axPos val="b"/>
        <c:numFmt formatCode="m/d;@" sourceLinked="1"/>
        <c:majorTickMark val="out"/>
        <c:minorTickMark val="none"/>
        <c:tickLblPos val="nextTo"/>
        <c:crossAx val="261541136"/>
        <c:crosses val="autoZero"/>
        <c:auto val="1"/>
        <c:lblOffset val="100"/>
        <c:baseTimeUnit val="days"/>
        <c:majorUnit val="1"/>
        <c:majorTimeUnit val="days"/>
        <c:minorUnit val="1"/>
        <c:minorTimeUnit val="days"/>
      </c:dateAx>
      <c:valAx>
        <c:axId val="26154113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6155361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5cb64c29-f95f-4c3a-9d4e-d7afe94031fa}"/>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总新注册人数</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Sugarplay_ro!$E$36</c:f>
              <c:strCache>
                <c:ptCount val="1"/>
                <c:pt idx="0">
                  <c:v>本月日均值数据</c:v>
                </c:pt>
              </c:strCache>
            </c:strRef>
          </c:tx>
          <c:spPr>
            <a:solidFill>
              <a:schemeClr val="accent1"/>
            </a:solidFill>
            <a:ln>
              <a:noFill/>
            </a:ln>
            <a:effectLst/>
          </c:spPr>
          <c:invertIfNegative val="0"/>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Sugarplay_ro!$E$37:$E$67</c:f>
              <c:numCache>
                <c:formatCode>_ * #,##0_ ;_ * \-#,##0_ ;_ * "-"_ ;_ @_ </c:formatCode>
                <c:ptCount val="31"/>
                <c:pt idx="0">
                  <c:v>183</c:v>
                </c:pt>
                <c:pt idx="1">
                  <c:v>141</c:v>
                </c:pt>
                <c:pt idx="2">
                  <c:v>128.33333333333334</c:v>
                </c:pt>
                <c:pt idx="3">
                  <c:v>119.5</c:v>
                </c:pt>
                <c:pt idx="4">
                  <c:v>120.6</c:v>
                </c:pt>
                <c:pt idx="5">
                  <c:v>133.83333333333334</c:v>
                </c:pt>
                <c:pt idx="6">
                  <c:v>133.42857142857142</c:v>
                </c:pt>
                <c:pt idx="7">
                  <c:v>129.875</c:v>
                </c:pt>
                <c:pt idx="8">
                  <c:v>131.66666666666666</c:v>
                </c:pt>
                <c:pt idx="9">
                  <c:v>129.4</c:v>
                </c:pt>
                <c:pt idx="10">
                  <c:v>127</c:v>
                </c:pt>
                <c:pt idx="11">
                  <c:v>125.41666666666667</c:v>
                </c:pt>
                <c:pt idx="12">
                  <c:v>115.76923076923077</c:v>
                </c:pt>
                <c:pt idx="13">
                  <c:v>107.5</c:v>
                </c:pt>
                <c:pt idx="14">
                  <c:v>100.33333333333333</c:v>
                </c:pt>
                <c:pt idx="15">
                  <c:v>94.0625</c:v>
                </c:pt>
                <c:pt idx="16">
                  <c:v>88.529411764705884</c:v>
                </c:pt>
                <c:pt idx="17">
                  <c:v>83.611111111111114</c:v>
                </c:pt>
                <c:pt idx="18">
                  <c:v>79.21052631578948</c:v>
                </c:pt>
                <c:pt idx="19">
                  <c:v>75.25</c:v>
                </c:pt>
                <c:pt idx="20">
                  <c:v>71.666666666666671</c:v>
                </c:pt>
                <c:pt idx="21">
                  <c:v>68.409090909090907</c:v>
                </c:pt>
                <c:pt idx="22">
                  <c:v>65.434782608695656</c:v>
                </c:pt>
                <c:pt idx="23">
                  <c:v>62.708333333333336</c:v>
                </c:pt>
                <c:pt idx="24">
                  <c:v>60.2</c:v>
                </c:pt>
                <c:pt idx="25">
                  <c:v>57.884615384615387</c:v>
                </c:pt>
                <c:pt idx="26">
                  <c:v>55.74074074074074</c:v>
                </c:pt>
                <c:pt idx="27">
                  <c:v>53.75</c:v>
                </c:pt>
                <c:pt idx="28">
                  <c:v>51.896551724137929</c:v>
                </c:pt>
                <c:pt idx="29">
                  <c:v>50.166666666666664</c:v>
                </c:pt>
                <c:pt idx="30">
                  <c:v>48.548387096774192</c:v>
                </c:pt>
              </c:numCache>
            </c:numRef>
          </c:val>
          <c:extLst>
            <c:ext xmlns:c16="http://schemas.microsoft.com/office/drawing/2014/chart" uri="{C3380CC4-5D6E-409C-BE32-E72D297353CC}">
              <c16:uniqueId val="{00000000-FFDF-41CF-9D3E-C021818A5302}"/>
            </c:ext>
          </c:extLst>
        </c:ser>
        <c:ser>
          <c:idx val="1"/>
          <c:order val="1"/>
          <c:tx>
            <c:strRef>
              <c:f>Sugarplay_ro!$F$36</c:f>
              <c:strCache>
                <c:ptCount val="1"/>
                <c:pt idx="0">
                  <c:v>上月日均值数据</c:v>
                </c:pt>
              </c:strCache>
            </c:strRef>
          </c:tx>
          <c:spPr>
            <a:solidFill>
              <a:schemeClr val="accent2"/>
            </a:solidFill>
            <a:ln>
              <a:noFill/>
            </a:ln>
            <a:effectLst/>
          </c:spPr>
          <c:invertIfNegative val="0"/>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Sugarplay_ro!$F$37:$F$67</c:f>
              <c:numCache>
                <c:formatCode>_ * #,##0_ ;_ * \-#,##0_ ;_ * "-"_ ;_ @_ </c:formatCode>
                <c:ptCount val="31"/>
                <c:pt idx="0">
                  <c:v>173</c:v>
                </c:pt>
                <c:pt idx="1">
                  <c:v>155.5</c:v>
                </c:pt>
                <c:pt idx="2">
                  <c:v>146</c:v>
                </c:pt>
                <c:pt idx="3">
                  <c:v>147</c:v>
                </c:pt>
                <c:pt idx="4">
                  <c:v>146.4</c:v>
                </c:pt>
                <c:pt idx="5">
                  <c:v>166.66666666666666</c:v>
                </c:pt>
                <c:pt idx="6">
                  <c:v>189.42857142857142</c:v>
                </c:pt>
                <c:pt idx="7">
                  <c:v>189.625</c:v>
                </c:pt>
                <c:pt idx="8">
                  <c:v>194.11111111111111</c:v>
                </c:pt>
                <c:pt idx="9">
                  <c:v>185.4</c:v>
                </c:pt>
                <c:pt idx="10">
                  <c:v>177.36363636363637</c:v>
                </c:pt>
                <c:pt idx="11">
                  <c:v>174.25</c:v>
                </c:pt>
                <c:pt idx="12">
                  <c:v>171.76923076923077</c:v>
                </c:pt>
                <c:pt idx="13">
                  <c:v>168.14285714285714</c:v>
                </c:pt>
                <c:pt idx="14">
                  <c:v>161.86666666666667</c:v>
                </c:pt>
                <c:pt idx="15">
                  <c:v>158.75</c:v>
                </c:pt>
                <c:pt idx="16">
                  <c:v>155.64705882352942</c:v>
                </c:pt>
                <c:pt idx="17">
                  <c:v>152.38888888888889</c:v>
                </c:pt>
                <c:pt idx="18">
                  <c:v>149.57894736842104</c:v>
                </c:pt>
                <c:pt idx="19">
                  <c:v>148.4</c:v>
                </c:pt>
                <c:pt idx="20">
                  <c:v>147.57142857142858</c:v>
                </c:pt>
                <c:pt idx="21">
                  <c:v>146.77272727272728</c:v>
                </c:pt>
                <c:pt idx="22">
                  <c:v>145.34782608695653</c:v>
                </c:pt>
                <c:pt idx="23">
                  <c:v>143.83333333333334</c:v>
                </c:pt>
                <c:pt idx="24">
                  <c:v>142.32</c:v>
                </c:pt>
                <c:pt idx="25">
                  <c:v>141.34615384615384</c:v>
                </c:pt>
                <c:pt idx="26">
                  <c:v>140.25925925925927</c:v>
                </c:pt>
                <c:pt idx="27">
                  <c:v>143.78571428571428</c:v>
                </c:pt>
                <c:pt idx="28">
                  <c:v>138.82758620689654</c:v>
                </c:pt>
                <c:pt idx="29">
                  <c:v>134.19999999999999</c:v>
                </c:pt>
                <c:pt idx="30">
                  <c:v>129.87096774193549</c:v>
                </c:pt>
              </c:numCache>
            </c:numRef>
          </c:val>
          <c:extLst>
            <c:ext xmlns:c16="http://schemas.microsoft.com/office/drawing/2014/chart" uri="{C3380CC4-5D6E-409C-BE32-E72D297353CC}">
              <c16:uniqueId val="{00000001-FFDF-41CF-9D3E-C021818A5302}"/>
            </c:ext>
          </c:extLst>
        </c:ser>
        <c:dLbls>
          <c:showLegendKey val="0"/>
          <c:showVal val="0"/>
          <c:showCatName val="0"/>
          <c:showSerName val="0"/>
          <c:showPercent val="0"/>
          <c:showBubbleSize val="0"/>
        </c:dLbls>
        <c:gapWidth val="100"/>
        <c:axId val="221170304"/>
        <c:axId val="221176192"/>
      </c:barChart>
      <c:lineChart>
        <c:grouping val="standard"/>
        <c:varyColors val="0"/>
        <c:ser>
          <c:idx val="2"/>
          <c:order val="2"/>
          <c:tx>
            <c:strRef>
              <c:f>Sugarplay_ro!$G$36</c:f>
              <c:strCache>
                <c:ptCount val="1"/>
                <c:pt idx="0">
                  <c:v>日均值同比增长率</c:v>
                </c:pt>
              </c:strCache>
            </c:strRef>
          </c:tx>
          <c:spPr>
            <a:ln w="28575" cap="rnd">
              <a:solidFill>
                <a:schemeClr val="accent3"/>
              </a:solidFill>
              <a:round/>
            </a:ln>
            <a:effectLst/>
          </c:spPr>
          <c:marker>
            <c:symbol val="none"/>
          </c:marker>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Sugarplay_ro!$G$37:$G$67</c:f>
              <c:numCache>
                <c:formatCode>0.00%</c:formatCode>
                <c:ptCount val="31"/>
                <c:pt idx="0">
                  <c:v>5.7803468208092484E-2</c:v>
                </c:pt>
                <c:pt idx="1">
                  <c:v>-9.3247588424437297E-2</c:v>
                </c:pt>
                <c:pt idx="2">
                  <c:v>-0.1210045662100456</c:v>
                </c:pt>
                <c:pt idx="3">
                  <c:v>-0.1870748299319728</c:v>
                </c:pt>
                <c:pt idx="4">
                  <c:v>-0.1762295081967214</c:v>
                </c:pt>
                <c:pt idx="5">
                  <c:v>-0.1969999999999999</c:v>
                </c:pt>
                <c:pt idx="6">
                  <c:v>-0.29562594268476622</c:v>
                </c:pt>
                <c:pt idx="7">
                  <c:v>-0.31509558338826632</c:v>
                </c:pt>
                <c:pt idx="8">
                  <c:v>-0.3216943331425301</c:v>
                </c:pt>
                <c:pt idx="9">
                  <c:v>-0.30204962243797195</c:v>
                </c:pt>
                <c:pt idx="10">
                  <c:v>-0.28395694515633013</c:v>
                </c:pt>
                <c:pt idx="11">
                  <c:v>-0.28024868483978954</c:v>
                </c:pt>
                <c:pt idx="12">
                  <c:v>-0.32601880877742945</c:v>
                </c:pt>
                <c:pt idx="13">
                  <c:v>-0.36066270178419707</c:v>
                </c:pt>
                <c:pt idx="14">
                  <c:v>-0.38014827018121916</c:v>
                </c:pt>
                <c:pt idx="15">
                  <c:v>-0.40748031496062992</c:v>
                </c:pt>
                <c:pt idx="16">
                  <c:v>-0.43121693121693122</c:v>
                </c:pt>
                <c:pt idx="17">
                  <c:v>-0.45133065986146553</c:v>
                </c:pt>
                <c:pt idx="18">
                  <c:v>-0.47044334975369451</c:v>
                </c:pt>
                <c:pt idx="19">
                  <c:v>-0.49292452830188682</c:v>
                </c:pt>
                <c:pt idx="20">
                  <c:v>-0.51435947079703126</c:v>
                </c:pt>
                <c:pt idx="21">
                  <c:v>-0.53391142768659028</c:v>
                </c:pt>
                <c:pt idx="22">
                  <c:v>-0.54980556386479207</c:v>
                </c:pt>
                <c:pt idx="23">
                  <c:v>-0.56402085747392816</c:v>
                </c:pt>
                <c:pt idx="24">
                  <c:v>-0.5770095559302979</c:v>
                </c:pt>
                <c:pt idx="25">
                  <c:v>-0.59047619047619049</c:v>
                </c:pt>
                <c:pt idx="26">
                  <c:v>-0.60258780036968584</c:v>
                </c:pt>
                <c:pt idx="27">
                  <c:v>-0.6261798310978639</c:v>
                </c:pt>
                <c:pt idx="28">
                  <c:v>-0.62617983109786379</c:v>
                </c:pt>
                <c:pt idx="29">
                  <c:v>-0.6261798310978639</c:v>
                </c:pt>
                <c:pt idx="30">
                  <c:v>-0.6261798310978639</c:v>
                </c:pt>
              </c:numCache>
            </c:numRef>
          </c:val>
          <c:smooth val="0"/>
          <c:extLst>
            <c:ext xmlns:c16="http://schemas.microsoft.com/office/drawing/2014/chart" uri="{C3380CC4-5D6E-409C-BE32-E72D297353CC}">
              <c16:uniqueId val="{00000002-FFDF-41CF-9D3E-C021818A5302}"/>
            </c:ext>
          </c:extLst>
        </c:ser>
        <c:dLbls>
          <c:showLegendKey val="0"/>
          <c:showVal val="0"/>
          <c:showCatName val="0"/>
          <c:showSerName val="0"/>
          <c:showPercent val="0"/>
          <c:showBubbleSize val="0"/>
        </c:dLbls>
        <c:marker val="1"/>
        <c:smooth val="0"/>
        <c:axId val="1332078256"/>
        <c:axId val="1332073456"/>
      </c:lineChart>
      <c:dateAx>
        <c:axId val="221170304"/>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176192"/>
        <c:crosses val="autoZero"/>
        <c:auto val="1"/>
        <c:lblOffset val="100"/>
        <c:baseTimeUnit val="days"/>
      </c:dateAx>
      <c:valAx>
        <c:axId val="22117619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170304"/>
        <c:crosses val="autoZero"/>
        <c:crossBetween val="between"/>
      </c:valAx>
      <c:dateAx>
        <c:axId val="1332078256"/>
        <c:scaling>
          <c:orientation val="minMax"/>
        </c:scaling>
        <c:delete val="1"/>
        <c:axPos val="b"/>
        <c:numFmt formatCode="m/d;@" sourceLinked="1"/>
        <c:majorTickMark val="out"/>
        <c:minorTickMark val="none"/>
        <c:tickLblPos val="nextTo"/>
        <c:crossAx val="1332073456"/>
        <c:crosses val="autoZero"/>
        <c:auto val="1"/>
        <c:lblOffset val="100"/>
        <c:baseTimeUnit val="days"/>
      </c:dateAx>
      <c:valAx>
        <c:axId val="133207345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133207825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8fa50212-8bdb-4d84-862a-f4f4c222e593}"/>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总新注册人数</a:t>
            </a:r>
            <a:r>
              <a:rPr lang="en-US"/>
              <a:t>-</a:t>
            </a:r>
            <a:r>
              <a:rPr lang="zh-CN"/>
              <a:t>当期营业日环比</a:t>
            </a:r>
          </a:p>
        </c:rich>
      </c:tx>
      <c:layout>
        <c:manualLayout>
          <c:xMode val="edge"/>
          <c:yMode val="edge"/>
          <c:x val="0.293977729380204"/>
          <c:y val="6.1202164725385401E-2"/>
        </c:manualLayout>
      </c:layout>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Sugarplay_ro!$E$68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Sugarplay_ro!$A$69:$A$99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Sugarplay_ro!$E$69:$E$99</c:f>
              <c:numCache>
                <c:formatCode>_ * #,##0_ ;_ * \-#,##0_ ;_ * "-"_ ;_ @_ </c:formatCode>
                <c:ptCount val="31"/>
                <c:pt idx="0">
                  <c:v>-56</c:v>
                </c:pt>
                <c:pt idx="1">
                  <c:v>-84</c:v>
                </c:pt>
                <c:pt idx="2">
                  <c:v>4</c:v>
                </c:pt>
                <c:pt idx="3">
                  <c:v>-10</c:v>
                </c:pt>
                <c:pt idx="4">
                  <c:v>32</c:v>
                </c:pt>
                <c:pt idx="5">
                  <c:v>75</c:v>
                </c:pt>
                <c:pt idx="6">
                  <c:v>-69</c:v>
                </c:pt>
                <c:pt idx="7">
                  <c:v>-26</c:v>
                </c:pt>
                <c:pt idx="8">
                  <c:v>41</c:v>
                </c:pt>
                <c:pt idx="9">
                  <c:v>-37</c:v>
                </c:pt>
                <c:pt idx="10">
                  <c:v>-6</c:v>
                </c:pt>
                <c:pt idx="11">
                  <c:v>5</c:v>
                </c:pt>
                <c:pt idx="12">
                  <c:v>-108</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C711-4C1E-9517-0245701E9D68}"/>
            </c:ext>
          </c:extLst>
        </c:ser>
        <c:dLbls>
          <c:showLegendKey val="0"/>
          <c:showVal val="0"/>
          <c:showCatName val="0"/>
          <c:showSerName val="0"/>
          <c:showPercent val="0"/>
          <c:showBubbleSize val="0"/>
        </c:dLbls>
        <c:gapWidth val="315"/>
        <c:overlap val="-40"/>
        <c:axId val="221544832"/>
        <c:axId val="221546368"/>
      </c:barChart>
      <c:dateAx>
        <c:axId val="221544832"/>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1546368"/>
        <c:crosses val="autoZero"/>
        <c:auto val="1"/>
        <c:lblOffset val="100"/>
        <c:baseTimeUnit val="days"/>
      </c:dateAx>
      <c:valAx>
        <c:axId val="221546368"/>
        <c:scaling>
          <c:orientation val="minMax"/>
        </c:scaling>
        <c:delete val="1"/>
        <c:axPos val="l"/>
        <c:numFmt formatCode="_ * #,##0_ ;_ * \-#,##0_ ;_ * &quot;-&quot;_ ;_ @_ " sourceLinked="1"/>
        <c:majorTickMark val="none"/>
        <c:minorTickMark val="none"/>
        <c:tickLblPos val="nextTo"/>
        <c:crossAx val="2215448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a1d86e31-ce04-4487-b921-c24aaf0cdfa9}"/>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总新注册人数</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Sugarplay_ro!$E$100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Sugarplay_ro!$E$101:$E$131</c:f>
              <c:numCache>
                <c:formatCode>_ * #,##0_ ;_ * \-#,##0_ ;_ * "-"_ ;_ @_ </c:formatCode>
                <c:ptCount val="31"/>
                <c:pt idx="0">
                  <c:v>183</c:v>
                </c:pt>
                <c:pt idx="1">
                  <c:v>141</c:v>
                </c:pt>
                <c:pt idx="2">
                  <c:v>128.33333333333334</c:v>
                </c:pt>
                <c:pt idx="3">
                  <c:v>119.5</c:v>
                </c:pt>
                <c:pt idx="4">
                  <c:v>120.6</c:v>
                </c:pt>
                <c:pt idx="5">
                  <c:v>133.83333333333334</c:v>
                </c:pt>
                <c:pt idx="6">
                  <c:v>133.42857142857142</c:v>
                </c:pt>
                <c:pt idx="7">
                  <c:v>129.875</c:v>
                </c:pt>
                <c:pt idx="8">
                  <c:v>131.66666666666666</c:v>
                </c:pt>
                <c:pt idx="9">
                  <c:v>129.4</c:v>
                </c:pt>
                <c:pt idx="10">
                  <c:v>127</c:v>
                </c:pt>
                <c:pt idx="11">
                  <c:v>125.41666666666667</c:v>
                </c:pt>
                <c:pt idx="12">
                  <c:v>115.76923076923077</c:v>
                </c:pt>
                <c:pt idx="13">
                  <c:v>107.5</c:v>
                </c:pt>
                <c:pt idx="14">
                  <c:v>100.33333333333333</c:v>
                </c:pt>
                <c:pt idx="15">
                  <c:v>94.0625</c:v>
                </c:pt>
                <c:pt idx="16">
                  <c:v>88.529411764705884</c:v>
                </c:pt>
                <c:pt idx="17">
                  <c:v>83.611111111111114</c:v>
                </c:pt>
                <c:pt idx="18">
                  <c:v>79.21052631578948</c:v>
                </c:pt>
                <c:pt idx="19">
                  <c:v>75.25</c:v>
                </c:pt>
                <c:pt idx="20">
                  <c:v>71.666666666666671</c:v>
                </c:pt>
                <c:pt idx="21">
                  <c:v>68.409090909090907</c:v>
                </c:pt>
                <c:pt idx="22">
                  <c:v>65.434782608695656</c:v>
                </c:pt>
                <c:pt idx="23">
                  <c:v>62.708333333333336</c:v>
                </c:pt>
                <c:pt idx="24">
                  <c:v>60.2</c:v>
                </c:pt>
                <c:pt idx="25">
                  <c:v>57.884615384615387</c:v>
                </c:pt>
                <c:pt idx="26">
                  <c:v>55.74074074074074</c:v>
                </c:pt>
                <c:pt idx="27">
                  <c:v>53.75</c:v>
                </c:pt>
                <c:pt idx="28">
                  <c:v>51.896551724137929</c:v>
                </c:pt>
                <c:pt idx="29">
                  <c:v>50.166666666666664</c:v>
                </c:pt>
                <c:pt idx="30">
                  <c:v>48.548387096774192</c:v>
                </c:pt>
              </c:numCache>
            </c:numRef>
          </c:val>
          <c:extLst>
            <c:ext xmlns:c16="http://schemas.microsoft.com/office/drawing/2014/chart" uri="{C3380CC4-5D6E-409C-BE32-E72D297353CC}">
              <c16:uniqueId val="{00000000-EC04-4DF8-8874-5BB1A2368A15}"/>
            </c:ext>
          </c:extLst>
        </c:ser>
        <c:ser>
          <c:idx val="1"/>
          <c:order val="1"/>
          <c:tx>
            <c:strRef>
              <c:f>Sugarplay_ro!$F$100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Sugarplay_ro!$F$101:$F$131</c:f>
              <c:numCache>
                <c:formatCode>_ * #,##0_ ;_ * \-#,##0_ ;_ * "-"_ ;_ @_ </c:formatCode>
                <c:ptCount val="31"/>
                <c:pt idx="0">
                  <c:v>129.87096774193549</c:v>
                </c:pt>
                <c:pt idx="1">
                  <c:v>129.87096774193549</c:v>
                </c:pt>
                <c:pt idx="2">
                  <c:v>129.87096774193549</c:v>
                </c:pt>
                <c:pt idx="3">
                  <c:v>129.87096774193549</c:v>
                </c:pt>
                <c:pt idx="4">
                  <c:v>129.87096774193549</c:v>
                </c:pt>
                <c:pt idx="5">
                  <c:v>129.87096774193549</c:v>
                </c:pt>
                <c:pt idx="6">
                  <c:v>129.87096774193549</c:v>
                </c:pt>
                <c:pt idx="7">
                  <c:v>129.87096774193549</c:v>
                </c:pt>
                <c:pt idx="8">
                  <c:v>129.87096774193549</c:v>
                </c:pt>
                <c:pt idx="9">
                  <c:v>129.87096774193549</c:v>
                </c:pt>
                <c:pt idx="10">
                  <c:v>129.87096774193549</c:v>
                </c:pt>
                <c:pt idx="11">
                  <c:v>129.87096774193549</c:v>
                </c:pt>
                <c:pt idx="12">
                  <c:v>129.87096774193549</c:v>
                </c:pt>
                <c:pt idx="13">
                  <c:v>129.87096774193549</c:v>
                </c:pt>
                <c:pt idx="14">
                  <c:v>129.87096774193549</c:v>
                </c:pt>
                <c:pt idx="15">
                  <c:v>129.87096774193549</c:v>
                </c:pt>
                <c:pt idx="16">
                  <c:v>129.87096774193549</c:v>
                </c:pt>
                <c:pt idx="17">
                  <c:v>129.87096774193549</c:v>
                </c:pt>
                <c:pt idx="18">
                  <c:v>129.87096774193549</c:v>
                </c:pt>
                <c:pt idx="19">
                  <c:v>129.87096774193549</c:v>
                </c:pt>
                <c:pt idx="20">
                  <c:v>129.87096774193549</c:v>
                </c:pt>
                <c:pt idx="21">
                  <c:v>129.87096774193549</c:v>
                </c:pt>
                <c:pt idx="22">
                  <c:v>129.87096774193549</c:v>
                </c:pt>
                <c:pt idx="23">
                  <c:v>129.87096774193549</c:v>
                </c:pt>
                <c:pt idx="24">
                  <c:v>129.87096774193549</c:v>
                </c:pt>
                <c:pt idx="25">
                  <c:v>129.87096774193549</c:v>
                </c:pt>
                <c:pt idx="26">
                  <c:v>129.87096774193549</c:v>
                </c:pt>
                <c:pt idx="27">
                  <c:v>129.87096774193549</c:v>
                </c:pt>
                <c:pt idx="28">
                  <c:v>129.87096774193549</c:v>
                </c:pt>
                <c:pt idx="29">
                  <c:v>129.87096774193549</c:v>
                </c:pt>
                <c:pt idx="30">
                  <c:v>129.87096774193549</c:v>
                </c:pt>
              </c:numCache>
            </c:numRef>
          </c:val>
          <c:extLst>
            <c:ext xmlns:c16="http://schemas.microsoft.com/office/drawing/2014/chart" uri="{C3380CC4-5D6E-409C-BE32-E72D297353CC}">
              <c16:uniqueId val="{00000001-EC04-4DF8-8874-5BB1A2368A15}"/>
            </c:ext>
          </c:extLst>
        </c:ser>
        <c:dLbls>
          <c:showLegendKey val="0"/>
          <c:showVal val="0"/>
          <c:showCatName val="0"/>
          <c:showSerName val="0"/>
          <c:showPercent val="0"/>
          <c:showBubbleSize val="0"/>
        </c:dLbls>
        <c:gapWidth val="100"/>
        <c:axId val="221731840"/>
        <c:axId val="221758208"/>
      </c:barChart>
      <c:lineChart>
        <c:grouping val="standard"/>
        <c:varyColors val="0"/>
        <c:ser>
          <c:idx val="2"/>
          <c:order val="2"/>
          <c:tx>
            <c:strRef>
              <c:f>Sugarplay_ro!$G$100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Sugarplay_ro!$G$101:$G$131</c:f>
              <c:numCache>
                <c:formatCode>0.00%</c:formatCode>
                <c:ptCount val="31"/>
                <c:pt idx="0">
                  <c:v>0.40909090909090906</c:v>
                </c:pt>
                <c:pt idx="1">
                  <c:v>8.5692995529061067E-2</c:v>
                </c:pt>
                <c:pt idx="2">
                  <c:v>-1.1839708561019992E-2</c:v>
                </c:pt>
                <c:pt idx="3">
                  <c:v>-7.9855936413313483E-2</c:v>
                </c:pt>
                <c:pt idx="4">
                  <c:v>-7.1385991058122281E-2</c:v>
                </c:pt>
                <c:pt idx="5">
                  <c:v>3.0510018214936291E-2</c:v>
                </c:pt>
                <c:pt idx="6">
                  <c:v>2.7393371655666614E-2</c:v>
                </c:pt>
                <c:pt idx="7">
                  <c:v>3.1048186785863467E-5</c:v>
                </c:pt>
                <c:pt idx="8">
                  <c:v>1.3826792515317004E-2</c:v>
                </c:pt>
                <c:pt idx="9">
                  <c:v>-3.6264282165921354E-3</c:v>
                </c:pt>
                <c:pt idx="10">
                  <c:v>-2.210630899155492E-2</c:v>
                </c:pt>
                <c:pt idx="11">
                  <c:v>-3.4297897002815027E-2</c:v>
                </c:pt>
                <c:pt idx="12">
                  <c:v>-0.10858267415644464</c:v>
                </c:pt>
                <c:pt idx="13">
                  <c:v>-0.1722553402881272</c:v>
                </c:pt>
                <c:pt idx="14">
                  <c:v>-0.22743831760225208</c:v>
                </c:pt>
                <c:pt idx="15">
                  <c:v>-0.27572342275211131</c:v>
                </c:pt>
                <c:pt idx="16">
                  <c:v>-0.31832792729610476</c:v>
                </c:pt>
                <c:pt idx="17">
                  <c:v>-0.3561985980018767</c:v>
                </c:pt>
                <c:pt idx="18">
                  <c:v>-0.39008288231756738</c:v>
                </c:pt>
                <c:pt idx="19">
                  <c:v>-0.42057873820168906</c:v>
                </c:pt>
                <c:pt idx="20">
                  <c:v>-0.44817022685875141</c:v>
                </c:pt>
                <c:pt idx="21">
                  <c:v>-0.47325339836517188</c:v>
                </c:pt>
                <c:pt idx="22">
                  <c:v>-0.49615542452320782</c:v>
                </c:pt>
                <c:pt idx="23">
                  <c:v>-0.51714894850140747</c:v>
                </c:pt>
                <c:pt idx="24">
                  <c:v>-0.53646299056135116</c:v>
                </c:pt>
                <c:pt idx="25">
                  <c:v>-0.55429133707822231</c:v>
                </c:pt>
                <c:pt idx="26">
                  <c:v>-0.57079906533458458</c:v>
                </c:pt>
                <c:pt idx="27">
                  <c:v>-0.58612767014406364</c:v>
                </c:pt>
                <c:pt idx="28">
                  <c:v>-0.60039912979426824</c:v>
                </c:pt>
                <c:pt idx="29">
                  <c:v>-0.61371915880112615</c:v>
                </c:pt>
                <c:pt idx="30">
                  <c:v>-0.6261798310978639</c:v>
                </c:pt>
              </c:numCache>
            </c:numRef>
          </c:val>
          <c:smooth val="0"/>
          <c:extLst>
            <c:ext xmlns:c16="http://schemas.microsoft.com/office/drawing/2014/chart" uri="{C3380CC4-5D6E-409C-BE32-E72D297353CC}">
              <c16:uniqueId val="{00000002-EC04-4DF8-8874-5BB1A2368A15}"/>
            </c:ext>
          </c:extLst>
        </c:ser>
        <c:dLbls>
          <c:showLegendKey val="0"/>
          <c:showVal val="0"/>
          <c:showCatName val="0"/>
          <c:showSerName val="0"/>
          <c:showPercent val="0"/>
          <c:showBubbleSize val="0"/>
        </c:dLbls>
        <c:marker val="1"/>
        <c:smooth val="0"/>
        <c:axId val="669451471"/>
        <c:axId val="669445231"/>
      </c:lineChart>
      <c:dateAx>
        <c:axId val="221731840"/>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758208"/>
        <c:crosses val="autoZero"/>
        <c:auto val="1"/>
        <c:lblOffset val="100"/>
        <c:baseTimeUnit val="days"/>
      </c:dateAx>
      <c:valAx>
        <c:axId val="22175820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731840"/>
        <c:crosses val="autoZero"/>
        <c:crossBetween val="between"/>
      </c:valAx>
      <c:dateAx>
        <c:axId val="669451471"/>
        <c:scaling>
          <c:orientation val="minMax"/>
        </c:scaling>
        <c:delete val="1"/>
        <c:axPos val="b"/>
        <c:numFmt formatCode="m/d;@" sourceLinked="1"/>
        <c:majorTickMark val="out"/>
        <c:minorTickMark val="none"/>
        <c:tickLblPos val="nextTo"/>
        <c:crossAx val="669445231"/>
        <c:crosses val="autoZero"/>
        <c:auto val="1"/>
        <c:lblOffset val="100"/>
        <c:baseTimeUnit val="days"/>
      </c:dateAx>
      <c:valAx>
        <c:axId val="66944523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669451471"/>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e718ca39-cc64-4765-8276-b44eb80ca15e}"/>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1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总首充人数</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Sugarplay_ro!$H$2:$H$4</c:f>
              <c:strCache>
                <c:ptCount val="3"/>
                <c:pt idx="0">
                  <c:v>总首充人数</c:v>
                </c:pt>
                <c:pt idx="1">
                  <c:v>no of first time depositors</c:v>
                </c:pt>
                <c:pt idx="2">
                  <c:v>本月数据</c:v>
                </c:pt>
              </c:strCache>
            </c:strRef>
          </c:tx>
          <c:spPr>
            <a:solidFill>
              <a:schemeClr val="accent1"/>
            </a:solidFill>
            <a:ln>
              <a:noFill/>
            </a:ln>
            <a:effectLst/>
          </c:spPr>
          <c:invertIfNegative val="0"/>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Sugarplay_ro!$H$5:$H$35</c:f>
              <c:numCache>
                <c:formatCode>_ * #,##0_ ;_ * \-#,##0_ ;_ * "-"_ ;_ @_ </c:formatCode>
                <c:ptCount val="31"/>
                <c:pt idx="0">
                  <c:v>48</c:v>
                </c:pt>
                <c:pt idx="1">
                  <c:v>37</c:v>
                </c:pt>
                <c:pt idx="2">
                  <c:v>27</c:v>
                </c:pt>
                <c:pt idx="3">
                  <c:v>33</c:v>
                </c:pt>
                <c:pt idx="4">
                  <c:v>25</c:v>
                </c:pt>
                <c:pt idx="5">
                  <c:v>39</c:v>
                </c:pt>
                <c:pt idx="6">
                  <c:v>36</c:v>
                </c:pt>
                <c:pt idx="7">
                  <c:v>33</c:v>
                </c:pt>
                <c:pt idx="8">
                  <c:v>42</c:v>
                </c:pt>
                <c:pt idx="9">
                  <c:v>28</c:v>
                </c:pt>
                <c:pt idx="10">
                  <c:v>14</c:v>
                </c:pt>
                <c:pt idx="11">
                  <c:v>26</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6F3A-43AD-A179-E1F786D8E561}"/>
            </c:ext>
          </c:extLst>
        </c:ser>
        <c:ser>
          <c:idx val="1"/>
          <c:order val="1"/>
          <c:tx>
            <c:strRef>
              <c:f>Sugarplay_ro!$I$2:$I$4</c:f>
              <c:strCache>
                <c:ptCount val="3"/>
                <c:pt idx="0">
                  <c:v>总首充人数</c:v>
                </c:pt>
                <c:pt idx="1">
                  <c:v>no of first time depositors</c:v>
                </c:pt>
                <c:pt idx="2">
                  <c:v>上月数据</c:v>
                </c:pt>
              </c:strCache>
            </c:strRef>
          </c:tx>
          <c:spPr>
            <a:solidFill>
              <a:schemeClr val="accent2"/>
            </a:solidFill>
            <a:ln>
              <a:noFill/>
            </a:ln>
            <a:effectLst/>
          </c:spPr>
          <c:invertIfNegative val="0"/>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Sugarplay_ro!$I$5:$I$35</c:f>
              <c:numCache>
                <c:formatCode>_ * #,##0_ ;_ * \-#,##0_ ;_ * "-"_ ;_ @_ </c:formatCode>
                <c:ptCount val="31"/>
                <c:pt idx="0">
                  <c:v>29</c:v>
                </c:pt>
                <c:pt idx="1">
                  <c:v>26</c:v>
                </c:pt>
                <c:pt idx="2">
                  <c:v>30</c:v>
                </c:pt>
                <c:pt idx="3">
                  <c:v>33</c:v>
                </c:pt>
                <c:pt idx="4">
                  <c:v>36</c:v>
                </c:pt>
                <c:pt idx="5">
                  <c:v>71</c:v>
                </c:pt>
                <c:pt idx="6">
                  <c:v>162</c:v>
                </c:pt>
                <c:pt idx="7">
                  <c:v>61</c:v>
                </c:pt>
                <c:pt idx="8">
                  <c:v>113</c:v>
                </c:pt>
                <c:pt idx="9">
                  <c:v>23</c:v>
                </c:pt>
                <c:pt idx="10">
                  <c:v>24</c:v>
                </c:pt>
                <c:pt idx="11">
                  <c:v>23</c:v>
                </c:pt>
                <c:pt idx="12">
                  <c:v>38</c:v>
                </c:pt>
                <c:pt idx="13">
                  <c:v>20</c:v>
                </c:pt>
                <c:pt idx="14">
                  <c:v>25</c:v>
                </c:pt>
                <c:pt idx="15">
                  <c:v>24</c:v>
                </c:pt>
                <c:pt idx="16">
                  <c:v>37</c:v>
                </c:pt>
                <c:pt idx="17">
                  <c:v>19</c:v>
                </c:pt>
                <c:pt idx="18">
                  <c:v>25</c:v>
                </c:pt>
                <c:pt idx="19">
                  <c:v>19</c:v>
                </c:pt>
                <c:pt idx="20">
                  <c:v>34</c:v>
                </c:pt>
                <c:pt idx="21">
                  <c:v>33</c:v>
                </c:pt>
                <c:pt idx="22">
                  <c:v>35</c:v>
                </c:pt>
                <c:pt idx="23">
                  <c:v>23</c:v>
                </c:pt>
                <c:pt idx="24">
                  <c:v>21</c:v>
                </c:pt>
                <c:pt idx="25">
                  <c:v>34</c:v>
                </c:pt>
                <c:pt idx="26">
                  <c:v>23</c:v>
                </c:pt>
                <c:pt idx="27">
                  <c:v>44</c:v>
                </c:pt>
                <c:pt idx="28">
                  <c:v>0</c:v>
                </c:pt>
                <c:pt idx="29">
                  <c:v>0</c:v>
                </c:pt>
                <c:pt idx="30">
                  <c:v>0</c:v>
                </c:pt>
              </c:numCache>
            </c:numRef>
          </c:val>
          <c:extLst>
            <c:ext xmlns:c16="http://schemas.microsoft.com/office/drawing/2014/chart" uri="{C3380CC4-5D6E-409C-BE32-E72D297353CC}">
              <c16:uniqueId val="{00000001-6F3A-43AD-A179-E1F786D8E561}"/>
            </c:ext>
          </c:extLst>
        </c:ser>
        <c:dLbls>
          <c:showLegendKey val="0"/>
          <c:showVal val="0"/>
          <c:showCatName val="0"/>
          <c:showSerName val="0"/>
          <c:showPercent val="0"/>
          <c:showBubbleSize val="0"/>
        </c:dLbls>
        <c:gapWidth val="100"/>
        <c:axId val="221670784"/>
        <c:axId val="221672576"/>
      </c:barChart>
      <c:lineChart>
        <c:grouping val="standard"/>
        <c:varyColors val="0"/>
        <c:ser>
          <c:idx val="2"/>
          <c:order val="2"/>
          <c:tx>
            <c:strRef>
              <c:f>Sugarplay_ro!$J$2:$J$4</c:f>
              <c:strCache>
                <c:ptCount val="3"/>
                <c:pt idx="0">
                  <c:v>总首充人数</c:v>
                </c:pt>
                <c:pt idx="1">
                  <c:v>no of first time depositors</c:v>
                </c:pt>
                <c:pt idx="2">
                  <c:v>增长率</c:v>
                </c:pt>
              </c:strCache>
            </c:strRef>
          </c:tx>
          <c:spPr>
            <a:ln w="28575" cap="rnd">
              <a:solidFill>
                <a:schemeClr val="accent3"/>
              </a:solidFill>
              <a:round/>
            </a:ln>
            <a:effectLst/>
          </c:spPr>
          <c:marker>
            <c:symbol val="none"/>
          </c:marker>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Sugarplay_ro!$J$5:$J$35</c:f>
              <c:numCache>
                <c:formatCode>0.00%</c:formatCode>
                <c:ptCount val="31"/>
                <c:pt idx="0">
                  <c:v>0.65517241379310343</c:v>
                </c:pt>
                <c:pt idx="1">
                  <c:v>0.42307692307692307</c:v>
                </c:pt>
                <c:pt idx="2">
                  <c:v>-0.1</c:v>
                </c:pt>
                <c:pt idx="3">
                  <c:v>0</c:v>
                </c:pt>
                <c:pt idx="4">
                  <c:v>-0.30555555555555558</c:v>
                </c:pt>
                <c:pt idx="5">
                  <c:v>-0.45070422535211269</c:v>
                </c:pt>
                <c:pt idx="6">
                  <c:v>-0.77777777777777779</c:v>
                </c:pt>
                <c:pt idx="7">
                  <c:v>-0.45901639344262296</c:v>
                </c:pt>
                <c:pt idx="8">
                  <c:v>-0.62831858407079644</c:v>
                </c:pt>
                <c:pt idx="9">
                  <c:v>0.21739130434782608</c:v>
                </c:pt>
                <c:pt idx="10">
                  <c:v>-0.41666666666666669</c:v>
                </c:pt>
                <c:pt idx="11">
                  <c:v>0.13043478260869565</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6F3A-43AD-A179-E1F786D8E561}"/>
            </c:ext>
          </c:extLst>
        </c:ser>
        <c:dLbls>
          <c:showLegendKey val="0"/>
          <c:showVal val="0"/>
          <c:showCatName val="0"/>
          <c:showSerName val="0"/>
          <c:showPercent val="0"/>
          <c:showBubbleSize val="0"/>
        </c:dLbls>
        <c:marker val="1"/>
        <c:smooth val="0"/>
        <c:axId val="261552656"/>
        <c:axId val="261528176"/>
      </c:lineChart>
      <c:dateAx>
        <c:axId val="221670784"/>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672576"/>
        <c:crosses val="autoZero"/>
        <c:auto val="1"/>
        <c:lblOffset val="100"/>
        <c:baseTimeUnit val="days"/>
      </c:dateAx>
      <c:valAx>
        <c:axId val="221672576"/>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670784"/>
        <c:crosses val="autoZero"/>
        <c:crossBetween val="between"/>
      </c:valAx>
      <c:dateAx>
        <c:axId val="261552656"/>
        <c:scaling>
          <c:orientation val="minMax"/>
        </c:scaling>
        <c:delete val="1"/>
        <c:axPos val="b"/>
        <c:numFmt formatCode="m/d;@" sourceLinked="1"/>
        <c:majorTickMark val="out"/>
        <c:minorTickMark val="none"/>
        <c:tickLblPos val="nextTo"/>
        <c:crossAx val="261528176"/>
        <c:crosses val="autoZero"/>
        <c:auto val="1"/>
        <c:lblOffset val="100"/>
        <c:baseTimeUnit val="days"/>
      </c:dateAx>
      <c:valAx>
        <c:axId val="26152817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61552656"/>
        <c:crosses val="max"/>
        <c:crossBetween val="between"/>
      </c:valAx>
      <c:spPr>
        <a:noFill/>
        <a:ln>
          <a:noFill/>
        </a:ln>
        <a:effectLst/>
      </c:spPr>
    </c:plotArea>
    <c:legend>
      <c:legendPos val="b"/>
      <c:layout>
        <c:manualLayout>
          <c:xMode val="edge"/>
          <c:yMode val="edge"/>
          <c:x val="1.82833671222088E-2"/>
          <c:y val="0.62445022715093301"/>
          <c:w val="0.97269482082172598"/>
          <c:h val="0.334673869837607"/>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ed108dae-e457-4235-b054-d256de6e43ac}"/>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baseline="0">
                <a:solidFill>
                  <a:schemeClr val="tx2"/>
                </a:solidFill>
                <a:latin typeface="+mn-lt"/>
                <a:ea typeface="+mn-ea"/>
                <a:cs typeface="+mn-cs"/>
              </a:defRPr>
            </a:pPr>
            <a:r>
              <a:rPr lang="zh-CN" altLang="en-US"/>
              <a:t>总首充人数</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600" b="1" i="0" u="none" strike="noStrike" kern="1200" baseline="0">
              <a:solidFill>
                <a:schemeClr val="tx2"/>
              </a:solidFill>
              <a:latin typeface="+mn-lt"/>
              <a:ea typeface="+mn-ea"/>
              <a:cs typeface="+mn-cs"/>
            </a:defRPr>
          </a:pPr>
          <a:endParaRPr lang="zh-TW"/>
        </a:p>
      </c:txPr>
    </c:title>
    <c:autoTitleDeleted val="0"/>
    <c:plotArea>
      <c:layout/>
      <c:barChart>
        <c:barDir val="col"/>
        <c:grouping val="clustered"/>
        <c:varyColors val="0"/>
        <c:ser>
          <c:idx val="0"/>
          <c:order val="0"/>
          <c:tx>
            <c:strRef>
              <c:f>Sugarplay_ro!$H$36</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c:spPr>
          <c:invertIfNegative val="0"/>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Sugarplay_ro!$H$37:$H$67</c:f>
              <c:numCache>
                <c:formatCode>_ * #,##0_ ;_ * \-#,##0_ ;_ * "-"_ ;_ @_ </c:formatCode>
                <c:ptCount val="31"/>
                <c:pt idx="0">
                  <c:v>48</c:v>
                </c:pt>
                <c:pt idx="1">
                  <c:v>42.5</c:v>
                </c:pt>
                <c:pt idx="2">
                  <c:v>37.333333333333336</c:v>
                </c:pt>
                <c:pt idx="3">
                  <c:v>36.25</c:v>
                </c:pt>
                <c:pt idx="4">
                  <c:v>34</c:v>
                </c:pt>
                <c:pt idx="5">
                  <c:v>34.833333333333336</c:v>
                </c:pt>
                <c:pt idx="6">
                  <c:v>35</c:v>
                </c:pt>
                <c:pt idx="7">
                  <c:v>34.75</c:v>
                </c:pt>
                <c:pt idx="8">
                  <c:v>35.555555555555557</c:v>
                </c:pt>
                <c:pt idx="9">
                  <c:v>34.799999999999997</c:v>
                </c:pt>
                <c:pt idx="10">
                  <c:v>32.909090909090907</c:v>
                </c:pt>
                <c:pt idx="11">
                  <c:v>32.333333333333336</c:v>
                </c:pt>
                <c:pt idx="12">
                  <c:v>29.846153846153847</c:v>
                </c:pt>
                <c:pt idx="13">
                  <c:v>27.714285714285715</c:v>
                </c:pt>
                <c:pt idx="14">
                  <c:v>25.866666666666667</c:v>
                </c:pt>
                <c:pt idx="15">
                  <c:v>24.25</c:v>
                </c:pt>
                <c:pt idx="16">
                  <c:v>22.823529411764707</c:v>
                </c:pt>
                <c:pt idx="17">
                  <c:v>21.555555555555557</c:v>
                </c:pt>
                <c:pt idx="18">
                  <c:v>20.421052631578949</c:v>
                </c:pt>
                <c:pt idx="19">
                  <c:v>19.399999999999999</c:v>
                </c:pt>
                <c:pt idx="20">
                  <c:v>18.476190476190474</c:v>
                </c:pt>
                <c:pt idx="21">
                  <c:v>17.636363636363637</c:v>
                </c:pt>
                <c:pt idx="22">
                  <c:v>16.869565217391305</c:v>
                </c:pt>
                <c:pt idx="23">
                  <c:v>16.166666666666668</c:v>
                </c:pt>
                <c:pt idx="24">
                  <c:v>15.52</c:v>
                </c:pt>
                <c:pt idx="25">
                  <c:v>14.923076923076923</c:v>
                </c:pt>
                <c:pt idx="26">
                  <c:v>14.37037037037037</c:v>
                </c:pt>
                <c:pt idx="27">
                  <c:v>13.857142857142858</c:v>
                </c:pt>
                <c:pt idx="28">
                  <c:v>13.379310344827585</c:v>
                </c:pt>
                <c:pt idx="29">
                  <c:v>12.933333333333334</c:v>
                </c:pt>
                <c:pt idx="30">
                  <c:v>12.516129032258064</c:v>
                </c:pt>
              </c:numCache>
            </c:numRef>
          </c:val>
          <c:extLst>
            <c:ext xmlns:c16="http://schemas.microsoft.com/office/drawing/2014/chart" uri="{C3380CC4-5D6E-409C-BE32-E72D297353CC}">
              <c16:uniqueId val="{00000000-83D9-480A-8C1B-08B1C462063A}"/>
            </c:ext>
          </c:extLst>
        </c:ser>
        <c:ser>
          <c:idx val="1"/>
          <c:order val="1"/>
          <c:tx>
            <c:strRef>
              <c:f>Sugarplay_ro!$I$36</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c:spPr>
          <c:invertIfNegative val="0"/>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Sugarplay_ro!$I$37:$I$67</c:f>
              <c:numCache>
                <c:formatCode>_ * #,##0_ ;_ * \-#,##0_ ;_ * "-"_ ;_ @_ </c:formatCode>
                <c:ptCount val="31"/>
                <c:pt idx="0">
                  <c:v>29</c:v>
                </c:pt>
                <c:pt idx="1">
                  <c:v>27.5</c:v>
                </c:pt>
                <c:pt idx="2">
                  <c:v>28.333333333333332</c:v>
                </c:pt>
                <c:pt idx="3">
                  <c:v>29.5</c:v>
                </c:pt>
                <c:pt idx="4">
                  <c:v>30.8</c:v>
                </c:pt>
                <c:pt idx="5">
                  <c:v>37.5</c:v>
                </c:pt>
                <c:pt idx="6">
                  <c:v>55.285714285714285</c:v>
                </c:pt>
                <c:pt idx="7">
                  <c:v>56</c:v>
                </c:pt>
                <c:pt idx="8">
                  <c:v>62.333333333333336</c:v>
                </c:pt>
                <c:pt idx="9">
                  <c:v>58.4</c:v>
                </c:pt>
                <c:pt idx="10">
                  <c:v>55.272727272727273</c:v>
                </c:pt>
                <c:pt idx="11">
                  <c:v>52.583333333333336</c:v>
                </c:pt>
                <c:pt idx="12">
                  <c:v>51.46153846153846</c:v>
                </c:pt>
                <c:pt idx="13">
                  <c:v>49.214285714285715</c:v>
                </c:pt>
                <c:pt idx="14">
                  <c:v>47.6</c:v>
                </c:pt>
                <c:pt idx="15">
                  <c:v>46.125</c:v>
                </c:pt>
                <c:pt idx="16">
                  <c:v>45.588235294117645</c:v>
                </c:pt>
                <c:pt idx="17">
                  <c:v>44.111111111111114</c:v>
                </c:pt>
                <c:pt idx="18">
                  <c:v>43.10526315789474</c:v>
                </c:pt>
                <c:pt idx="19">
                  <c:v>41.9</c:v>
                </c:pt>
                <c:pt idx="20">
                  <c:v>41.523809523809526</c:v>
                </c:pt>
                <c:pt idx="21">
                  <c:v>41.136363636363633</c:v>
                </c:pt>
                <c:pt idx="22">
                  <c:v>40.869565217391305</c:v>
                </c:pt>
                <c:pt idx="23">
                  <c:v>40.125</c:v>
                </c:pt>
                <c:pt idx="24">
                  <c:v>39.36</c:v>
                </c:pt>
                <c:pt idx="25">
                  <c:v>39.153846153846153</c:v>
                </c:pt>
                <c:pt idx="26">
                  <c:v>38.555555555555557</c:v>
                </c:pt>
                <c:pt idx="27">
                  <c:v>38.75</c:v>
                </c:pt>
                <c:pt idx="28">
                  <c:v>37.413793103448278</c:v>
                </c:pt>
                <c:pt idx="29">
                  <c:v>36.166666666666664</c:v>
                </c:pt>
                <c:pt idx="30">
                  <c:v>35</c:v>
                </c:pt>
              </c:numCache>
            </c:numRef>
          </c:val>
          <c:extLst>
            <c:ext xmlns:c16="http://schemas.microsoft.com/office/drawing/2014/chart" uri="{C3380CC4-5D6E-409C-BE32-E72D297353CC}">
              <c16:uniqueId val="{00000001-83D9-480A-8C1B-08B1C462063A}"/>
            </c:ext>
          </c:extLst>
        </c:ser>
        <c:dLbls>
          <c:showLegendKey val="0"/>
          <c:showVal val="0"/>
          <c:showCatName val="0"/>
          <c:showSerName val="0"/>
          <c:showPercent val="0"/>
          <c:showBubbleSize val="0"/>
        </c:dLbls>
        <c:gapWidth val="219"/>
        <c:axId val="221790592"/>
        <c:axId val="221792128"/>
      </c:barChart>
      <c:lineChart>
        <c:grouping val="standard"/>
        <c:varyColors val="0"/>
        <c:ser>
          <c:idx val="2"/>
          <c:order val="2"/>
          <c:tx>
            <c:strRef>
              <c:f>Sugarplay_ro!$J$36</c:f>
              <c:strCache>
                <c:ptCount val="1"/>
                <c:pt idx="0">
                  <c:v>日均值同比增长率</c:v>
                </c:pt>
              </c:strCache>
            </c:strRef>
          </c:tx>
          <c:spPr>
            <a:ln w="31750" cap="rnd">
              <a:solidFill>
                <a:schemeClr val="accent3"/>
              </a:solidFill>
              <a:round/>
            </a:ln>
            <a:effectLst/>
          </c:spPr>
          <c:marker>
            <c:symbol val="none"/>
          </c:marker>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Sugarplay_ro!$J$37:$J$67</c:f>
              <c:numCache>
                <c:formatCode>0.00%</c:formatCode>
                <c:ptCount val="31"/>
                <c:pt idx="0">
                  <c:v>0.65517241379310343</c:v>
                </c:pt>
                <c:pt idx="1">
                  <c:v>0.54545454545454541</c:v>
                </c:pt>
                <c:pt idx="2">
                  <c:v>0.31764705882352956</c:v>
                </c:pt>
                <c:pt idx="3">
                  <c:v>0.2288135593220339</c:v>
                </c:pt>
                <c:pt idx="4">
                  <c:v>0.10389610389610388</c:v>
                </c:pt>
                <c:pt idx="5">
                  <c:v>-7.1111111111111042E-2</c:v>
                </c:pt>
                <c:pt idx="6">
                  <c:v>-0.36692506459948321</c:v>
                </c:pt>
                <c:pt idx="7">
                  <c:v>-0.3794642857142857</c:v>
                </c:pt>
                <c:pt idx="8">
                  <c:v>-0.42959001782531192</c:v>
                </c:pt>
                <c:pt idx="9">
                  <c:v>-0.40410958904109595</c:v>
                </c:pt>
                <c:pt idx="10">
                  <c:v>-0.4046052631578948</c:v>
                </c:pt>
                <c:pt idx="11">
                  <c:v>-0.38510301109350237</c:v>
                </c:pt>
                <c:pt idx="12">
                  <c:v>-0.42002989536621821</c:v>
                </c:pt>
                <c:pt idx="13">
                  <c:v>-0.43686502177068215</c:v>
                </c:pt>
                <c:pt idx="14">
                  <c:v>-0.45658263305322128</c:v>
                </c:pt>
                <c:pt idx="15">
                  <c:v>-0.4742547425474255</c:v>
                </c:pt>
                <c:pt idx="16">
                  <c:v>-0.4993548387096774</c:v>
                </c:pt>
                <c:pt idx="17">
                  <c:v>-0.51133501259445846</c:v>
                </c:pt>
                <c:pt idx="18">
                  <c:v>-0.52625152625152627</c:v>
                </c:pt>
                <c:pt idx="19">
                  <c:v>-0.53699284009546544</c:v>
                </c:pt>
                <c:pt idx="20">
                  <c:v>-0.55504587155963314</c:v>
                </c:pt>
                <c:pt idx="21">
                  <c:v>-0.57127071823204412</c:v>
                </c:pt>
                <c:pt idx="22">
                  <c:v>-0.58723404255319145</c:v>
                </c:pt>
                <c:pt idx="23">
                  <c:v>-0.59709241952232606</c:v>
                </c:pt>
                <c:pt idx="24">
                  <c:v>-0.60569105691056913</c:v>
                </c:pt>
                <c:pt idx="25">
                  <c:v>-0.61886051080550097</c:v>
                </c:pt>
                <c:pt idx="26">
                  <c:v>-0.62728146013448605</c:v>
                </c:pt>
                <c:pt idx="27">
                  <c:v>-0.64239631336405534</c:v>
                </c:pt>
                <c:pt idx="28">
                  <c:v>-0.64239631336405534</c:v>
                </c:pt>
                <c:pt idx="29">
                  <c:v>-0.64239631336405523</c:v>
                </c:pt>
                <c:pt idx="30">
                  <c:v>-0.64239631336405534</c:v>
                </c:pt>
              </c:numCache>
            </c:numRef>
          </c:val>
          <c:smooth val="0"/>
          <c:extLst>
            <c:ext xmlns:c16="http://schemas.microsoft.com/office/drawing/2014/chart" uri="{C3380CC4-5D6E-409C-BE32-E72D297353CC}">
              <c16:uniqueId val="{00000002-83D9-480A-8C1B-08B1C462063A}"/>
            </c:ext>
          </c:extLst>
        </c:ser>
        <c:dLbls>
          <c:showLegendKey val="0"/>
          <c:showVal val="0"/>
          <c:showCatName val="0"/>
          <c:showSerName val="0"/>
          <c:showPercent val="0"/>
          <c:showBubbleSize val="0"/>
        </c:dLbls>
        <c:marker val="1"/>
        <c:smooth val="0"/>
        <c:axId val="1332085456"/>
        <c:axId val="1332075376"/>
      </c:lineChart>
      <c:dateAx>
        <c:axId val="221790592"/>
        <c:scaling>
          <c:orientation val="minMax"/>
        </c:scaling>
        <c:delete val="0"/>
        <c:axPos val="b"/>
        <c:numFmt formatCode="m/d;@"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221792128"/>
        <c:crosses val="autoZero"/>
        <c:auto val="1"/>
        <c:lblOffset val="100"/>
        <c:baseTimeUnit val="days"/>
      </c:dateAx>
      <c:valAx>
        <c:axId val="22179212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221790592"/>
        <c:crosses val="autoZero"/>
        <c:crossBetween val="between"/>
      </c:valAx>
      <c:dateAx>
        <c:axId val="1332085456"/>
        <c:scaling>
          <c:orientation val="minMax"/>
        </c:scaling>
        <c:delete val="1"/>
        <c:axPos val="b"/>
        <c:numFmt formatCode="m/d;@" sourceLinked="1"/>
        <c:majorTickMark val="out"/>
        <c:minorTickMark val="none"/>
        <c:tickLblPos val="nextTo"/>
        <c:crossAx val="1332075376"/>
        <c:crosses val="autoZero"/>
        <c:auto val="1"/>
        <c:lblOffset val="100"/>
        <c:baseTimeUnit val="days"/>
      </c:dateAx>
      <c:valAx>
        <c:axId val="133207537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crossAx val="133208545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2"/>
              </a:solidFill>
              <a:latin typeface="+mn-lt"/>
              <a:ea typeface="+mn-ea"/>
              <a:cs typeface="+mn-cs"/>
            </a:defRPr>
          </a:pPr>
          <a:endParaRPr lang="zh-TW"/>
        </a:p>
      </c:txPr>
    </c:legend>
    <c:plotVisOnly val="1"/>
    <c:dispBlanksAs val="gap"/>
    <c:showDLblsOverMax val="0"/>
    <c:extLst>
      <c:ext uri="{0b15fc19-7d7d-44ad-8c2d-2c3a37ce22c3}">
        <chartProps xmlns="https://web.wps.cn/et/2018/main" chartId="{efc4ac3b-0ad3-4b64-acca-7ac47b2a7c70}"/>
      </c:ext>
    </c:extLst>
  </c:chart>
  <c:spPr>
    <a:solidFill>
      <a:schemeClr val="bg1"/>
    </a:solidFill>
    <a:ln w="9525" cap="flat" cmpd="sng" algn="ctr">
      <a:solidFill>
        <a:schemeClr val="tx2">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总首充人数</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Sugarplay_ro!$H$68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Sugarplay_ro!$A$69:$A$99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Sugarplay_ro!$H$69:$H$99</c:f>
              <c:numCache>
                <c:formatCode>_ * #,##0_ ;_ * \-#,##0_ ;_ * "-"_ ;_ @_ </c:formatCode>
                <c:ptCount val="31"/>
                <c:pt idx="0">
                  <c:v>4</c:v>
                </c:pt>
                <c:pt idx="1">
                  <c:v>-11</c:v>
                </c:pt>
                <c:pt idx="2">
                  <c:v>-10</c:v>
                </c:pt>
                <c:pt idx="3">
                  <c:v>6</c:v>
                </c:pt>
                <c:pt idx="4">
                  <c:v>-8</c:v>
                </c:pt>
                <c:pt idx="5">
                  <c:v>14</c:v>
                </c:pt>
                <c:pt idx="6">
                  <c:v>-3</c:v>
                </c:pt>
                <c:pt idx="7">
                  <c:v>-3</c:v>
                </c:pt>
                <c:pt idx="8">
                  <c:v>9</c:v>
                </c:pt>
                <c:pt idx="9">
                  <c:v>-14</c:v>
                </c:pt>
                <c:pt idx="10">
                  <c:v>-14</c:v>
                </c:pt>
                <c:pt idx="11">
                  <c:v>12</c:v>
                </c:pt>
                <c:pt idx="12">
                  <c:v>-26</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CFF6-4E19-8824-B4B3FC8FD7A8}"/>
            </c:ext>
          </c:extLst>
        </c:ser>
        <c:dLbls>
          <c:showLegendKey val="0"/>
          <c:showVal val="0"/>
          <c:showCatName val="0"/>
          <c:showSerName val="0"/>
          <c:showPercent val="0"/>
          <c:showBubbleSize val="0"/>
        </c:dLbls>
        <c:gapWidth val="315"/>
        <c:overlap val="-40"/>
        <c:axId val="221316608"/>
        <c:axId val="221318144"/>
      </c:barChart>
      <c:dateAx>
        <c:axId val="221316608"/>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1318144"/>
        <c:crosses val="autoZero"/>
        <c:auto val="1"/>
        <c:lblOffset val="100"/>
        <c:baseTimeUnit val="days"/>
      </c:dateAx>
      <c:valAx>
        <c:axId val="221318144"/>
        <c:scaling>
          <c:orientation val="minMax"/>
        </c:scaling>
        <c:delete val="1"/>
        <c:axPos val="l"/>
        <c:numFmt formatCode="_ * #,##0_ ;_ * \-#,##0_ ;_ * &quot;-&quot;_ ;_ @_ " sourceLinked="1"/>
        <c:majorTickMark val="none"/>
        <c:minorTickMark val="none"/>
        <c:tickLblPos val="nextTo"/>
        <c:crossAx val="2213166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cc4dc0a4-5ada-4563-8f16-19a7a187b94b}"/>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总首充人数</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Sugarplay_ro!$H$100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Sugarplay_ro!$H$101:$H$131</c:f>
              <c:numCache>
                <c:formatCode>_ * #,##0_ ;_ * \-#,##0_ ;_ * "-"_ ;_ @_ </c:formatCode>
                <c:ptCount val="31"/>
                <c:pt idx="0">
                  <c:v>48</c:v>
                </c:pt>
                <c:pt idx="1">
                  <c:v>42.5</c:v>
                </c:pt>
                <c:pt idx="2">
                  <c:v>37.333333333333336</c:v>
                </c:pt>
                <c:pt idx="3">
                  <c:v>36.25</c:v>
                </c:pt>
                <c:pt idx="4">
                  <c:v>34</c:v>
                </c:pt>
                <c:pt idx="5">
                  <c:v>34.833333333333336</c:v>
                </c:pt>
                <c:pt idx="6">
                  <c:v>35</c:v>
                </c:pt>
                <c:pt idx="7">
                  <c:v>34.75</c:v>
                </c:pt>
                <c:pt idx="8">
                  <c:v>35.555555555555557</c:v>
                </c:pt>
                <c:pt idx="9">
                  <c:v>34.799999999999997</c:v>
                </c:pt>
                <c:pt idx="10">
                  <c:v>32.909090909090907</c:v>
                </c:pt>
                <c:pt idx="11">
                  <c:v>32.333333333333336</c:v>
                </c:pt>
                <c:pt idx="12">
                  <c:v>29.846153846153847</c:v>
                </c:pt>
                <c:pt idx="13">
                  <c:v>27.714285714285715</c:v>
                </c:pt>
                <c:pt idx="14">
                  <c:v>25.866666666666667</c:v>
                </c:pt>
                <c:pt idx="15">
                  <c:v>24.25</c:v>
                </c:pt>
                <c:pt idx="16">
                  <c:v>22.823529411764707</c:v>
                </c:pt>
                <c:pt idx="17">
                  <c:v>21.555555555555557</c:v>
                </c:pt>
                <c:pt idx="18">
                  <c:v>20.421052631578949</c:v>
                </c:pt>
                <c:pt idx="19">
                  <c:v>19.399999999999999</c:v>
                </c:pt>
                <c:pt idx="20">
                  <c:v>18.476190476190474</c:v>
                </c:pt>
                <c:pt idx="21">
                  <c:v>17.636363636363637</c:v>
                </c:pt>
                <c:pt idx="22">
                  <c:v>16.869565217391305</c:v>
                </c:pt>
                <c:pt idx="23">
                  <c:v>16.166666666666668</c:v>
                </c:pt>
                <c:pt idx="24">
                  <c:v>15.52</c:v>
                </c:pt>
                <c:pt idx="25">
                  <c:v>14.923076923076923</c:v>
                </c:pt>
                <c:pt idx="26">
                  <c:v>14.37037037037037</c:v>
                </c:pt>
                <c:pt idx="27">
                  <c:v>13.857142857142858</c:v>
                </c:pt>
                <c:pt idx="28">
                  <c:v>13.379310344827585</c:v>
                </c:pt>
                <c:pt idx="29">
                  <c:v>12.933333333333334</c:v>
                </c:pt>
                <c:pt idx="30">
                  <c:v>12.516129032258064</c:v>
                </c:pt>
              </c:numCache>
            </c:numRef>
          </c:val>
          <c:extLst>
            <c:ext xmlns:c16="http://schemas.microsoft.com/office/drawing/2014/chart" uri="{C3380CC4-5D6E-409C-BE32-E72D297353CC}">
              <c16:uniqueId val="{00000000-9EF3-4202-B05C-D409E1C46F18}"/>
            </c:ext>
          </c:extLst>
        </c:ser>
        <c:ser>
          <c:idx val="1"/>
          <c:order val="1"/>
          <c:tx>
            <c:strRef>
              <c:f>Sugarplay_ro!$I$100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Sugarplay_ro!$I$101:$I$131</c:f>
              <c:numCache>
                <c:formatCode>_ * #,##0_ ;_ * \-#,##0_ ;_ * "-"_ ;_ @_ </c:formatCode>
                <c:ptCount val="31"/>
                <c:pt idx="0">
                  <c:v>35</c:v>
                </c:pt>
                <c:pt idx="1">
                  <c:v>35</c:v>
                </c:pt>
                <c:pt idx="2">
                  <c:v>35</c:v>
                </c:pt>
                <c:pt idx="3">
                  <c:v>35</c:v>
                </c:pt>
                <c:pt idx="4">
                  <c:v>35</c:v>
                </c:pt>
                <c:pt idx="5">
                  <c:v>35</c:v>
                </c:pt>
                <c:pt idx="6">
                  <c:v>35</c:v>
                </c:pt>
                <c:pt idx="7">
                  <c:v>35</c:v>
                </c:pt>
                <c:pt idx="8">
                  <c:v>35</c:v>
                </c:pt>
                <c:pt idx="9">
                  <c:v>35</c:v>
                </c:pt>
                <c:pt idx="10">
                  <c:v>35</c:v>
                </c:pt>
                <c:pt idx="11">
                  <c:v>35</c:v>
                </c:pt>
                <c:pt idx="12">
                  <c:v>35</c:v>
                </c:pt>
                <c:pt idx="13">
                  <c:v>35</c:v>
                </c:pt>
                <c:pt idx="14">
                  <c:v>35</c:v>
                </c:pt>
                <c:pt idx="15">
                  <c:v>35</c:v>
                </c:pt>
                <c:pt idx="16">
                  <c:v>35</c:v>
                </c:pt>
                <c:pt idx="17">
                  <c:v>35</c:v>
                </c:pt>
                <c:pt idx="18">
                  <c:v>35</c:v>
                </c:pt>
                <c:pt idx="19">
                  <c:v>35</c:v>
                </c:pt>
                <c:pt idx="20">
                  <c:v>35</c:v>
                </c:pt>
                <c:pt idx="21">
                  <c:v>35</c:v>
                </c:pt>
                <c:pt idx="22">
                  <c:v>35</c:v>
                </c:pt>
                <c:pt idx="23">
                  <c:v>35</c:v>
                </c:pt>
                <c:pt idx="24">
                  <c:v>35</c:v>
                </c:pt>
                <c:pt idx="25">
                  <c:v>35</c:v>
                </c:pt>
                <c:pt idx="26">
                  <c:v>35</c:v>
                </c:pt>
                <c:pt idx="27">
                  <c:v>35</c:v>
                </c:pt>
                <c:pt idx="28">
                  <c:v>35</c:v>
                </c:pt>
                <c:pt idx="29">
                  <c:v>35</c:v>
                </c:pt>
                <c:pt idx="30">
                  <c:v>35</c:v>
                </c:pt>
              </c:numCache>
            </c:numRef>
          </c:val>
          <c:extLst>
            <c:ext xmlns:c16="http://schemas.microsoft.com/office/drawing/2014/chart" uri="{C3380CC4-5D6E-409C-BE32-E72D297353CC}">
              <c16:uniqueId val="{00000001-9EF3-4202-B05C-D409E1C46F18}"/>
            </c:ext>
          </c:extLst>
        </c:ser>
        <c:dLbls>
          <c:showLegendKey val="0"/>
          <c:showVal val="0"/>
          <c:showCatName val="0"/>
          <c:showSerName val="0"/>
          <c:showPercent val="0"/>
          <c:showBubbleSize val="0"/>
        </c:dLbls>
        <c:gapWidth val="100"/>
        <c:axId val="221380992"/>
        <c:axId val="221382528"/>
      </c:barChart>
      <c:lineChart>
        <c:grouping val="standard"/>
        <c:varyColors val="0"/>
        <c:ser>
          <c:idx val="2"/>
          <c:order val="2"/>
          <c:tx>
            <c:strRef>
              <c:f>Sugarplay_ro!$J$100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Sugarplay_ro!$J$101:$J$131</c:f>
              <c:numCache>
                <c:formatCode>0.00%</c:formatCode>
                <c:ptCount val="31"/>
                <c:pt idx="0">
                  <c:v>0.37142857142857144</c:v>
                </c:pt>
                <c:pt idx="1">
                  <c:v>0.21428571428571427</c:v>
                </c:pt>
                <c:pt idx="2">
                  <c:v>6.6666666666666735E-2</c:v>
                </c:pt>
                <c:pt idx="3">
                  <c:v>3.5714285714285712E-2</c:v>
                </c:pt>
                <c:pt idx="4">
                  <c:v>-2.8571428571428571E-2</c:v>
                </c:pt>
                <c:pt idx="5">
                  <c:v>-4.7619047619046938E-3</c:v>
                </c:pt>
                <c:pt idx="6">
                  <c:v>0</c:v>
                </c:pt>
                <c:pt idx="7">
                  <c:v>-7.1428571428571426E-3</c:v>
                </c:pt>
                <c:pt idx="8">
                  <c:v>1.5873015873015917E-2</c:v>
                </c:pt>
                <c:pt idx="9">
                  <c:v>-5.7142857142857958E-3</c:v>
                </c:pt>
                <c:pt idx="10">
                  <c:v>-5.9740259740259816E-2</c:v>
                </c:pt>
                <c:pt idx="11">
                  <c:v>-7.6190476190476128E-2</c:v>
                </c:pt>
                <c:pt idx="12">
                  <c:v>-0.14725274725274723</c:v>
                </c:pt>
                <c:pt idx="13">
                  <c:v>-0.20816326530612242</c:v>
                </c:pt>
                <c:pt idx="14">
                  <c:v>-0.26095238095238094</c:v>
                </c:pt>
                <c:pt idx="15">
                  <c:v>-0.30714285714285716</c:v>
                </c:pt>
                <c:pt idx="16">
                  <c:v>-0.34789915966386553</c:v>
                </c:pt>
                <c:pt idx="17">
                  <c:v>-0.38412698412698409</c:v>
                </c:pt>
                <c:pt idx="18">
                  <c:v>-0.4165413533834586</c:v>
                </c:pt>
                <c:pt idx="19">
                  <c:v>-0.44571428571428573</c:v>
                </c:pt>
                <c:pt idx="20">
                  <c:v>-0.472108843537415</c:v>
                </c:pt>
                <c:pt idx="21">
                  <c:v>-0.4961038961038961</c:v>
                </c:pt>
                <c:pt idx="22">
                  <c:v>-0.51801242236024847</c:v>
                </c:pt>
                <c:pt idx="23">
                  <c:v>-0.53809523809523807</c:v>
                </c:pt>
                <c:pt idx="24">
                  <c:v>-0.55657142857142861</c:v>
                </c:pt>
                <c:pt idx="25">
                  <c:v>-0.57362637362637359</c:v>
                </c:pt>
                <c:pt idx="26">
                  <c:v>-0.5894179894179894</c:v>
                </c:pt>
                <c:pt idx="27">
                  <c:v>-0.60408163265306125</c:v>
                </c:pt>
                <c:pt idx="28">
                  <c:v>-0.61773399014778319</c:v>
                </c:pt>
                <c:pt idx="29">
                  <c:v>-0.63047619047619052</c:v>
                </c:pt>
                <c:pt idx="30">
                  <c:v>-0.64239631336405534</c:v>
                </c:pt>
              </c:numCache>
            </c:numRef>
          </c:val>
          <c:smooth val="0"/>
          <c:extLst>
            <c:ext xmlns:c16="http://schemas.microsoft.com/office/drawing/2014/chart" uri="{C3380CC4-5D6E-409C-BE32-E72D297353CC}">
              <c16:uniqueId val="{00000002-9EF3-4202-B05C-D409E1C46F18}"/>
            </c:ext>
          </c:extLst>
        </c:ser>
        <c:dLbls>
          <c:showLegendKey val="0"/>
          <c:showVal val="0"/>
          <c:showCatName val="0"/>
          <c:showSerName val="0"/>
          <c:showPercent val="0"/>
          <c:showBubbleSize val="0"/>
        </c:dLbls>
        <c:marker val="1"/>
        <c:smooth val="0"/>
        <c:axId val="479275232"/>
        <c:axId val="479288192"/>
      </c:lineChart>
      <c:dateAx>
        <c:axId val="221380992"/>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382528"/>
        <c:crosses val="autoZero"/>
        <c:auto val="1"/>
        <c:lblOffset val="100"/>
        <c:baseTimeUnit val="days"/>
      </c:dateAx>
      <c:valAx>
        <c:axId val="22138252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380992"/>
        <c:crosses val="autoZero"/>
        <c:crossBetween val="between"/>
      </c:valAx>
      <c:dateAx>
        <c:axId val="479275232"/>
        <c:scaling>
          <c:orientation val="minMax"/>
        </c:scaling>
        <c:delete val="1"/>
        <c:axPos val="b"/>
        <c:numFmt formatCode="m/d;@" sourceLinked="1"/>
        <c:majorTickMark val="out"/>
        <c:minorTickMark val="none"/>
        <c:tickLblPos val="nextTo"/>
        <c:crossAx val="479288192"/>
        <c:crosses val="autoZero"/>
        <c:auto val="1"/>
        <c:lblOffset val="100"/>
        <c:baseTimeUnit val="days"/>
      </c:dateAx>
      <c:valAx>
        <c:axId val="4792881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47927523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19e3fe10-1140-4cec-ba43-11eaf7bcd9bb}"/>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1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总存款人数</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Sugarplay_ro!$K$2:$K$4</c:f>
              <c:strCache>
                <c:ptCount val="3"/>
                <c:pt idx="0">
                  <c:v>总存款人数</c:v>
                </c:pt>
                <c:pt idx="1">
                  <c:v>no of total depositors</c:v>
                </c:pt>
                <c:pt idx="2">
                  <c:v>本月数据</c:v>
                </c:pt>
              </c:strCache>
            </c:strRef>
          </c:tx>
          <c:spPr>
            <a:solidFill>
              <a:schemeClr val="accent1"/>
            </a:solidFill>
            <a:ln>
              <a:noFill/>
            </a:ln>
            <a:effectLst/>
          </c:spPr>
          <c:invertIfNegative val="0"/>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Sugarplay_ro!$K$5:$K$35</c:f>
              <c:numCache>
                <c:formatCode>_ * #,##0_ ;_ * \-#,##0_ ;_ * "-"_ ;_ @_ </c:formatCode>
                <c:ptCount val="31"/>
                <c:pt idx="0">
                  <c:v>934</c:v>
                </c:pt>
                <c:pt idx="1">
                  <c:v>859</c:v>
                </c:pt>
                <c:pt idx="2">
                  <c:v>782</c:v>
                </c:pt>
                <c:pt idx="3">
                  <c:v>806</c:v>
                </c:pt>
                <c:pt idx="4">
                  <c:v>791</c:v>
                </c:pt>
                <c:pt idx="5">
                  <c:v>815</c:v>
                </c:pt>
                <c:pt idx="6">
                  <c:v>843</c:v>
                </c:pt>
                <c:pt idx="7">
                  <c:v>825</c:v>
                </c:pt>
                <c:pt idx="8">
                  <c:v>774</c:v>
                </c:pt>
                <c:pt idx="9">
                  <c:v>805</c:v>
                </c:pt>
                <c:pt idx="10">
                  <c:v>764</c:v>
                </c:pt>
                <c:pt idx="11">
                  <c:v>753</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1E28-46E4-9D84-D433F0296FFE}"/>
            </c:ext>
          </c:extLst>
        </c:ser>
        <c:ser>
          <c:idx val="1"/>
          <c:order val="1"/>
          <c:tx>
            <c:strRef>
              <c:f>Sugarplay_ro!$L$2:$L$4</c:f>
              <c:strCache>
                <c:ptCount val="3"/>
                <c:pt idx="0">
                  <c:v>总存款人数</c:v>
                </c:pt>
                <c:pt idx="1">
                  <c:v>no of total depositors</c:v>
                </c:pt>
                <c:pt idx="2">
                  <c:v>上月数据</c:v>
                </c:pt>
              </c:strCache>
            </c:strRef>
          </c:tx>
          <c:spPr>
            <a:solidFill>
              <a:schemeClr val="accent2"/>
            </a:solidFill>
            <a:ln>
              <a:noFill/>
            </a:ln>
            <a:effectLst/>
          </c:spPr>
          <c:invertIfNegative val="0"/>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Sugarplay_ro!$L$5:$L$35</c:f>
              <c:numCache>
                <c:formatCode>_ * #,##0_ ;_ * \-#,##0_ ;_ * "-"_ ;_ @_ </c:formatCode>
                <c:ptCount val="31"/>
                <c:pt idx="0">
                  <c:v>814</c:v>
                </c:pt>
                <c:pt idx="1">
                  <c:v>796</c:v>
                </c:pt>
                <c:pt idx="2">
                  <c:v>785</c:v>
                </c:pt>
                <c:pt idx="3">
                  <c:v>803</c:v>
                </c:pt>
                <c:pt idx="4">
                  <c:v>841</c:v>
                </c:pt>
                <c:pt idx="5">
                  <c:v>848</c:v>
                </c:pt>
                <c:pt idx="6">
                  <c:v>963</c:v>
                </c:pt>
                <c:pt idx="7">
                  <c:v>857</c:v>
                </c:pt>
                <c:pt idx="8">
                  <c:v>870</c:v>
                </c:pt>
                <c:pt idx="9">
                  <c:v>780</c:v>
                </c:pt>
                <c:pt idx="10">
                  <c:v>805</c:v>
                </c:pt>
                <c:pt idx="11">
                  <c:v>789</c:v>
                </c:pt>
                <c:pt idx="12">
                  <c:v>830</c:v>
                </c:pt>
                <c:pt idx="13">
                  <c:v>786</c:v>
                </c:pt>
                <c:pt idx="14">
                  <c:v>787</c:v>
                </c:pt>
                <c:pt idx="15">
                  <c:v>794</c:v>
                </c:pt>
                <c:pt idx="16">
                  <c:v>825</c:v>
                </c:pt>
                <c:pt idx="17">
                  <c:v>742</c:v>
                </c:pt>
                <c:pt idx="18">
                  <c:v>791</c:v>
                </c:pt>
                <c:pt idx="19">
                  <c:v>821</c:v>
                </c:pt>
                <c:pt idx="20">
                  <c:v>809</c:v>
                </c:pt>
                <c:pt idx="21">
                  <c:v>847</c:v>
                </c:pt>
                <c:pt idx="22">
                  <c:v>786</c:v>
                </c:pt>
                <c:pt idx="23">
                  <c:v>739</c:v>
                </c:pt>
                <c:pt idx="24">
                  <c:v>735</c:v>
                </c:pt>
                <c:pt idx="25">
                  <c:v>767</c:v>
                </c:pt>
                <c:pt idx="26">
                  <c:v>863</c:v>
                </c:pt>
                <c:pt idx="27">
                  <c:v>883</c:v>
                </c:pt>
                <c:pt idx="28">
                  <c:v>0</c:v>
                </c:pt>
                <c:pt idx="29">
                  <c:v>0</c:v>
                </c:pt>
                <c:pt idx="30">
                  <c:v>0</c:v>
                </c:pt>
              </c:numCache>
            </c:numRef>
          </c:val>
          <c:extLst>
            <c:ext xmlns:c16="http://schemas.microsoft.com/office/drawing/2014/chart" uri="{C3380CC4-5D6E-409C-BE32-E72D297353CC}">
              <c16:uniqueId val="{00000001-1E28-46E4-9D84-D433F0296FFE}"/>
            </c:ext>
          </c:extLst>
        </c:ser>
        <c:dLbls>
          <c:showLegendKey val="0"/>
          <c:showVal val="0"/>
          <c:showCatName val="0"/>
          <c:showSerName val="0"/>
          <c:showPercent val="0"/>
          <c:showBubbleSize val="0"/>
        </c:dLbls>
        <c:gapWidth val="219"/>
        <c:axId val="221426816"/>
        <c:axId val="221428352"/>
      </c:barChart>
      <c:lineChart>
        <c:grouping val="standard"/>
        <c:varyColors val="0"/>
        <c:ser>
          <c:idx val="2"/>
          <c:order val="2"/>
          <c:tx>
            <c:strRef>
              <c:f>Sugarplay_ro!$M$2:$M$4</c:f>
              <c:strCache>
                <c:ptCount val="3"/>
                <c:pt idx="0">
                  <c:v>总存款人数</c:v>
                </c:pt>
                <c:pt idx="1">
                  <c:v>no of total depositors</c:v>
                </c:pt>
                <c:pt idx="2">
                  <c:v>增长率</c:v>
                </c:pt>
              </c:strCache>
            </c:strRef>
          </c:tx>
          <c:spPr>
            <a:ln w="28575" cap="rnd">
              <a:solidFill>
                <a:schemeClr val="accent3"/>
              </a:solidFill>
              <a:round/>
            </a:ln>
            <a:effectLst/>
          </c:spPr>
          <c:marker>
            <c:symbol val="none"/>
          </c:marker>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Sugarplay_ro!$M$5:$M$35</c:f>
              <c:numCache>
                <c:formatCode>0.00%</c:formatCode>
                <c:ptCount val="31"/>
                <c:pt idx="0">
                  <c:v>0.14742014742014742</c:v>
                </c:pt>
                <c:pt idx="1">
                  <c:v>7.9145728643216076E-2</c:v>
                </c:pt>
                <c:pt idx="2">
                  <c:v>-3.821656050955414E-3</c:v>
                </c:pt>
                <c:pt idx="3">
                  <c:v>3.7359900373599006E-3</c:v>
                </c:pt>
                <c:pt idx="4">
                  <c:v>-5.9453032104637336E-2</c:v>
                </c:pt>
                <c:pt idx="5">
                  <c:v>-3.891509433962264E-2</c:v>
                </c:pt>
                <c:pt idx="6">
                  <c:v>-0.12461059190031153</c:v>
                </c:pt>
                <c:pt idx="7">
                  <c:v>-3.7339556592765458E-2</c:v>
                </c:pt>
                <c:pt idx="8">
                  <c:v>-0.1103448275862069</c:v>
                </c:pt>
                <c:pt idx="9">
                  <c:v>3.2051282051282048E-2</c:v>
                </c:pt>
                <c:pt idx="10">
                  <c:v>-5.0931677018633541E-2</c:v>
                </c:pt>
                <c:pt idx="11">
                  <c:v>-4.5627376425855515E-2</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1E28-46E4-9D84-D433F0296FFE}"/>
            </c:ext>
          </c:extLst>
        </c:ser>
        <c:dLbls>
          <c:showLegendKey val="0"/>
          <c:showVal val="0"/>
          <c:showCatName val="0"/>
          <c:showSerName val="0"/>
          <c:showPercent val="0"/>
          <c:showBubbleSize val="0"/>
        </c:dLbls>
        <c:marker val="1"/>
        <c:smooth val="0"/>
        <c:axId val="479307872"/>
        <c:axId val="479312672"/>
      </c:lineChart>
      <c:dateAx>
        <c:axId val="221426816"/>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428352"/>
        <c:crosses val="autoZero"/>
        <c:auto val="1"/>
        <c:lblOffset val="100"/>
        <c:baseTimeUnit val="days"/>
      </c:dateAx>
      <c:valAx>
        <c:axId val="22142835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426816"/>
        <c:crosses val="autoZero"/>
        <c:crossBetween val="between"/>
      </c:valAx>
      <c:dateAx>
        <c:axId val="479307872"/>
        <c:scaling>
          <c:orientation val="minMax"/>
        </c:scaling>
        <c:delete val="1"/>
        <c:axPos val="b"/>
        <c:numFmt formatCode="m/d;@" sourceLinked="1"/>
        <c:majorTickMark val="out"/>
        <c:minorTickMark val="none"/>
        <c:tickLblPos val="nextTo"/>
        <c:crossAx val="479312672"/>
        <c:crosses val="autoZero"/>
        <c:auto val="1"/>
        <c:lblOffset val="100"/>
        <c:baseTimeUnit val="days"/>
      </c:dateAx>
      <c:valAx>
        <c:axId val="479312672"/>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47930787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c9ae41b5-4f0c-492c-9b13-7ed94ba2849f}"/>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总存款人数</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Sugarplay_ro!$K$36</c:f>
              <c:strCache>
                <c:ptCount val="1"/>
                <c:pt idx="0">
                  <c:v>本月日均值数据</c:v>
                </c:pt>
              </c:strCache>
            </c:strRef>
          </c:tx>
          <c:spPr>
            <a:solidFill>
              <a:schemeClr val="accent1"/>
            </a:solidFill>
            <a:ln>
              <a:noFill/>
            </a:ln>
            <a:effectLst/>
          </c:spPr>
          <c:invertIfNegative val="0"/>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Sugarplay_ro!$K$37:$K$67</c:f>
              <c:numCache>
                <c:formatCode>_ * #,##0_ ;_ * \-#,##0_ ;_ * "-"_ ;_ @_ </c:formatCode>
                <c:ptCount val="31"/>
                <c:pt idx="0">
                  <c:v>934</c:v>
                </c:pt>
                <c:pt idx="1">
                  <c:v>896.5</c:v>
                </c:pt>
                <c:pt idx="2">
                  <c:v>858.33333333333337</c:v>
                </c:pt>
                <c:pt idx="3">
                  <c:v>845.25</c:v>
                </c:pt>
                <c:pt idx="4">
                  <c:v>834.4</c:v>
                </c:pt>
                <c:pt idx="5">
                  <c:v>831.16666666666663</c:v>
                </c:pt>
                <c:pt idx="6">
                  <c:v>832.85714285714289</c:v>
                </c:pt>
                <c:pt idx="7">
                  <c:v>831.875</c:v>
                </c:pt>
                <c:pt idx="8">
                  <c:v>825.44444444444446</c:v>
                </c:pt>
                <c:pt idx="9">
                  <c:v>823.4</c:v>
                </c:pt>
                <c:pt idx="10">
                  <c:v>818</c:v>
                </c:pt>
                <c:pt idx="11">
                  <c:v>812.58333333333337</c:v>
                </c:pt>
                <c:pt idx="12">
                  <c:v>750.07692307692309</c:v>
                </c:pt>
                <c:pt idx="13">
                  <c:v>696.5</c:v>
                </c:pt>
                <c:pt idx="14">
                  <c:v>650.06666666666672</c:v>
                </c:pt>
                <c:pt idx="15">
                  <c:v>609.4375</c:v>
                </c:pt>
                <c:pt idx="16">
                  <c:v>573.58823529411768</c:v>
                </c:pt>
                <c:pt idx="17">
                  <c:v>541.72222222222217</c:v>
                </c:pt>
                <c:pt idx="18">
                  <c:v>513.21052631578948</c:v>
                </c:pt>
                <c:pt idx="19">
                  <c:v>487.55</c:v>
                </c:pt>
                <c:pt idx="20">
                  <c:v>464.33333333333331</c:v>
                </c:pt>
                <c:pt idx="21">
                  <c:v>443.22727272727275</c:v>
                </c:pt>
                <c:pt idx="22">
                  <c:v>423.95652173913044</c:v>
                </c:pt>
                <c:pt idx="23">
                  <c:v>406.29166666666669</c:v>
                </c:pt>
                <c:pt idx="24">
                  <c:v>390.04</c:v>
                </c:pt>
                <c:pt idx="25">
                  <c:v>375.03846153846155</c:v>
                </c:pt>
                <c:pt idx="26">
                  <c:v>361.14814814814815</c:v>
                </c:pt>
                <c:pt idx="27">
                  <c:v>348.25</c:v>
                </c:pt>
                <c:pt idx="28">
                  <c:v>336.24137931034483</c:v>
                </c:pt>
                <c:pt idx="29">
                  <c:v>325.03333333333336</c:v>
                </c:pt>
                <c:pt idx="30">
                  <c:v>314.54838709677421</c:v>
                </c:pt>
              </c:numCache>
            </c:numRef>
          </c:val>
          <c:extLst>
            <c:ext xmlns:c16="http://schemas.microsoft.com/office/drawing/2014/chart" uri="{C3380CC4-5D6E-409C-BE32-E72D297353CC}">
              <c16:uniqueId val="{00000000-CE66-49B4-90D6-7C5B2404E406}"/>
            </c:ext>
          </c:extLst>
        </c:ser>
        <c:ser>
          <c:idx val="1"/>
          <c:order val="1"/>
          <c:tx>
            <c:strRef>
              <c:f>Sugarplay_ro!$L$36</c:f>
              <c:strCache>
                <c:ptCount val="1"/>
                <c:pt idx="0">
                  <c:v>上月日均值数据</c:v>
                </c:pt>
              </c:strCache>
            </c:strRef>
          </c:tx>
          <c:spPr>
            <a:solidFill>
              <a:schemeClr val="accent2"/>
            </a:solidFill>
            <a:ln>
              <a:noFill/>
            </a:ln>
            <a:effectLst/>
          </c:spPr>
          <c:invertIfNegative val="0"/>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Sugarplay_ro!$L$37:$L$67</c:f>
              <c:numCache>
                <c:formatCode>_ * #,##0_ ;_ * \-#,##0_ ;_ * "-"_ ;_ @_ </c:formatCode>
                <c:ptCount val="31"/>
                <c:pt idx="0">
                  <c:v>814</c:v>
                </c:pt>
                <c:pt idx="1">
                  <c:v>805</c:v>
                </c:pt>
                <c:pt idx="2">
                  <c:v>798.33333333333337</c:v>
                </c:pt>
                <c:pt idx="3">
                  <c:v>799.5</c:v>
                </c:pt>
                <c:pt idx="4">
                  <c:v>807.8</c:v>
                </c:pt>
                <c:pt idx="5">
                  <c:v>814.5</c:v>
                </c:pt>
                <c:pt idx="6">
                  <c:v>835.71428571428567</c:v>
                </c:pt>
                <c:pt idx="7">
                  <c:v>838.375</c:v>
                </c:pt>
                <c:pt idx="8">
                  <c:v>841.88888888888891</c:v>
                </c:pt>
                <c:pt idx="9">
                  <c:v>835.7</c:v>
                </c:pt>
                <c:pt idx="10">
                  <c:v>832.90909090909088</c:v>
                </c:pt>
                <c:pt idx="11">
                  <c:v>829.25</c:v>
                </c:pt>
                <c:pt idx="12">
                  <c:v>829.30769230769226</c:v>
                </c:pt>
                <c:pt idx="13">
                  <c:v>826.21428571428567</c:v>
                </c:pt>
                <c:pt idx="14">
                  <c:v>823.6</c:v>
                </c:pt>
                <c:pt idx="15">
                  <c:v>821.75</c:v>
                </c:pt>
                <c:pt idx="16">
                  <c:v>821.94117647058829</c:v>
                </c:pt>
                <c:pt idx="17">
                  <c:v>817.5</c:v>
                </c:pt>
                <c:pt idx="18">
                  <c:v>816.10526315789468</c:v>
                </c:pt>
                <c:pt idx="19">
                  <c:v>816.35</c:v>
                </c:pt>
                <c:pt idx="20">
                  <c:v>816</c:v>
                </c:pt>
                <c:pt idx="21">
                  <c:v>817.40909090909088</c:v>
                </c:pt>
                <c:pt idx="22">
                  <c:v>816.04347826086962</c:v>
                </c:pt>
                <c:pt idx="23">
                  <c:v>812.83333333333337</c:v>
                </c:pt>
                <c:pt idx="24">
                  <c:v>809.72</c:v>
                </c:pt>
                <c:pt idx="25">
                  <c:v>808.07692307692309</c:v>
                </c:pt>
                <c:pt idx="26">
                  <c:v>810.11111111111109</c:v>
                </c:pt>
                <c:pt idx="27">
                  <c:v>812.71428571428567</c:v>
                </c:pt>
                <c:pt idx="28">
                  <c:v>784.68965517241384</c:v>
                </c:pt>
                <c:pt idx="29">
                  <c:v>758.5333333333333</c:v>
                </c:pt>
                <c:pt idx="30">
                  <c:v>734.06451612903231</c:v>
                </c:pt>
              </c:numCache>
            </c:numRef>
          </c:val>
          <c:extLst>
            <c:ext xmlns:c16="http://schemas.microsoft.com/office/drawing/2014/chart" uri="{C3380CC4-5D6E-409C-BE32-E72D297353CC}">
              <c16:uniqueId val="{00000001-CE66-49B4-90D6-7C5B2404E406}"/>
            </c:ext>
          </c:extLst>
        </c:ser>
        <c:dLbls>
          <c:showLegendKey val="0"/>
          <c:showVal val="0"/>
          <c:showCatName val="0"/>
          <c:showSerName val="0"/>
          <c:showPercent val="0"/>
          <c:showBubbleSize val="0"/>
        </c:dLbls>
        <c:gapWidth val="219"/>
        <c:axId val="221484928"/>
        <c:axId val="221486464"/>
      </c:barChart>
      <c:lineChart>
        <c:grouping val="standard"/>
        <c:varyColors val="0"/>
        <c:ser>
          <c:idx val="2"/>
          <c:order val="2"/>
          <c:tx>
            <c:strRef>
              <c:f>Sugarplay_ro!$M$36</c:f>
              <c:strCache>
                <c:ptCount val="1"/>
                <c:pt idx="0">
                  <c:v>日均值同比增长率</c:v>
                </c:pt>
              </c:strCache>
            </c:strRef>
          </c:tx>
          <c:spPr>
            <a:ln w="28575" cap="rnd">
              <a:solidFill>
                <a:schemeClr val="accent3"/>
              </a:solidFill>
              <a:round/>
            </a:ln>
            <a:effectLst/>
          </c:spPr>
          <c:marker>
            <c:symbol val="none"/>
          </c:marker>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Sugarplay_ro!$M$37:$M$67</c:f>
              <c:numCache>
                <c:formatCode>0.00%</c:formatCode>
                <c:ptCount val="31"/>
                <c:pt idx="0">
                  <c:v>0.14742014742014742</c:v>
                </c:pt>
                <c:pt idx="1">
                  <c:v>0.11366459627329192</c:v>
                </c:pt>
                <c:pt idx="2">
                  <c:v>7.5156576200417533E-2</c:v>
                </c:pt>
                <c:pt idx="3">
                  <c:v>5.7223264540337708E-2</c:v>
                </c:pt>
                <c:pt idx="4">
                  <c:v>3.2928942807625677E-2</c:v>
                </c:pt>
                <c:pt idx="5">
                  <c:v>2.0462451401677875E-2</c:v>
                </c:pt>
                <c:pt idx="6">
                  <c:v>-3.4188034188033217E-3</c:v>
                </c:pt>
                <c:pt idx="7">
                  <c:v>-7.7530937826151784E-3</c:v>
                </c:pt>
                <c:pt idx="8">
                  <c:v>-1.9532796621354112E-2</c:v>
                </c:pt>
                <c:pt idx="9">
                  <c:v>-1.471820031111651E-2</c:v>
                </c:pt>
                <c:pt idx="10">
                  <c:v>-1.7900021829294878E-2</c:v>
                </c:pt>
                <c:pt idx="11">
                  <c:v>-2.0098482564566329E-2</c:v>
                </c:pt>
                <c:pt idx="12">
                  <c:v>-9.5538447268342389E-2</c:v>
                </c:pt>
                <c:pt idx="13">
                  <c:v>-0.1569983573960404</c:v>
                </c:pt>
                <c:pt idx="14">
                  <c:v>-0.21070098753440178</c:v>
                </c:pt>
                <c:pt idx="15">
                  <c:v>-0.25836629145117129</c:v>
                </c:pt>
                <c:pt idx="16">
                  <c:v>-0.30215415444070709</c:v>
                </c:pt>
                <c:pt idx="17">
                  <c:v>-0.33734284743459064</c:v>
                </c:pt>
                <c:pt idx="18">
                  <c:v>-0.37114665290855148</c:v>
                </c:pt>
                <c:pt idx="19">
                  <c:v>-0.40276842040791327</c:v>
                </c:pt>
                <c:pt idx="20">
                  <c:v>-0.43096405228758172</c:v>
                </c:pt>
                <c:pt idx="21">
                  <c:v>-0.45776566757493181</c:v>
                </c:pt>
                <c:pt idx="22">
                  <c:v>-0.4804731205711546</c:v>
                </c:pt>
                <c:pt idx="23">
                  <c:v>-0.50015378306335867</c:v>
                </c:pt>
                <c:pt idx="24">
                  <c:v>-0.5183026231289829</c:v>
                </c:pt>
                <c:pt idx="25">
                  <c:v>-0.53588767253688718</c:v>
                </c:pt>
                <c:pt idx="26">
                  <c:v>-0.55419924107346952</c:v>
                </c:pt>
                <c:pt idx="27">
                  <c:v>-0.5714976269994726</c:v>
                </c:pt>
                <c:pt idx="28">
                  <c:v>-0.57149762699947271</c:v>
                </c:pt>
                <c:pt idx="29">
                  <c:v>-0.5714976269994726</c:v>
                </c:pt>
                <c:pt idx="30">
                  <c:v>-0.57149762699947271</c:v>
                </c:pt>
              </c:numCache>
            </c:numRef>
          </c:val>
          <c:smooth val="0"/>
          <c:extLst>
            <c:ext xmlns:c16="http://schemas.microsoft.com/office/drawing/2014/chart" uri="{C3380CC4-5D6E-409C-BE32-E72D297353CC}">
              <c16:uniqueId val="{00000002-CE66-49B4-90D6-7C5B2404E406}"/>
            </c:ext>
          </c:extLst>
        </c:ser>
        <c:dLbls>
          <c:showLegendKey val="0"/>
          <c:showVal val="0"/>
          <c:showCatName val="0"/>
          <c:showSerName val="0"/>
          <c:showPercent val="0"/>
          <c:showBubbleSize val="0"/>
        </c:dLbls>
        <c:marker val="1"/>
        <c:smooth val="0"/>
        <c:axId val="479295872"/>
        <c:axId val="479298272"/>
      </c:lineChart>
      <c:dateAx>
        <c:axId val="221484928"/>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486464"/>
        <c:crosses val="autoZero"/>
        <c:auto val="1"/>
        <c:lblOffset val="100"/>
        <c:baseTimeUnit val="days"/>
      </c:dateAx>
      <c:valAx>
        <c:axId val="22148646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1484928"/>
        <c:crosses val="autoZero"/>
        <c:crossBetween val="between"/>
      </c:valAx>
      <c:dateAx>
        <c:axId val="479295872"/>
        <c:scaling>
          <c:orientation val="minMax"/>
        </c:scaling>
        <c:delete val="1"/>
        <c:axPos val="b"/>
        <c:numFmt formatCode="m/d;@" sourceLinked="1"/>
        <c:majorTickMark val="out"/>
        <c:minorTickMark val="none"/>
        <c:tickLblPos val="nextTo"/>
        <c:crossAx val="479298272"/>
        <c:crosses val="autoZero"/>
        <c:auto val="1"/>
        <c:lblOffset val="100"/>
        <c:baseTimeUnit val="days"/>
      </c:dateAx>
      <c:valAx>
        <c:axId val="479298272"/>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47929587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134fb0f5-f8ec-4ec2-9ad6-3b0d8b7090aa}"/>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总存款人数</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Sugarplay_ro!$K$68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Sugarplay_ro!$A$69:$A$99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Sugarplay_ro!$K$69:$K$99</c:f>
              <c:numCache>
                <c:formatCode>_ * #,##0_ ;_ * \-#,##0_ ;_ * "-"_ ;_ @_ </c:formatCode>
                <c:ptCount val="31"/>
                <c:pt idx="0">
                  <c:v>51</c:v>
                </c:pt>
                <c:pt idx="1">
                  <c:v>-75</c:v>
                </c:pt>
                <c:pt idx="2">
                  <c:v>-77</c:v>
                </c:pt>
                <c:pt idx="3">
                  <c:v>24</c:v>
                </c:pt>
                <c:pt idx="4">
                  <c:v>-15</c:v>
                </c:pt>
                <c:pt idx="5">
                  <c:v>24</c:v>
                </c:pt>
                <c:pt idx="6">
                  <c:v>28</c:v>
                </c:pt>
                <c:pt idx="7">
                  <c:v>-18</c:v>
                </c:pt>
                <c:pt idx="8">
                  <c:v>-51</c:v>
                </c:pt>
                <c:pt idx="9">
                  <c:v>31</c:v>
                </c:pt>
                <c:pt idx="10">
                  <c:v>-41</c:v>
                </c:pt>
                <c:pt idx="11">
                  <c:v>-11</c:v>
                </c:pt>
                <c:pt idx="12">
                  <c:v>-753</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2E27-4717-AEC4-7F8707036E80}"/>
            </c:ext>
          </c:extLst>
        </c:ser>
        <c:dLbls>
          <c:showLegendKey val="0"/>
          <c:showVal val="0"/>
          <c:showCatName val="0"/>
          <c:showSerName val="0"/>
          <c:showPercent val="0"/>
          <c:showBubbleSize val="0"/>
        </c:dLbls>
        <c:gapWidth val="315"/>
        <c:overlap val="-40"/>
        <c:axId val="221842816"/>
        <c:axId val="221865088"/>
      </c:barChart>
      <c:dateAx>
        <c:axId val="221842816"/>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1865088"/>
        <c:crosses val="autoZero"/>
        <c:auto val="1"/>
        <c:lblOffset val="100"/>
        <c:baseTimeUnit val="days"/>
      </c:dateAx>
      <c:valAx>
        <c:axId val="221865088"/>
        <c:scaling>
          <c:orientation val="minMax"/>
        </c:scaling>
        <c:delete val="1"/>
        <c:axPos val="l"/>
        <c:numFmt formatCode="_ * #,##0_ ;_ * \-#,##0_ ;_ * &quot;-&quot;_ ;_ @_ " sourceLinked="1"/>
        <c:majorTickMark val="none"/>
        <c:minorTickMark val="none"/>
        <c:tickLblPos val="nextTo"/>
        <c:crossAx val="2218428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144cfa8b-5b9c-46a5-819c-09bc58dc18fb}"/>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总存款人数</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Sugarplay_ro!$K$100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Sugarplay_ro!$K$101:$K$131</c:f>
              <c:numCache>
                <c:formatCode>_ * #,##0_ ;_ * \-#,##0_ ;_ * "-"_ ;_ @_ </c:formatCode>
                <c:ptCount val="31"/>
                <c:pt idx="0">
                  <c:v>934</c:v>
                </c:pt>
                <c:pt idx="1">
                  <c:v>896.5</c:v>
                </c:pt>
                <c:pt idx="2">
                  <c:v>858.33333333333337</c:v>
                </c:pt>
                <c:pt idx="3">
                  <c:v>845.25</c:v>
                </c:pt>
                <c:pt idx="4">
                  <c:v>834.4</c:v>
                </c:pt>
                <c:pt idx="5">
                  <c:v>831.16666666666663</c:v>
                </c:pt>
                <c:pt idx="6">
                  <c:v>832.85714285714289</c:v>
                </c:pt>
                <c:pt idx="7">
                  <c:v>831.875</c:v>
                </c:pt>
                <c:pt idx="8">
                  <c:v>825.44444444444446</c:v>
                </c:pt>
                <c:pt idx="9">
                  <c:v>823.4</c:v>
                </c:pt>
                <c:pt idx="10">
                  <c:v>818</c:v>
                </c:pt>
                <c:pt idx="11">
                  <c:v>812.58333333333337</c:v>
                </c:pt>
                <c:pt idx="12">
                  <c:v>750.07692307692309</c:v>
                </c:pt>
                <c:pt idx="13">
                  <c:v>696.5</c:v>
                </c:pt>
                <c:pt idx="14">
                  <c:v>650.06666666666672</c:v>
                </c:pt>
                <c:pt idx="15">
                  <c:v>609.4375</c:v>
                </c:pt>
                <c:pt idx="16">
                  <c:v>573.58823529411768</c:v>
                </c:pt>
                <c:pt idx="17">
                  <c:v>541.72222222222217</c:v>
                </c:pt>
                <c:pt idx="18">
                  <c:v>513.21052631578948</c:v>
                </c:pt>
                <c:pt idx="19">
                  <c:v>487.55</c:v>
                </c:pt>
                <c:pt idx="20">
                  <c:v>464.33333333333331</c:v>
                </c:pt>
                <c:pt idx="21">
                  <c:v>443.22727272727275</c:v>
                </c:pt>
                <c:pt idx="22">
                  <c:v>423.95652173913044</c:v>
                </c:pt>
                <c:pt idx="23">
                  <c:v>406.29166666666669</c:v>
                </c:pt>
                <c:pt idx="24">
                  <c:v>390.04</c:v>
                </c:pt>
                <c:pt idx="25">
                  <c:v>375.03846153846155</c:v>
                </c:pt>
                <c:pt idx="26">
                  <c:v>361.14814814814815</c:v>
                </c:pt>
                <c:pt idx="27">
                  <c:v>348.25</c:v>
                </c:pt>
                <c:pt idx="28">
                  <c:v>336.24137931034483</c:v>
                </c:pt>
                <c:pt idx="29">
                  <c:v>325.03333333333336</c:v>
                </c:pt>
                <c:pt idx="30">
                  <c:v>314.54838709677421</c:v>
                </c:pt>
              </c:numCache>
            </c:numRef>
          </c:val>
          <c:extLst>
            <c:ext xmlns:c16="http://schemas.microsoft.com/office/drawing/2014/chart" uri="{C3380CC4-5D6E-409C-BE32-E72D297353CC}">
              <c16:uniqueId val="{00000000-B6C4-4226-9E5B-AA20898F4CAF}"/>
            </c:ext>
          </c:extLst>
        </c:ser>
        <c:ser>
          <c:idx val="1"/>
          <c:order val="1"/>
          <c:tx>
            <c:strRef>
              <c:f>Sugarplay_ro!$L$100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Sugarplay_ro!$L$101:$L$131</c:f>
              <c:numCache>
                <c:formatCode>_ * #,##0_ ;_ * \-#,##0_ ;_ * "-"_ ;_ @_ </c:formatCode>
                <c:ptCount val="31"/>
                <c:pt idx="0">
                  <c:v>734.06451612903231</c:v>
                </c:pt>
                <c:pt idx="1">
                  <c:v>734.06451612903231</c:v>
                </c:pt>
                <c:pt idx="2">
                  <c:v>734.06451612903231</c:v>
                </c:pt>
                <c:pt idx="3">
                  <c:v>734.06451612903231</c:v>
                </c:pt>
                <c:pt idx="4">
                  <c:v>734.06451612903231</c:v>
                </c:pt>
                <c:pt idx="5">
                  <c:v>734.06451612903231</c:v>
                </c:pt>
                <c:pt idx="6">
                  <c:v>734.06451612903231</c:v>
                </c:pt>
                <c:pt idx="7">
                  <c:v>734.06451612903231</c:v>
                </c:pt>
                <c:pt idx="8">
                  <c:v>734.06451612903231</c:v>
                </c:pt>
                <c:pt idx="9">
                  <c:v>734.06451612903231</c:v>
                </c:pt>
                <c:pt idx="10">
                  <c:v>734.06451612903231</c:v>
                </c:pt>
                <c:pt idx="11">
                  <c:v>734.06451612903231</c:v>
                </c:pt>
                <c:pt idx="12">
                  <c:v>734.06451612903231</c:v>
                </c:pt>
                <c:pt idx="13">
                  <c:v>734.06451612903231</c:v>
                </c:pt>
                <c:pt idx="14">
                  <c:v>734.06451612903231</c:v>
                </c:pt>
                <c:pt idx="15">
                  <c:v>734.06451612903231</c:v>
                </c:pt>
                <c:pt idx="16">
                  <c:v>734.06451612903231</c:v>
                </c:pt>
                <c:pt idx="17">
                  <c:v>734.06451612903231</c:v>
                </c:pt>
                <c:pt idx="18">
                  <c:v>734.06451612903231</c:v>
                </c:pt>
                <c:pt idx="19">
                  <c:v>734.06451612903231</c:v>
                </c:pt>
                <c:pt idx="20">
                  <c:v>734.06451612903231</c:v>
                </c:pt>
                <c:pt idx="21">
                  <c:v>734.06451612903231</c:v>
                </c:pt>
                <c:pt idx="22">
                  <c:v>734.06451612903231</c:v>
                </c:pt>
                <c:pt idx="23">
                  <c:v>734.06451612903231</c:v>
                </c:pt>
                <c:pt idx="24">
                  <c:v>734.06451612903231</c:v>
                </c:pt>
                <c:pt idx="25">
                  <c:v>734.06451612903231</c:v>
                </c:pt>
                <c:pt idx="26">
                  <c:v>734.06451612903231</c:v>
                </c:pt>
                <c:pt idx="27">
                  <c:v>734.06451612903231</c:v>
                </c:pt>
                <c:pt idx="28">
                  <c:v>734.06451612903231</c:v>
                </c:pt>
                <c:pt idx="29">
                  <c:v>734.06451612903231</c:v>
                </c:pt>
                <c:pt idx="30">
                  <c:v>734.06451612903231</c:v>
                </c:pt>
              </c:numCache>
            </c:numRef>
          </c:val>
          <c:extLst>
            <c:ext xmlns:c16="http://schemas.microsoft.com/office/drawing/2014/chart" uri="{C3380CC4-5D6E-409C-BE32-E72D297353CC}">
              <c16:uniqueId val="{00000001-B6C4-4226-9E5B-AA20898F4CAF}"/>
            </c:ext>
          </c:extLst>
        </c:ser>
        <c:dLbls>
          <c:showLegendKey val="0"/>
          <c:showVal val="0"/>
          <c:showCatName val="0"/>
          <c:showSerName val="0"/>
          <c:showPercent val="0"/>
          <c:showBubbleSize val="0"/>
        </c:dLbls>
        <c:gapWidth val="100"/>
        <c:axId val="221976832"/>
        <c:axId val="221999104"/>
      </c:barChart>
      <c:lineChart>
        <c:grouping val="standard"/>
        <c:varyColors val="0"/>
        <c:ser>
          <c:idx val="2"/>
          <c:order val="2"/>
          <c:tx>
            <c:strRef>
              <c:f>Sugarplay_ro!$M$100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Sugarplay_ro!$M$101:$M$131</c:f>
              <c:numCache>
                <c:formatCode>0.00%</c:formatCode>
                <c:ptCount val="31"/>
                <c:pt idx="0">
                  <c:v>0.27236772719282815</c:v>
                </c:pt>
                <c:pt idx="1">
                  <c:v>0.22128229917384418</c:v>
                </c:pt>
                <c:pt idx="2">
                  <c:v>0.16928868576785605</c:v>
                </c:pt>
                <c:pt idx="3">
                  <c:v>0.15146554754789937</c:v>
                </c:pt>
                <c:pt idx="4">
                  <c:v>0.13668483037440662</c:v>
                </c:pt>
                <c:pt idx="5">
                  <c:v>0.13228013124743643</c:v>
                </c:pt>
                <c:pt idx="6">
                  <c:v>0.13458302990733995</c:v>
                </c:pt>
                <c:pt idx="7">
                  <c:v>0.13324507822112841</c:v>
                </c:pt>
                <c:pt idx="8">
                  <c:v>0.12448487334231746</c:v>
                </c:pt>
                <c:pt idx="9">
                  <c:v>0.121699771488838</c:v>
                </c:pt>
                <c:pt idx="10">
                  <c:v>0.11434346985410433</c:v>
                </c:pt>
                <c:pt idx="11">
                  <c:v>0.10696446358469558</c:v>
                </c:pt>
                <c:pt idx="12">
                  <c:v>2.1813351001257433E-2</c:v>
                </c:pt>
                <c:pt idx="13">
                  <c:v>-5.1173316927403831E-2</c:v>
                </c:pt>
                <c:pt idx="14">
                  <c:v>-0.11442842913224351</c:v>
                </c:pt>
                <c:pt idx="15">
                  <c:v>-0.16977665231147834</c:v>
                </c:pt>
                <c:pt idx="16">
                  <c:v>-0.21861331982256782</c:v>
                </c:pt>
                <c:pt idx="17">
                  <c:v>-0.26202369094353639</c:v>
                </c:pt>
                <c:pt idx="18">
                  <c:v>-0.30086454931492912</c:v>
                </c:pt>
                <c:pt idx="19">
                  <c:v>-0.33582132184918267</c:v>
                </c:pt>
                <c:pt idx="20">
                  <c:v>-0.36744887795160258</c:v>
                </c:pt>
                <c:pt idx="21">
                  <c:v>-0.39620120168107514</c:v>
                </c:pt>
                <c:pt idx="22">
                  <c:v>-0.42245332334711538</c:v>
                </c:pt>
                <c:pt idx="23">
                  <c:v>-0.44651776820765221</c:v>
                </c:pt>
                <c:pt idx="24">
                  <c:v>-0.46865705747934611</c:v>
                </c:pt>
                <c:pt idx="25">
                  <c:v>-0.48909332449937126</c:v>
                </c:pt>
                <c:pt idx="26">
                  <c:v>-0.50801579396235752</c:v>
                </c:pt>
                <c:pt idx="27">
                  <c:v>-0.52558665846370189</c:v>
                </c:pt>
                <c:pt idx="28">
                  <c:v>-0.54194573920633293</c:v>
                </c:pt>
                <c:pt idx="29">
                  <c:v>-0.55721421456612175</c:v>
                </c:pt>
                <c:pt idx="30">
                  <c:v>-0.57149762699947271</c:v>
                </c:pt>
              </c:numCache>
            </c:numRef>
          </c:val>
          <c:smooth val="0"/>
          <c:extLst>
            <c:ext xmlns:c16="http://schemas.microsoft.com/office/drawing/2014/chart" uri="{C3380CC4-5D6E-409C-BE32-E72D297353CC}">
              <c16:uniqueId val="{00000002-B6C4-4226-9E5B-AA20898F4CAF}"/>
            </c:ext>
          </c:extLst>
        </c:ser>
        <c:dLbls>
          <c:showLegendKey val="0"/>
          <c:showVal val="0"/>
          <c:showCatName val="0"/>
          <c:showSerName val="0"/>
          <c:showPercent val="0"/>
          <c:showBubbleSize val="0"/>
        </c:dLbls>
        <c:marker val="1"/>
        <c:smooth val="0"/>
        <c:axId val="479313152"/>
        <c:axId val="479317472"/>
      </c:lineChart>
      <c:dateAx>
        <c:axId val="221976832"/>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999104"/>
        <c:crosses val="autoZero"/>
        <c:auto val="1"/>
        <c:lblOffset val="100"/>
        <c:baseTimeUnit val="days"/>
      </c:dateAx>
      <c:valAx>
        <c:axId val="22199910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1976832"/>
        <c:crosses val="autoZero"/>
        <c:crossBetween val="between"/>
      </c:valAx>
      <c:dateAx>
        <c:axId val="479313152"/>
        <c:scaling>
          <c:orientation val="minMax"/>
        </c:scaling>
        <c:delete val="1"/>
        <c:axPos val="b"/>
        <c:numFmt formatCode="m/d;@" sourceLinked="1"/>
        <c:majorTickMark val="out"/>
        <c:minorTickMark val="none"/>
        <c:tickLblPos val="nextTo"/>
        <c:crossAx val="479317472"/>
        <c:crosses val="autoZero"/>
        <c:auto val="1"/>
        <c:lblOffset val="100"/>
        <c:baseTimeUnit val="days"/>
      </c:dateAx>
      <c:valAx>
        <c:axId val="47931747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47931315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9ce80cb1-4f6d-44e0-b689-28e153fa7eff}"/>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1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总存款次数</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Sugarplay_ro!$N$2:$N$4</c:f>
              <c:strCache>
                <c:ptCount val="3"/>
                <c:pt idx="0">
                  <c:v>总存款次数</c:v>
                </c:pt>
                <c:pt idx="1">
                  <c:v>total deposit counts</c:v>
                </c:pt>
                <c:pt idx="2">
                  <c:v>本月数据</c:v>
                </c:pt>
              </c:strCache>
            </c:strRef>
          </c:tx>
          <c:spPr>
            <a:solidFill>
              <a:schemeClr val="accent1"/>
            </a:solidFill>
            <a:ln>
              <a:noFill/>
            </a:ln>
            <a:effectLst/>
          </c:spPr>
          <c:invertIfNegative val="0"/>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Sugarplay_ro!$N$5:$N$35</c:f>
              <c:numCache>
                <c:formatCode>_ * #,##0_ ;_ * \-#,##0_ ;_ * "-"_ ;_ @_ </c:formatCode>
                <c:ptCount val="31"/>
                <c:pt idx="0">
                  <c:v>1843</c:v>
                </c:pt>
                <c:pt idx="1">
                  <c:v>1836</c:v>
                </c:pt>
                <c:pt idx="2">
                  <c:v>1698</c:v>
                </c:pt>
                <c:pt idx="3">
                  <c:v>1805</c:v>
                </c:pt>
                <c:pt idx="4">
                  <c:v>1881</c:v>
                </c:pt>
                <c:pt idx="5">
                  <c:v>1845</c:v>
                </c:pt>
                <c:pt idx="6">
                  <c:v>1904</c:v>
                </c:pt>
                <c:pt idx="7">
                  <c:v>1821</c:v>
                </c:pt>
                <c:pt idx="8">
                  <c:v>1812</c:v>
                </c:pt>
                <c:pt idx="9">
                  <c:v>1743</c:v>
                </c:pt>
                <c:pt idx="10">
                  <c:v>1677</c:v>
                </c:pt>
                <c:pt idx="11">
                  <c:v>1758</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5AE3-439F-81C1-B68B0F976718}"/>
            </c:ext>
          </c:extLst>
        </c:ser>
        <c:ser>
          <c:idx val="1"/>
          <c:order val="1"/>
          <c:tx>
            <c:strRef>
              <c:f>Sugarplay_ro!$O$2:$O$4</c:f>
              <c:strCache>
                <c:ptCount val="3"/>
                <c:pt idx="0">
                  <c:v>总存款次数</c:v>
                </c:pt>
                <c:pt idx="1">
                  <c:v>total deposit counts</c:v>
                </c:pt>
                <c:pt idx="2">
                  <c:v>上月数据</c:v>
                </c:pt>
              </c:strCache>
            </c:strRef>
          </c:tx>
          <c:spPr>
            <a:solidFill>
              <a:schemeClr val="accent2"/>
            </a:solidFill>
            <a:ln>
              <a:noFill/>
            </a:ln>
            <a:effectLst/>
          </c:spPr>
          <c:invertIfNegative val="0"/>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Sugarplay_ro!$O$5:$O$35</c:f>
              <c:numCache>
                <c:formatCode>_ * #,##0_ ;_ * \-#,##0_ ;_ * "-"_ ;_ @_ </c:formatCode>
                <c:ptCount val="31"/>
                <c:pt idx="0">
                  <c:v>1793</c:v>
                </c:pt>
                <c:pt idx="1">
                  <c:v>1836</c:v>
                </c:pt>
                <c:pt idx="2">
                  <c:v>1762</c:v>
                </c:pt>
                <c:pt idx="3">
                  <c:v>1790</c:v>
                </c:pt>
                <c:pt idx="4">
                  <c:v>1912</c:v>
                </c:pt>
                <c:pt idx="5">
                  <c:v>1913</c:v>
                </c:pt>
                <c:pt idx="6">
                  <c:v>1971</c:v>
                </c:pt>
                <c:pt idx="7">
                  <c:v>1832</c:v>
                </c:pt>
                <c:pt idx="8">
                  <c:v>1746</c:v>
                </c:pt>
                <c:pt idx="9">
                  <c:v>1757</c:v>
                </c:pt>
                <c:pt idx="10">
                  <c:v>1752</c:v>
                </c:pt>
                <c:pt idx="11">
                  <c:v>1754</c:v>
                </c:pt>
                <c:pt idx="12">
                  <c:v>1878</c:v>
                </c:pt>
                <c:pt idx="13">
                  <c:v>1872</c:v>
                </c:pt>
                <c:pt idx="14">
                  <c:v>1810</c:v>
                </c:pt>
                <c:pt idx="15">
                  <c:v>1745</c:v>
                </c:pt>
                <c:pt idx="16">
                  <c:v>1891</c:v>
                </c:pt>
                <c:pt idx="17">
                  <c:v>1791</c:v>
                </c:pt>
                <c:pt idx="18">
                  <c:v>1777</c:v>
                </c:pt>
                <c:pt idx="19">
                  <c:v>1895</c:v>
                </c:pt>
                <c:pt idx="20">
                  <c:v>1834</c:v>
                </c:pt>
                <c:pt idx="21">
                  <c:v>1829</c:v>
                </c:pt>
                <c:pt idx="22">
                  <c:v>1759</c:v>
                </c:pt>
                <c:pt idx="23">
                  <c:v>1574</c:v>
                </c:pt>
                <c:pt idx="24">
                  <c:v>1739</c:v>
                </c:pt>
                <c:pt idx="25">
                  <c:v>1653</c:v>
                </c:pt>
                <c:pt idx="26">
                  <c:v>2041</c:v>
                </c:pt>
                <c:pt idx="27">
                  <c:v>1984</c:v>
                </c:pt>
                <c:pt idx="28">
                  <c:v>0</c:v>
                </c:pt>
                <c:pt idx="29">
                  <c:v>0</c:v>
                </c:pt>
                <c:pt idx="30">
                  <c:v>0</c:v>
                </c:pt>
              </c:numCache>
            </c:numRef>
          </c:val>
          <c:extLst>
            <c:ext xmlns:c16="http://schemas.microsoft.com/office/drawing/2014/chart" uri="{C3380CC4-5D6E-409C-BE32-E72D297353CC}">
              <c16:uniqueId val="{00000001-5AE3-439F-81C1-B68B0F976718}"/>
            </c:ext>
          </c:extLst>
        </c:ser>
        <c:dLbls>
          <c:showLegendKey val="0"/>
          <c:showVal val="0"/>
          <c:showCatName val="0"/>
          <c:showSerName val="0"/>
          <c:showPercent val="0"/>
          <c:showBubbleSize val="0"/>
        </c:dLbls>
        <c:gapWidth val="219"/>
        <c:axId val="222448640"/>
        <c:axId val="222450432"/>
      </c:barChart>
      <c:lineChart>
        <c:grouping val="standard"/>
        <c:varyColors val="0"/>
        <c:ser>
          <c:idx val="2"/>
          <c:order val="2"/>
          <c:tx>
            <c:strRef>
              <c:f>Sugarplay_ro!$P$2:$P$4</c:f>
              <c:strCache>
                <c:ptCount val="3"/>
                <c:pt idx="0">
                  <c:v>总存款次数</c:v>
                </c:pt>
                <c:pt idx="1">
                  <c:v>total deposit counts</c:v>
                </c:pt>
                <c:pt idx="2">
                  <c:v>增长率</c:v>
                </c:pt>
              </c:strCache>
            </c:strRef>
          </c:tx>
          <c:spPr>
            <a:ln w="28575" cap="rnd">
              <a:solidFill>
                <a:schemeClr val="accent3"/>
              </a:solidFill>
              <a:round/>
            </a:ln>
            <a:effectLst/>
          </c:spPr>
          <c:marker>
            <c:symbol val="none"/>
          </c:marker>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Sugarplay_ro!$P$5:$P$35</c:f>
              <c:numCache>
                <c:formatCode>0.00%</c:formatCode>
                <c:ptCount val="31"/>
                <c:pt idx="0">
                  <c:v>2.7886224205242609E-2</c:v>
                </c:pt>
                <c:pt idx="1">
                  <c:v>0</c:v>
                </c:pt>
                <c:pt idx="2">
                  <c:v>-3.6322360953461974E-2</c:v>
                </c:pt>
                <c:pt idx="3">
                  <c:v>8.3798882681564244E-3</c:v>
                </c:pt>
                <c:pt idx="4">
                  <c:v>-1.6213389121338913E-2</c:v>
                </c:pt>
                <c:pt idx="5">
                  <c:v>-3.5546262415054888E-2</c:v>
                </c:pt>
                <c:pt idx="6">
                  <c:v>-3.3992897006595635E-2</c:v>
                </c:pt>
                <c:pt idx="7">
                  <c:v>-6.0043668122270744E-3</c:v>
                </c:pt>
                <c:pt idx="8">
                  <c:v>3.7800687285223365E-2</c:v>
                </c:pt>
                <c:pt idx="9">
                  <c:v>-7.9681274900398405E-3</c:v>
                </c:pt>
                <c:pt idx="10">
                  <c:v>-4.2808219178082189E-2</c:v>
                </c:pt>
                <c:pt idx="11">
                  <c:v>2.2805017103762829E-3</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5AE3-439F-81C1-B68B0F976718}"/>
            </c:ext>
          </c:extLst>
        </c:ser>
        <c:dLbls>
          <c:showLegendKey val="0"/>
          <c:showVal val="0"/>
          <c:showCatName val="0"/>
          <c:showSerName val="0"/>
          <c:showPercent val="0"/>
          <c:showBubbleSize val="0"/>
        </c:dLbls>
        <c:marker val="1"/>
        <c:smooth val="0"/>
        <c:axId val="227673664"/>
        <c:axId val="227674624"/>
      </c:lineChart>
      <c:dateAx>
        <c:axId val="222448640"/>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450432"/>
        <c:crosses val="autoZero"/>
        <c:auto val="1"/>
        <c:lblOffset val="100"/>
        <c:baseTimeUnit val="days"/>
      </c:dateAx>
      <c:valAx>
        <c:axId val="22245043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448640"/>
        <c:crosses val="autoZero"/>
        <c:crossBetween val="between"/>
      </c:valAx>
      <c:dateAx>
        <c:axId val="227673664"/>
        <c:scaling>
          <c:orientation val="minMax"/>
        </c:scaling>
        <c:delete val="1"/>
        <c:axPos val="b"/>
        <c:numFmt formatCode="m/d;@" sourceLinked="1"/>
        <c:majorTickMark val="out"/>
        <c:minorTickMark val="none"/>
        <c:tickLblPos val="nextTo"/>
        <c:crossAx val="227674624"/>
        <c:crosses val="autoZero"/>
        <c:auto val="1"/>
        <c:lblOffset val="100"/>
        <c:baseTimeUnit val="days"/>
      </c:dateAx>
      <c:valAx>
        <c:axId val="22767462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7673664"/>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6565f399-52c1-45f1-b8e5-ccf77678dfaa}"/>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总存款次数</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Sugarplay_ro!$N$36</c:f>
              <c:strCache>
                <c:ptCount val="1"/>
                <c:pt idx="0">
                  <c:v>本月日均值数据</c:v>
                </c:pt>
              </c:strCache>
            </c:strRef>
          </c:tx>
          <c:spPr>
            <a:solidFill>
              <a:schemeClr val="accent1"/>
            </a:solidFill>
            <a:ln>
              <a:noFill/>
            </a:ln>
            <a:effectLst/>
          </c:spPr>
          <c:invertIfNegative val="0"/>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Sugarplay_ro!$N$37:$N$67</c:f>
              <c:numCache>
                <c:formatCode>_ * #,##0_ ;_ * \-#,##0_ ;_ * "-"_ ;_ @_ </c:formatCode>
                <c:ptCount val="31"/>
                <c:pt idx="0">
                  <c:v>1843</c:v>
                </c:pt>
                <c:pt idx="1">
                  <c:v>1839.5</c:v>
                </c:pt>
                <c:pt idx="2">
                  <c:v>1792.3333333333333</c:v>
                </c:pt>
                <c:pt idx="3">
                  <c:v>1795.5</c:v>
                </c:pt>
                <c:pt idx="4">
                  <c:v>1812.6</c:v>
                </c:pt>
                <c:pt idx="5">
                  <c:v>1818</c:v>
                </c:pt>
                <c:pt idx="6">
                  <c:v>1830.2857142857142</c:v>
                </c:pt>
                <c:pt idx="7">
                  <c:v>1829.125</c:v>
                </c:pt>
                <c:pt idx="8">
                  <c:v>1827.2222222222222</c:v>
                </c:pt>
                <c:pt idx="9">
                  <c:v>1818.8</c:v>
                </c:pt>
                <c:pt idx="10">
                  <c:v>1805.909090909091</c:v>
                </c:pt>
                <c:pt idx="11">
                  <c:v>1801.9166666666667</c:v>
                </c:pt>
                <c:pt idx="12">
                  <c:v>1663.3076923076924</c:v>
                </c:pt>
                <c:pt idx="13">
                  <c:v>1544.5</c:v>
                </c:pt>
                <c:pt idx="14">
                  <c:v>1441.5333333333333</c:v>
                </c:pt>
                <c:pt idx="15">
                  <c:v>1351.4375</c:v>
                </c:pt>
                <c:pt idx="16">
                  <c:v>1271.9411764705883</c:v>
                </c:pt>
                <c:pt idx="17">
                  <c:v>1201.2777777777778</c:v>
                </c:pt>
                <c:pt idx="18">
                  <c:v>1138.0526315789473</c:v>
                </c:pt>
                <c:pt idx="19">
                  <c:v>1081.1500000000001</c:v>
                </c:pt>
                <c:pt idx="20">
                  <c:v>1029.6666666666667</c:v>
                </c:pt>
                <c:pt idx="21">
                  <c:v>982.86363636363637</c:v>
                </c:pt>
                <c:pt idx="22">
                  <c:v>940.13043478260875</c:v>
                </c:pt>
                <c:pt idx="23">
                  <c:v>900.95833333333337</c:v>
                </c:pt>
                <c:pt idx="24">
                  <c:v>864.92</c:v>
                </c:pt>
                <c:pt idx="25">
                  <c:v>831.65384615384619</c:v>
                </c:pt>
                <c:pt idx="26">
                  <c:v>800.85185185185185</c:v>
                </c:pt>
                <c:pt idx="27">
                  <c:v>772.25</c:v>
                </c:pt>
                <c:pt idx="28">
                  <c:v>745.62068965517244</c:v>
                </c:pt>
                <c:pt idx="29">
                  <c:v>720.76666666666665</c:v>
                </c:pt>
                <c:pt idx="30">
                  <c:v>697.51612903225805</c:v>
                </c:pt>
              </c:numCache>
            </c:numRef>
          </c:val>
          <c:extLst>
            <c:ext xmlns:c16="http://schemas.microsoft.com/office/drawing/2014/chart" uri="{C3380CC4-5D6E-409C-BE32-E72D297353CC}">
              <c16:uniqueId val="{00000000-11FB-4E93-844B-793ED5975446}"/>
            </c:ext>
          </c:extLst>
        </c:ser>
        <c:ser>
          <c:idx val="1"/>
          <c:order val="1"/>
          <c:tx>
            <c:strRef>
              <c:f>Sugarplay_ro!$O$36</c:f>
              <c:strCache>
                <c:ptCount val="1"/>
                <c:pt idx="0">
                  <c:v>上月日均值数据</c:v>
                </c:pt>
              </c:strCache>
            </c:strRef>
          </c:tx>
          <c:spPr>
            <a:solidFill>
              <a:schemeClr val="accent2"/>
            </a:solidFill>
            <a:ln>
              <a:noFill/>
            </a:ln>
            <a:effectLst/>
          </c:spPr>
          <c:invertIfNegative val="0"/>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Sugarplay_ro!$O$37:$O$67</c:f>
              <c:numCache>
                <c:formatCode>_ * #,##0_ ;_ * \-#,##0_ ;_ * "-"_ ;_ @_ </c:formatCode>
                <c:ptCount val="31"/>
                <c:pt idx="0">
                  <c:v>1793</c:v>
                </c:pt>
                <c:pt idx="1">
                  <c:v>1814.5</c:v>
                </c:pt>
                <c:pt idx="2">
                  <c:v>1797</c:v>
                </c:pt>
                <c:pt idx="3">
                  <c:v>1795.25</c:v>
                </c:pt>
                <c:pt idx="4">
                  <c:v>1818.6</c:v>
                </c:pt>
                <c:pt idx="5">
                  <c:v>1834.3333333333333</c:v>
                </c:pt>
                <c:pt idx="6">
                  <c:v>1853.8571428571429</c:v>
                </c:pt>
                <c:pt idx="7">
                  <c:v>1851.125</c:v>
                </c:pt>
                <c:pt idx="8">
                  <c:v>1839.4444444444443</c:v>
                </c:pt>
                <c:pt idx="9">
                  <c:v>1831.2</c:v>
                </c:pt>
                <c:pt idx="10">
                  <c:v>1824</c:v>
                </c:pt>
                <c:pt idx="11">
                  <c:v>1818.1666666666667</c:v>
                </c:pt>
                <c:pt idx="12">
                  <c:v>1822.7692307692307</c:v>
                </c:pt>
                <c:pt idx="13">
                  <c:v>1826.2857142857142</c:v>
                </c:pt>
                <c:pt idx="14">
                  <c:v>1825.2</c:v>
                </c:pt>
                <c:pt idx="15">
                  <c:v>1820.1875</c:v>
                </c:pt>
                <c:pt idx="16">
                  <c:v>1824.3529411764705</c:v>
                </c:pt>
                <c:pt idx="17">
                  <c:v>1822.5</c:v>
                </c:pt>
                <c:pt idx="18">
                  <c:v>1820.1052631578948</c:v>
                </c:pt>
                <c:pt idx="19">
                  <c:v>1823.85</c:v>
                </c:pt>
                <c:pt idx="20">
                  <c:v>1824.3333333333333</c:v>
                </c:pt>
                <c:pt idx="21">
                  <c:v>1824.5454545454545</c:v>
                </c:pt>
                <c:pt idx="22">
                  <c:v>1821.695652173913</c:v>
                </c:pt>
                <c:pt idx="23">
                  <c:v>1811.375</c:v>
                </c:pt>
                <c:pt idx="24">
                  <c:v>1808.48</c:v>
                </c:pt>
                <c:pt idx="25">
                  <c:v>1802.5</c:v>
                </c:pt>
                <c:pt idx="26">
                  <c:v>1811.3333333333333</c:v>
                </c:pt>
                <c:pt idx="27">
                  <c:v>1817.5</c:v>
                </c:pt>
                <c:pt idx="28">
                  <c:v>1754.8275862068965</c:v>
                </c:pt>
                <c:pt idx="29">
                  <c:v>1696.3333333333333</c:v>
                </c:pt>
                <c:pt idx="30">
                  <c:v>1641.6129032258063</c:v>
                </c:pt>
              </c:numCache>
            </c:numRef>
          </c:val>
          <c:extLst>
            <c:ext xmlns:c16="http://schemas.microsoft.com/office/drawing/2014/chart" uri="{C3380CC4-5D6E-409C-BE32-E72D297353CC}">
              <c16:uniqueId val="{00000001-11FB-4E93-844B-793ED5975446}"/>
            </c:ext>
          </c:extLst>
        </c:ser>
        <c:dLbls>
          <c:showLegendKey val="0"/>
          <c:showVal val="0"/>
          <c:showCatName val="0"/>
          <c:showSerName val="0"/>
          <c:showPercent val="0"/>
          <c:showBubbleSize val="0"/>
        </c:dLbls>
        <c:gapWidth val="219"/>
        <c:axId val="222040064"/>
        <c:axId val="222041600"/>
      </c:barChart>
      <c:lineChart>
        <c:grouping val="standard"/>
        <c:varyColors val="0"/>
        <c:ser>
          <c:idx val="2"/>
          <c:order val="2"/>
          <c:tx>
            <c:strRef>
              <c:f>Sugarplay_ro!$P$36</c:f>
              <c:strCache>
                <c:ptCount val="1"/>
                <c:pt idx="0">
                  <c:v>日均值同比增长率</c:v>
                </c:pt>
              </c:strCache>
            </c:strRef>
          </c:tx>
          <c:spPr>
            <a:ln w="28575" cap="rnd">
              <a:solidFill>
                <a:schemeClr val="accent3"/>
              </a:solidFill>
              <a:round/>
            </a:ln>
            <a:effectLst/>
          </c:spPr>
          <c:marker>
            <c:symbol val="none"/>
          </c:marker>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Sugarplay_ro!$P$37:$P$67</c:f>
              <c:numCache>
                <c:formatCode>0.00%</c:formatCode>
                <c:ptCount val="31"/>
                <c:pt idx="0">
                  <c:v>2.7886224205242609E-2</c:v>
                </c:pt>
                <c:pt idx="1">
                  <c:v>1.3777900248002205E-2</c:v>
                </c:pt>
                <c:pt idx="2">
                  <c:v>-2.5969207939158276E-3</c:v>
                </c:pt>
                <c:pt idx="3">
                  <c:v>1.392563709789723E-4</c:v>
                </c:pt>
                <c:pt idx="4">
                  <c:v>-3.2992411745298585E-3</c:v>
                </c:pt>
                <c:pt idx="5">
                  <c:v>-8.9042340541522404E-3</c:v>
                </c:pt>
                <c:pt idx="6">
                  <c:v>-1.271480311320033E-2</c:v>
                </c:pt>
                <c:pt idx="7">
                  <c:v>-1.1884664730906882E-2</c:v>
                </c:pt>
                <c:pt idx="8">
                  <c:v>-6.6445182724252224E-3</c:v>
                </c:pt>
                <c:pt idx="9">
                  <c:v>-6.7715159458279217E-3</c:v>
                </c:pt>
                <c:pt idx="10">
                  <c:v>-9.9182615629983591E-3</c:v>
                </c:pt>
                <c:pt idx="11">
                  <c:v>-8.9375744797873316E-3</c:v>
                </c:pt>
                <c:pt idx="12">
                  <c:v>-8.7483119513841939E-2</c:v>
                </c:pt>
                <c:pt idx="13">
                  <c:v>-0.15429443053817268</c:v>
                </c:pt>
                <c:pt idx="14">
                  <c:v>-0.21020527430783845</c:v>
                </c:pt>
                <c:pt idx="15">
                  <c:v>-0.2575284139683412</c:v>
                </c:pt>
                <c:pt idx="16">
                  <c:v>-0.30279873605468494</c:v>
                </c:pt>
                <c:pt idx="17">
                  <c:v>-0.34086267337296139</c:v>
                </c:pt>
                <c:pt idx="18">
                  <c:v>-0.37473251980799266</c:v>
                </c:pt>
                <c:pt idx="19">
                  <c:v>-0.40721550566110143</c:v>
                </c:pt>
                <c:pt idx="20">
                  <c:v>-0.435592910652293</c:v>
                </c:pt>
                <c:pt idx="21">
                  <c:v>-0.46131041355256602</c:v>
                </c:pt>
                <c:pt idx="22">
                  <c:v>-0.48392563068330985</c:v>
                </c:pt>
                <c:pt idx="23">
                  <c:v>-0.50261081590872492</c:v>
                </c:pt>
                <c:pt idx="24">
                  <c:v>-0.52174201539414322</c:v>
                </c:pt>
                <c:pt idx="25">
                  <c:v>-0.5386109036594473</c:v>
                </c:pt>
                <c:pt idx="26">
                  <c:v>-0.55786611049768942</c:v>
                </c:pt>
                <c:pt idx="27">
                  <c:v>-0.57510316368638237</c:v>
                </c:pt>
                <c:pt idx="28">
                  <c:v>-0.57510316368638237</c:v>
                </c:pt>
                <c:pt idx="29">
                  <c:v>-0.57510316368638237</c:v>
                </c:pt>
                <c:pt idx="30">
                  <c:v>-0.57510316368638237</c:v>
                </c:pt>
              </c:numCache>
            </c:numRef>
          </c:val>
          <c:smooth val="0"/>
          <c:extLst>
            <c:ext xmlns:c16="http://schemas.microsoft.com/office/drawing/2014/chart" uri="{C3380CC4-5D6E-409C-BE32-E72D297353CC}">
              <c16:uniqueId val="{00000002-11FB-4E93-844B-793ED5975446}"/>
            </c:ext>
          </c:extLst>
        </c:ser>
        <c:dLbls>
          <c:showLegendKey val="0"/>
          <c:showVal val="0"/>
          <c:showCatName val="0"/>
          <c:showSerName val="0"/>
          <c:showPercent val="0"/>
          <c:showBubbleSize val="0"/>
        </c:dLbls>
        <c:marker val="1"/>
        <c:smooth val="0"/>
        <c:axId val="1496500768"/>
        <c:axId val="1496500288"/>
      </c:lineChart>
      <c:dateAx>
        <c:axId val="222040064"/>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041600"/>
        <c:crosses val="autoZero"/>
        <c:auto val="1"/>
        <c:lblOffset val="100"/>
        <c:baseTimeUnit val="days"/>
      </c:dateAx>
      <c:valAx>
        <c:axId val="222041600"/>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040064"/>
        <c:crosses val="autoZero"/>
        <c:crossBetween val="between"/>
      </c:valAx>
      <c:dateAx>
        <c:axId val="1496500768"/>
        <c:scaling>
          <c:orientation val="minMax"/>
        </c:scaling>
        <c:delete val="1"/>
        <c:axPos val="b"/>
        <c:numFmt formatCode="m/d;@" sourceLinked="1"/>
        <c:majorTickMark val="out"/>
        <c:minorTickMark val="none"/>
        <c:tickLblPos val="nextTo"/>
        <c:crossAx val="1496500288"/>
        <c:crosses val="autoZero"/>
        <c:auto val="1"/>
        <c:lblOffset val="100"/>
        <c:baseTimeUnit val="days"/>
      </c:dateAx>
      <c:valAx>
        <c:axId val="149650028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1496500768"/>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edca76a9-d708-43c1-8ffc-030b45777271}"/>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总存款次数</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Sugarplay_ro!$N$68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Sugarplay_ro!$A$69:$A$99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Sugarplay_ro!$N$69:$N$99</c:f>
              <c:numCache>
                <c:formatCode>_ * #,##0_ ;_ * \-#,##0_ ;_ * "-"_ ;_ @_ </c:formatCode>
                <c:ptCount val="31"/>
                <c:pt idx="0">
                  <c:v>-141</c:v>
                </c:pt>
                <c:pt idx="1">
                  <c:v>-7</c:v>
                </c:pt>
                <c:pt idx="2">
                  <c:v>-138</c:v>
                </c:pt>
                <c:pt idx="3">
                  <c:v>107</c:v>
                </c:pt>
                <c:pt idx="4">
                  <c:v>76</c:v>
                </c:pt>
                <c:pt idx="5">
                  <c:v>-36</c:v>
                </c:pt>
                <c:pt idx="6">
                  <c:v>59</c:v>
                </c:pt>
                <c:pt idx="7">
                  <c:v>-83</c:v>
                </c:pt>
                <c:pt idx="8">
                  <c:v>-9</c:v>
                </c:pt>
                <c:pt idx="9">
                  <c:v>-69</c:v>
                </c:pt>
                <c:pt idx="10">
                  <c:v>-66</c:v>
                </c:pt>
                <c:pt idx="11">
                  <c:v>81</c:v>
                </c:pt>
                <c:pt idx="12">
                  <c:v>-1758</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9CA6-4E61-A8BF-FB4B479D8DE2}"/>
            </c:ext>
          </c:extLst>
        </c:ser>
        <c:dLbls>
          <c:showLegendKey val="0"/>
          <c:showVal val="0"/>
          <c:showCatName val="0"/>
          <c:showSerName val="0"/>
          <c:showPercent val="0"/>
          <c:showBubbleSize val="0"/>
        </c:dLbls>
        <c:gapWidth val="315"/>
        <c:overlap val="-40"/>
        <c:axId val="222090368"/>
        <c:axId val="222091904"/>
      </c:barChart>
      <c:dateAx>
        <c:axId val="222090368"/>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2091904"/>
        <c:crosses val="autoZero"/>
        <c:auto val="1"/>
        <c:lblOffset val="100"/>
        <c:baseTimeUnit val="days"/>
      </c:dateAx>
      <c:valAx>
        <c:axId val="222091904"/>
        <c:scaling>
          <c:orientation val="minMax"/>
        </c:scaling>
        <c:delete val="1"/>
        <c:axPos val="l"/>
        <c:numFmt formatCode="_ * #,##0_ ;_ * \-#,##0_ ;_ * &quot;-&quot;_ ;_ @_ " sourceLinked="1"/>
        <c:majorTickMark val="none"/>
        <c:minorTickMark val="none"/>
        <c:tickLblPos val="nextTo"/>
        <c:crossAx val="2220903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afbbf3b1-7550-4afd-a353-081d5ea787a8}"/>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1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总存款次数</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Sugarplay_ro!$N$100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Sugarplay_ro!$N$101:$N$131</c:f>
              <c:numCache>
                <c:formatCode>_ * #,##0_ ;_ * \-#,##0_ ;_ * "-"_ ;_ @_ </c:formatCode>
                <c:ptCount val="31"/>
                <c:pt idx="0">
                  <c:v>1843</c:v>
                </c:pt>
                <c:pt idx="1">
                  <c:v>1839.5</c:v>
                </c:pt>
                <c:pt idx="2">
                  <c:v>1792.3333333333333</c:v>
                </c:pt>
                <c:pt idx="3">
                  <c:v>1795.5</c:v>
                </c:pt>
                <c:pt idx="4">
                  <c:v>1812.6</c:v>
                </c:pt>
                <c:pt idx="5">
                  <c:v>1818</c:v>
                </c:pt>
                <c:pt idx="6">
                  <c:v>1830.2857142857142</c:v>
                </c:pt>
                <c:pt idx="7">
                  <c:v>1829.125</c:v>
                </c:pt>
                <c:pt idx="8">
                  <c:v>1827.2222222222222</c:v>
                </c:pt>
                <c:pt idx="9">
                  <c:v>1818.8</c:v>
                </c:pt>
                <c:pt idx="10">
                  <c:v>1805.909090909091</c:v>
                </c:pt>
                <c:pt idx="11">
                  <c:v>1801.9166666666667</c:v>
                </c:pt>
                <c:pt idx="12">
                  <c:v>1663.3076923076924</c:v>
                </c:pt>
                <c:pt idx="13">
                  <c:v>1544.5</c:v>
                </c:pt>
                <c:pt idx="14">
                  <c:v>1441.5333333333333</c:v>
                </c:pt>
                <c:pt idx="15">
                  <c:v>1351.4375</c:v>
                </c:pt>
                <c:pt idx="16">
                  <c:v>1271.9411764705883</c:v>
                </c:pt>
                <c:pt idx="17">
                  <c:v>1201.2777777777778</c:v>
                </c:pt>
                <c:pt idx="18">
                  <c:v>1138.0526315789473</c:v>
                </c:pt>
                <c:pt idx="19">
                  <c:v>1081.1500000000001</c:v>
                </c:pt>
                <c:pt idx="20">
                  <c:v>1029.6666666666667</c:v>
                </c:pt>
                <c:pt idx="21">
                  <c:v>982.86363636363637</c:v>
                </c:pt>
                <c:pt idx="22">
                  <c:v>940.13043478260875</c:v>
                </c:pt>
                <c:pt idx="23">
                  <c:v>900.95833333333337</c:v>
                </c:pt>
                <c:pt idx="24">
                  <c:v>864.92</c:v>
                </c:pt>
                <c:pt idx="25">
                  <c:v>831.65384615384619</c:v>
                </c:pt>
                <c:pt idx="26">
                  <c:v>800.85185185185185</c:v>
                </c:pt>
                <c:pt idx="27">
                  <c:v>772.25</c:v>
                </c:pt>
                <c:pt idx="28">
                  <c:v>745.62068965517244</c:v>
                </c:pt>
                <c:pt idx="29">
                  <c:v>720.76666666666665</c:v>
                </c:pt>
                <c:pt idx="30">
                  <c:v>697.51612903225805</c:v>
                </c:pt>
              </c:numCache>
            </c:numRef>
          </c:val>
          <c:extLst>
            <c:ext xmlns:c16="http://schemas.microsoft.com/office/drawing/2014/chart" uri="{C3380CC4-5D6E-409C-BE32-E72D297353CC}">
              <c16:uniqueId val="{00000000-E1D8-410B-8E26-EDF8E317A82A}"/>
            </c:ext>
          </c:extLst>
        </c:ser>
        <c:ser>
          <c:idx val="1"/>
          <c:order val="1"/>
          <c:tx>
            <c:strRef>
              <c:f>Sugarplay_ro!$O$100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Sugarplay_ro!$O$101:$O$131</c:f>
              <c:numCache>
                <c:formatCode>_ * #,##0_ ;_ * \-#,##0_ ;_ * "-"_ ;_ @_ </c:formatCode>
                <c:ptCount val="31"/>
                <c:pt idx="0">
                  <c:v>1641.6129032258063</c:v>
                </c:pt>
                <c:pt idx="1">
                  <c:v>1641.6129032258063</c:v>
                </c:pt>
                <c:pt idx="2">
                  <c:v>1641.6129032258063</c:v>
                </c:pt>
                <c:pt idx="3">
                  <c:v>1641.6129032258063</c:v>
                </c:pt>
                <c:pt idx="4">
                  <c:v>1641.6129032258063</c:v>
                </c:pt>
                <c:pt idx="5">
                  <c:v>1641.6129032258063</c:v>
                </c:pt>
                <c:pt idx="6">
                  <c:v>1641.6129032258063</c:v>
                </c:pt>
                <c:pt idx="7">
                  <c:v>1641.6129032258063</c:v>
                </c:pt>
                <c:pt idx="8">
                  <c:v>1641.6129032258063</c:v>
                </c:pt>
                <c:pt idx="9">
                  <c:v>1641.6129032258063</c:v>
                </c:pt>
                <c:pt idx="10">
                  <c:v>1641.6129032258063</c:v>
                </c:pt>
                <c:pt idx="11">
                  <c:v>1641.6129032258063</c:v>
                </c:pt>
                <c:pt idx="12">
                  <c:v>1641.6129032258063</c:v>
                </c:pt>
                <c:pt idx="13">
                  <c:v>1641.6129032258063</c:v>
                </c:pt>
                <c:pt idx="14">
                  <c:v>1641.6129032258063</c:v>
                </c:pt>
                <c:pt idx="15">
                  <c:v>1641.6129032258063</c:v>
                </c:pt>
                <c:pt idx="16">
                  <c:v>1641.6129032258063</c:v>
                </c:pt>
                <c:pt idx="17">
                  <c:v>1641.6129032258063</c:v>
                </c:pt>
                <c:pt idx="18">
                  <c:v>1641.6129032258063</c:v>
                </c:pt>
                <c:pt idx="19">
                  <c:v>1641.6129032258063</c:v>
                </c:pt>
                <c:pt idx="20">
                  <c:v>1641.6129032258063</c:v>
                </c:pt>
                <c:pt idx="21">
                  <c:v>1641.6129032258063</c:v>
                </c:pt>
                <c:pt idx="22">
                  <c:v>1641.6129032258063</c:v>
                </c:pt>
                <c:pt idx="23">
                  <c:v>1641.6129032258063</c:v>
                </c:pt>
                <c:pt idx="24">
                  <c:v>1641.6129032258063</c:v>
                </c:pt>
                <c:pt idx="25">
                  <c:v>1641.6129032258063</c:v>
                </c:pt>
                <c:pt idx="26">
                  <c:v>1641.6129032258063</c:v>
                </c:pt>
                <c:pt idx="27">
                  <c:v>1641.6129032258063</c:v>
                </c:pt>
                <c:pt idx="28">
                  <c:v>1641.6129032258063</c:v>
                </c:pt>
                <c:pt idx="29">
                  <c:v>1641.6129032258063</c:v>
                </c:pt>
                <c:pt idx="30">
                  <c:v>1641.6129032258063</c:v>
                </c:pt>
              </c:numCache>
            </c:numRef>
          </c:val>
          <c:extLst>
            <c:ext xmlns:c16="http://schemas.microsoft.com/office/drawing/2014/chart" uri="{C3380CC4-5D6E-409C-BE32-E72D297353CC}">
              <c16:uniqueId val="{00000001-E1D8-410B-8E26-EDF8E317A82A}"/>
            </c:ext>
          </c:extLst>
        </c:ser>
        <c:dLbls>
          <c:showLegendKey val="0"/>
          <c:showVal val="0"/>
          <c:showCatName val="0"/>
          <c:showSerName val="0"/>
          <c:showPercent val="0"/>
          <c:showBubbleSize val="0"/>
        </c:dLbls>
        <c:gapWidth val="269"/>
        <c:axId val="222269824"/>
        <c:axId val="222271360"/>
      </c:barChart>
      <c:lineChart>
        <c:grouping val="standard"/>
        <c:varyColors val="0"/>
        <c:ser>
          <c:idx val="2"/>
          <c:order val="2"/>
          <c:tx>
            <c:strRef>
              <c:f>Sugarplay_ro!$P$100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Sugarplay_ro!$P$101:$P$131</c:f>
              <c:numCache>
                <c:formatCode>0.00%</c:formatCode>
                <c:ptCount val="31"/>
                <c:pt idx="0">
                  <c:v>0.12267636077814902</c:v>
                </c:pt>
                <c:pt idx="1">
                  <c:v>0.12054431125957955</c:v>
                </c:pt>
                <c:pt idx="2">
                  <c:v>9.1812405842667213E-2</c:v>
                </c:pt>
                <c:pt idx="3">
                  <c:v>9.3741403026134873E-2</c:v>
                </c:pt>
                <c:pt idx="4">
                  <c:v>0.10415798781685991</c:v>
                </c:pt>
                <c:pt idx="5">
                  <c:v>0.10744743564550999</c:v>
                </c:pt>
                <c:pt idx="6">
                  <c:v>0.11493136456783541</c:v>
                </c:pt>
                <c:pt idx="7">
                  <c:v>0.11422430732953436</c:v>
                </c:pt>
                <c:pt idx="8">
                  <c:v>0.11306521691666124</c:v>
                </c:pt>
                <c:pt idx="9">
                  <c:v>0.10793476124975442</c:v>
                </c:pt>
                <c:pt idx="10">
                  <c:v>0.10008217367227008</c:v>
                </c:pt>
                <c:pt idx="11">
                  <c:v>9.7650160476845604E-2</c:v>
                </c:pt>
                <c:pt idx="12">
                  <c:v>1.3215532747857476E-2</c:v>
                </c:pt>
                <c:pt idx="13">
                  <c:v>-5.9157005305560957E-2</c:v>
                </c:pt>
                <c:pt idx="14">
                  <c:v>-0.12187987161852358</c:v>
                </c:pt>
                <c:pt idx="15">
                  <c:v>-0.17676237964236582</c:v>
                </c:pt>
                <c:pt idx="16">
                  <c:v>-0.22518812201634428</c:v>
                </c:pt>
                <c:pt idx="17">
                  <c:v>-0.26823322634876962</c:v>
                </c:pt>
                <c:pt idx="18">
                  <c:v>-0.30674726706725547</c:v>
                </c:pt>
                <c:pt idx="19">
                  <c:v>-0.34140990371389263</c:v>
                </c:pt>
                <c:pt idx="20">
                  <c:v>-0.37277133687037395</c:v>
                </c:pt>
                <c:pt idx="21">
                  <c:v>-0.40128173064899331</c:v>
                </c:pt>
                <c:pt idx="22">
                  <c:v>-0.42731295975121097</c:v>
                </c:pt>
                <c:pt idx="23">
                  <c:v>-0.4511749197615772</c:v>
                </c:pt>
                <c:pt idx="24">
                  <c:v>-0.47312792297111417</c:v>
                </c:pt>
                <c:pt idx="25">
                  <c:v>-0.49339223362607126</c:v>
                </c:pt>
                <c:pt idx="26">
                  <c:v>-0.51215548423251311</c:v>
                </c:pt>
                <c:pt idx="27">
                  <c:v>-0.5295785026527805</c:v>
                </c:pt>
                <c:pt idx="28">
                  <c:v>-0.54579993359578804</c:v>
                </c:pt>
                <c:pt idx="29">
                  <c:v>-0.56093993580926182</c:v>
                </c:pt>
                <c:pt idx="30">
                  <c:v>-0.57510316368638237</c:v>
                </c:pt>
              </c:numCache>
            </c:numRef>
          </c:val>
          <c:smooth val="0"/>
          <c:extLst>
            <c:ext xmlns:c16="http://schemas.microsoft.com/office/drawing/2014/chart" uri="{C3380CC4-5D6E-409C-BE32-E72D297353CC}">
              <c16:uniqueId val="{00000002-E1D8-410B-8E26-EDF8E317A82A}"/>
            </c:ext>
          </c:extLst>
        </c:ser>
        <c:dLbls>
          <c:showLegendKey val="0"/>
          <c:showVal val="0"/>
          <c:showCatName val="0"/>
          <c:showSerName val="0"/>
          <c:showPercent val="0"/>
          <c:showBubbleSize val="0"/>
        </c:dLbls>
        <c:marker val="1"/>
        <c:smooth val="0"/>
        <c:axId val="268377232"/>
        <c:axId val="268375312"/>
      </c:lineChart>
      <c:dateAx>
        <c:axId val="222269824"/>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2271360"/>
        <c:crosses val="autoZero"/>
        <c:auto val="1"/>
        <c:lblOffset val="100"/>
        <c:baseTimeUnit val="days"/>
      </c:dateAx>
      <c:valAx>
        <c:axId val="222271360"/>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2269824"/>
        <c:crosses val="autoZero"/>
        <c:crossBetween val="between"/>
      </c:valAx>
      <c:dateAx>
        <c:axId val="268377232"/>
        <c:scaling>
          <c:orientation val="minMax"/>
        </c:scaling>
        <c:delete val="1"/>
        <c:axPos val="b"/>
        <c:numFmt formatCode="m/d;@" sourceLinked="1"/>
        <c:majorTickMark val="out"/>
        <c:minorTickMark val="none"/>
        <c:tickLblPos val="nextTo"/>
        <c:crossAx val="268375312"/>
        <c:crosses val="autoZero"/>
        <c:auto val="1"/>
        <c:lblOffset val="100"/>
        <c:baseTimeUnit val="days"/>
      </c:dateAx>
      <c:valAx>
        <c:axId val="26837531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6837723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b6ec2b71-4743-41f4-a448-7e5e9556006b}"/>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1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总首存</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Sugarplay_ro!$Q$2:$Q$4</c:f>
              <c:strCache>
                <c:ptCount val="3"/>
                <c:pt idx="0">
                  <c:v>总首存</c:v>
                </c:pt>
                <c:pt idx="1">
                  <c:v>total first deposit amount</c:v>
                </c:pt>
                <c:pt idx="2">
                  <c:v>本月数据</c:v>
                </c:pt>
              </c:strCache>
            </c:strRef>
          </c:tx>
          <c:spPr>
            <a:solidFill>
              <a:schemeClr val="accent1"/>
            </a:solidFill>
            <a:ln>
              <a:noFill/>
            </a:ln>
            <a:effectLst/>
          </c:spPr>
          <c:invertIfNegative val="0"/>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Sugarplay_ro!$Q$5:$Q$35</c:f>
              <c:numCache>
                <c:formatCode>_ * #,##0_ ;_ * \-#,##0_ ;_ * "-"_ ;_ @_ </c:formatCode>
                <c:ptCount val="31"/>
                <c:pt idx="0">
                  <c:v>41408</c:v>
                </c:pt>
                <c:pt idx="1">
                  <c:v>22965</c:v>
                </c:pt>
                <c:pt idx="2">
                  <c:v>10850</c:v>
                </c:pt>
                <c:pt idx="3">
                  <c:v>7059</c:v>
                </c:pt>
                <c:pt idx="4">
                  <c:v>3725</c:v>
                </c:pt>
                <c:pt idx="5">
                  <c:v>9050</c:v>
                </c:pt>
                <c:pt idx="6">
                  <c:v>9807</c:v>
                </c:pt>
                <c:pt idx="7">
                  <c:v>9629</c:v>
                </c:pt>
                <c:pt idx="8">
                  <c:v>15375</c:v>
                </c:pt>
                <c:pt idx="9">
                  <c:v>7380</c:v>
                </c:pt>
                <c:pt idx="10">
                  <c:v>2066</c:v>
                </c:pt>
                <c:pt idx="11">
                  <c:v>5449</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22CF-49B4-B21D-C544DD0EA760}"/>
            </c:ext>
          </c:extLst>
        </c:ser>
        <c:ser>
          <c:idx val="1"/>
          <c:order val="1"/>
          <c:tx>
            <c:strRef>
              <c:f>Sugarplay_ro!$R$2:$R$4</c:f>
              <c:strCache>
                <c:ptCount val="3"/>
                <c:pt idx="0">
                  <c:v>总首存</c:v>
                </c:pt>
                <c:pt idx="1">
                  <c:v>total first deposit amount</c:v>
                </c:pt>
                <c:pt idx="2">
                  <c:v>上月数据</c:v>
                </c:pt>
              </c:strCache>
            </c:strRef>
          </c:tx>
          <c:spPr>
            <a:solidFill>
              <a:schemeClr val="accent2"/>
            </a:solidFill>
            <a:ln>
              <a:noFill/>
            </a:ln>
            <a:effectLst/>
          </c:spPr>
          <c:invertIfNegative val="0"/>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Sugarplay_ro!$R$5:$R$35</c:f>
              <c:numCache>
                <c:formatCode>_ * #,##0_ ;_ * \-#,##0_ ;_ * "-"_ ;_ @_ </c:formatCode>
                <c:ptCount val="31"/>
                <c:pt idx="0">
                  <c:v>9463</c:v>
                </c:pt>
                <c:pt idx="1">
                  <c:v>5675</c:v>
                </c:pt>
                <c:pt idx="2">
                  <c:v>5050</c:v>
                </c:pt>
                <c:pt idx="3">
                  <c:v>7527</c:v>
                </c:pt>
                <c:pt idx="4">
                  <c:v>4906</c:v>
                </c:pt>
                <c:pt idx="5">
                  <c:v>9147</c:v>
                </c:pt>
                <c:pt idx="6">
                  <c:v>18750</c:v>
                </c:pt>
                <c:pt idx="7">
                  <c:v>9608</c:v>
                </c:pt>
                <c:pt idx="8">
                  <c:v>19050</c:v>
                </c:pt>
                <c:pt idx="9">
                  <c:v>8716</c:v>
                </c:pt>
                <c:pt idx="10">
                  <c:v>9168</c:v>
                </c:pt>
                <c:pt idx="11">
                  <c:v>4093</c:v>
                </c:pt>
                <c:pt idx="12">
                  <c:v>14636</c:v>
                </c:pt>
                <c:pt idx="13">
                  <c:v>7667</c:v>
                </c:pt>
                <c:pt idx="14">
                  <c:v>7250</c:v>
                </c:pt>
                <c:pt idx="15">
                  <c:v>5665</c:v>
                </c:pt>
                <c:pt idx="16">
                  <c:v>10666</c:v>
                </c:pt>
                <c:pt idx="17">
                  <c:v>4090</c:v>
                </c:pt>
                <c:pt idx="18">
                  <c:v>52064</c:v>
                </c:pt>
                <c:pt idx="19">
                  <c:v>3995</c:v>
                </c:pt>
                <c:pt idx="20">
                  <c:v>8519</c:v>
                </c:pt>
                <c:pt idx="21">
                  <c:v>6389</c:v>
                </c:pt>
                <c:pt idx="22">
                  <c:v>27684</c:v>
                </c:pt>
                <c:pt idx="23">
                  <c:v>5610</c:v>
                </c:pt>
                <c:pt idx="24">
                  <c:v>3670</c:v>
                </c:pt>
                <c:pt idx="25">
                  <c:v>16960</c:v>
                </c:pt>
                <c:pt idx="26">
                  <c:v>5780</c:v>
                </c:pt>
                <c:pt idx="27">
                  <c:v>15192</c:v>
                </c:pt>
                <c:pt idx="28">
                  <c:v>0</c:v>
                </c:pt>
                <c:pt idx="29">
                  <c:v>0</c:v>
                </c:pt>
                <c:pt idx="30">
                  <c:v>0</c:v>
                </c:pt>
              </c:numCache>
            </c:numRef>
          </c:val>
          <c:extLst>
            <c:ext xmlns:c16="http://schemas.microsoft.com/office/drawing/2014/chart" uri="{C3380CC4-5D6E-409C-BE32-E72D297353CC}">
              <c16:uniqueId val="{00000001-22CF-49B4-B21D-C544DD0EA760}"/>
            </c:ext>
          </c:extLst>
        </c:ser>
        <c:dLbls>
          <c:showLegendKey val="0"/>
          <c:showVal val="0"/>
          <c:showCatName val="0"/>
          <c:showSerName val="0"/>
          <c:showPercent val="0"/>
          <c:showBubbleSize val="0"/>
        </c:dLbls>
        <c:gapWidth val="219"/>
        <c:axId val="222381568"/>
        <c:axId val="222383104"/>
      </c:barChart>
      <c:lineChart>
        <c:grouping val="standard"/>
        <c:varyColors val="0"/>
        <c:ser>
          <c:idx val="2"/>
          <c:order val="2"/>
          <c:tx>
            <c:strRef>
              <c:f>Sugarplay_ro!$S$2:$S$4</c:f>
              <c:strCache>
                <c:ptCount val="3"/>
                <c:pt idx="0">
                  <c:v>总首存</c:v>
                </c:pt>
                <c:pt idx="1">
                  <c:v>total first deposit amount</c:v>
                </c:pt>
                <c:pt idx="2">
                  <c:v>增长率</c:v>
                </c:pt>
              </c:strCache>
            </c:strRef>
          </c:tx>
          <c:spPr>
            <a:ln w="28575" cap="rnd">
              <a:solidFill>
                <a:schemeClr val="accent3"/>
              </a:solidFill>
              <a:round/>
            </a:ln>
            <a:effectLst/>
          </c:spPr>
          <c:marker>
            <c:symbol val="none"/>
          </c:marker>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Sugarplay_ro!$S$5:$S$35</c:f>
              <c:numCache>
                <c:formatCode>0.00%</c:formatCode>
                <c:ptCount val="31"/>
                <c:pt idx="0">
                  <c:v>3.3757793511571381</c:v>
                </c:pt>
                <c:pt idx="1">
                  <c:v>3.0466960352422907</c:v>
                </c:pt>
                <c:pt idx="2">
                  <c:v>1.1485148514851484</c:v>
                </c:pt>
                <c:pt idx="3">
                  <c:v>-6.2176165803108807E-2</c:v>
                </c:pt>
                <c:pt idx="4">
                  <c:v>-0.24072564207093355</c:v>
                </c:pt>
                <c:pt idx="5">
                  <c:v>-1.0604569804307424E-2</c:v>
                </c:pt>
                <c:pt idx="6">
                  <c:v>-0.47696</c:v>
                </c:pt>
                <c:pt idx="7">
                  <c:v>2.1856786011656953E-3</c:v>
                </c:pt>
                <c:pt idx="8">
                  <c:v>-0.19291338582677164</c:v>
                </c:pt>
                <c:pt idx="9">
                  <c:v>-0.15328132170720515</c:v>
                </c:pt>
                <c:pt idx="10">
                  <c:v>-0.7746509598603839</c:v>
                </c:pt>
                <c:pt idx="11">
                  <c:v>0.331297336916687</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22CF-49B4-B21D-C544DD0EA760}"/>
            </c:ext>
          </c:extLst>
        </c:ser>
        <c:dLbls>
          <c:showLegendKey val="0"/>
          <c:showVal val="0"/>
          <c:showCatName val="0"/>
          <c:showSerName val="0"/>
          <c:showPercent val="0"/>
          <c:showBubbleSize val="0"/>
        </c:dLbls>
        <c:marker val="1"/>
        <c:smooth val="0"/>
        <c:axId val="409738480"/>
        <c:axId val="409735600"/>
      </c:lineChart>
      <c:dateAx>
        <c:axId val="222381568"/>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383104"/>
        <c:crosses val="autoZero"/>
        <c:auto val="1"/>
        <c:lblOffset val="100"/>
        <c:baseTimeUnit val="days"/>
      </c:dateAx>
      <c:valAx>
        <c:axId val="22238310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381568"/>
        <c:crosses val="autoZero"/>
        <c:crossBetween val="between"/>
      </c:valAx>
      <c:dateAx>
        <c:axId val="409738480"/>
        <c:scaling>
          <c:orientation val="minMax"/>
        </c:scaling>
        <c:delete val="1"/>
        <c:axPos val="b"/>
        <c:numFmt formatCode="m/d;@" sourceLinked="1"/>
        <c:majorTickMark val="out"/>
        <c:minorTickMark val="none"/>
        <c:tickLblPos val="nextTo"/>
        <c:crossAx val="409735600"/>
        <c:crosses val="autoZero"/>
        <c:auto val="1"/>
        <c:lblOffset val="100"/>
        <c:baseTimeUnit val="days"/>
      </c:dateAx>
      <c:valAx>
        <c:axId val="40973560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409738480"/>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a4f0f521-4260-4df6-8e02-c4731b69dd3c}"/>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总首存</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Sugarplay_ro!$Q$36</c:f>
              <c:strCache>
                <c:ptCount val="1"/>
                <c:pt idx="0">
                  <c:v>本月日均值数据</c:v>
                </c:pt>
              </c:strCache>
            </c:strRef>
          </c:tx>
          <c:spPr>
            <a:solidFill>
              <a:schemeClr val="accent1"/>
            </a:solidFill>
            <a:ln>
              <a:noFill/>
            </a:ln>
            <a:effectLst/>
          </c:spPr>
          <c:invertIfNegative val="0"/>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Sugarplay_ro!$Q$37:$Q$67</c:f>
              <c:numCache>
                <c:formatCode>_ * #,##0_ ;_ * \-#,##0_ ;_ * "-"_ ;_ @_ </c:formatCode>
                <c:ptCount val="31"/>
                <c:pt idx="0">
                  <c:v>41408</c:v>
                </c:pt>
                <c:pt idx="1">
                  <c:v>32186.5</c:v>
                </c:pt>
                <c:pt idx="2">
                  <c:v>25074.333333333332</c:v>
                </c:pt>
                <c:pt idx="3">
                  <c:v>20570.5</c:v>
                </c:pt>
                <c:pt idx="4">
                  <c:v>17201.400000000001</c:v>
                </c:pt>
                <c:pt idx="5">
                  <c:v>15842.833333333334</c:v>
                </c:pt>
                <c:pt idx="6">
                  <c:v>14980.571428571429</c:v>
                </c:pt>
                <c:pt idx="7">
                  <c:v>14311.625</c:v>
                </c:pt>
                <c:pt idx="8">
                  <c:v>14429.777777777777</c:v>
                </c:pt>
                <c:pt idx="9">
                  <c:v>13724.8</c:v>
                </c:pt>
                <c:pt idx="10">
                  <c:v>12664.90909090909</c:v>
                </c:pt>
                <c:pt idx="11">
                  <c:v>12063.583333333334</c:v>
                </c:pt>
                <c:pt idx="12">
                  <c:v>11135.615384615385</c:v>
                </c:pt>
                <c:pt idx="13">
                  <c:v>10340.214285714286</c:v>
                </c:pt>
                <c:pt idx="14">
                  <c:v>9650.8666666666668</c:v>
                </c:pt>
                <c:pt idx="15">
                  <c:v>9047.6875</c:v>
                </c:pt>
                <c:pt idx="16">
                  <c:v>8515.4705882352937</c:v>
                </c:pt>
                <c:pt idx="17">
                  <c:v>8042.3888888888887</c:v>
                </c:pt>
                <c:pt idx="18">
                  <c:v>7619.105263157895</c:v>
                </c:pt>
                <c:pt idx="19">
                  <c:v>7238.15</c:v>
                </c:pt>
                <c:pt idx="20">
                  <c:v>6893.4761904761908</c:v>
                </c:pt>
                <c:pt idx="21">
                  <c:v>6580.136363636364</c:v>
                </c:pt>
                <c:pt idx="22">
                  <c:v>6294.04347826087</c:v>
                </c:pt>
                <c:pt idx="23">
                  <c:v>6031.791666666667</c:v>
                </c:pt>
                <c:pt idx="24">
                  <c:v>5790.52</c:v>
                </c:pt>
                <c:pt idx="25">
                  <c:v>5567.8076923076924</c:v>
                </c:pt>
                <c:pt idx="26">
                  <c:v>5361.5925925925922</c:v>
                </c:pt>
                <c:pt idx="27">
                  <c:v>5170.1071428571431</c:v>
                </c:pt>
                <c:pt idx="28">
                  <c:v>4991.8275862068967</c:v>
                </c:pt>
                <c:pt idx="29">
                  <c:v>4825.4333333333334</c:v>
                </c:pt>
                <c:pt idx="30">
                  <c:v>4669.7741935483873</c:v>
                </c:pt>
              </c:numCache>
            </c:numRef>
          </c:val>
          <c:extLst>
            <c:ext xmlns:c16="http://schemas.microsoft.com/office/drawing/2014/chart" uri="{C3380CC4-5D6E-409C-BE32-E72D297353CC}">
              <c16:uniqueId val="{00000000-3509-4681-A609-82034916F176}"/>
            </c:ext>
          </c:extLst>
        </c:ser>
        <c:ser>
          <c:idx val="1"/>
          <c:order val="1"/>
          <c:tx>
            <c:strRef>
              <c:f>Sugarplay_ro!$R$36</c:f>
              <c:strCache>
                <c:ptCount val="1"/>
                <c:pt idx="0">
                  <c:v>上月日均值数据</c:v>
                </c:pt>
              </c:strCache>
            </c:strRef>
          </c:tx>
          <c:spPr>
            <a:solidFill>
              <a:schemeClr val="accent2"/>
            </a:solidFill>
            <a:ln>
              <a:noFill/>
            </a:ln>
            <a:effectLst/>
          </c:spPr>
          <c:invertIfNegative val="0"/>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Sugarplay_ro!$R$37:$R$67</c:f>
              <c:numCache>
                <c:formatCode>_ * #,##0_ ;_ * \-#,##0_ ;_ * "-"_ ;_ @_ </c:formatCode>
                <c:ptCount val="31"/>
                <c:pt idx="0">
                  <c:v>9463</c:v>
                </c:pt>
                <c:pt idx="1">
                  <c:v>7569</c:v>
                </c:pt>
                <c:pt idx="2">
                  <c:v>6729.333333333333</c:v>
                </c:pt>
                <c:pt idx="3">
                  <c:v>6928.75</c:v>
                </c:pt>
                <c:pt idx="4">
                  <c:v>6524.2</c:v>
                </c:pt>
                <c:pt idx="5">
                  <c:v>6961.333333333333</c:v>
                </c:pt>
                <c:pt idx="6">
                  <c:v>8645.4285714285706</c:v>
                </c:pt>
                <c:pt idx="7">
                  <c:v>8765.75</c:v>
                </c:pt>
                <c:pt idx="8">
                  <c:v>9908.4444444444453</c:v>
                </c:pt>
                <c:pt idx="9">
                  <c:v>9789.2000000000007</c:v>
                </c:pt>
                <c:pt idx="10">
                  <c:v>9732.7272727272721</c:v>
                </c:pt>
                <c:pt idx="11">
                  <c:v>9262.75</c:v>
                </c:pt>
                <c:pt idx="12">
                  <c:v>9676.0769230769238</c:v>
                </c:pt>
                <c:pt idx="13">
                  <c:v>9532.5714285714294</c:v>
                </c:pt>
                <c:pt idx="14">
                  <c:v>9380.4</c:v>
                </c:pt>
                <c:pt idx="15">
                  <c:v>9148.1875</c:v>
                </c:pt>
                <c:pt idx="16">
                  <c:v>9237.4705882352937</c:v>
                </c:pt>
                <c:pt idx="17">
                  <c:v>8951.5</c:v>
                </c:pt>
                <c:pt idx="18">
                  <c:v>11220.578947368422</c:v>
                </c:pt>
                <c:pt idx="19">
                  <c:v>10859.3</c:v>
                </c:pt>
                <c:pt idx="20">
                  <c:v>10747.857142857143</c:v>
                </c:pt>
                <c:pt idx="21">
                  <c:v>10549.727272727272</c:v>
                </c:pt>
                <c:pt idx="22">
                  <c:v>11294.695652173914</c:v>
                </c:pt>
                <c:pt idx="23">
                  <c:v>11057.833333333334</c:v>
                </c:pt>
                <c:pt idx="24">
                  <c:v>10762.32</c:v>
                </c:pt>
                <c:pt idx="25">
                  <c:v>11000.692307692309</c:v>
                </c:pt>
                <c:pt idx="26">
                  <c:v>10807.333333333334</c:v>
                </c:pt>
                <c:pt idx="27">
                  <c:v>10963.928571428571</c:v>
                </c:pt>
                <c:pt idx="28">
                  <c:v>10585.862068965518</c:v>
                </c:pt>
                <c:pt idx="29">
                  <c:v>10233</c:v>
                </c:pt>
                <c:pt idx="30">
                  <c:v>9902.9032258064508</c:v>
                </c:pt>
              </c:numCache>
            </c:numRef>
          </c:val>
          <c:extLst>
            <c:ext xmlns:c16="http://schemas.microsoft.com/office/drawing/2014/chart" uri="{C3380CC4-5D6E-409C-BE32-E72D297353CC}">
              <c16:uniqueId val="{00000001-3509-4681-A609-82034916F176}"/>
            </c:ext>
          </c:extLst>
        </c:ser>
        <c:dLbls>
          <c:showLegendKey val="0"/>
          <c:showVal val="0"/>
          <c:showCatName val="0"/>
          <c:showSerName val="0"/>
          <c:showPercent val="0"/>
          <c:showBubbleSize val="0"/>
        </c:dLbls>
        <c:gapWidth val="219"/>
        <c:axId val="222849664"/>
        <c:axId val="222855552"/>
      </c:barChart>
      <c:lineChart>
        <c:grouping val="standard"/>
        <c:varyColors val="0"/>
        <c:ser>
          <c:idx val="2"/>
          <c:order val="2"/>
          <c:tx>
            <c:strRef>
              <c:f>Sugarplay_ro!$S$36</c:f>
              <c:strCache>
                <c:ptCount val="1"/>
                <c:pt idx="0">
                  <c:v>日均值同比增长率</c:v>
                </c:pt>
              </c:strCache>
            </c:strRef>
          </c:tx>
          <c:spPr>
            <a:ln w="28575" cap="rnd">
              <a:solidFill>
                <a:schemeClr val="accent3"/>
              </a:solidFill>
              <a:round/>
            </a:ln>
            <a:effectLst/>
          </c:spPr>
          <c:marker>
            <c:symbol val="none"/>
          </c:marker>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Sugarplay_ro!$S$37:$S$67</c:f>
              <c:numCache>
                <c:formatCode>0.00%</c:formatCode>
                <c:ptCount val="31"/>
                <c:pt idx="0">
                  <c:v>3.3757793511571381</c:v>
                </c:pt>
                <c:pt idx="1">
                  <c:v>3.2524111507464659</c:v>
                </c:pt>
                <c:pt idx="2">
                  <c:v>2.7261244303546661</c:v>
                </c:pt>
                <c:pt idx="3">
                  <c:v>1.9688616272776476</c:v>
                </c:pt>
                <c:pt idx="4">
                  <c:v>1.6365531406149414</c:v>
                </c:pt>
                <c:pt idx="5">
                  <c:v>1.2758331737215094</c:v>
                </c:pt>
                <c:pt idx="6">
                  <c:v>0.73277372021547338</c:v>
                </c:pt>
                <c:pt idx="7">
                  <c:v>0.63267546986852241</c:v>
                </c:pt>
                <c:pt idx="8">
                  <c:v>0.45631111509823252</c:v>
                </c:pt>
                <c:pt idx="9">
                  <c:v>0.40203489559923161</c:v>
                </c:pt>
                <c:pt idx="10">
                  <c:v>0.30127031571081636</c:v>
                </c:pt>
                <c:pt idx="11">
                  <c:v>0.30237600424639915</c:v>
                </c:pt>
                <c:pt idx="12">
                  <c:v>0.1508398985602874</c:v>
                </c:pt>
                <c:pt idx="13">
                  <c:v>8.4724553410861977E-2</c:v>
                </c:pt>
                <c:pt idx="14">
                  <c:v>2.8833169871931599E-2</c:v>
                </c:pt>
                <c:pt idx="15">
                  <c:v>-1.0985782702857806E-2</c:v>
                </c:pt>
                <c:pt idx="16">
                  <c:v>-7.8159924094321723E-2</c:v>
                </c:pt>
                <c:pt idx="17">
                  <c:v>-0.10155963929074584</c:v>
                </c:pt>
                <c:pt idx="18">
                  <c:v>-0.32097039743704003</c:v>
                </c:pt>
                <c:pt idx="19">
                  <c:v>-0.33346072030425533</c:v>
                </c:pt>
                <c:pt idx="20">
                  <c:v>-0.35861855076316429</c:v>
                </c:pt>
                <c:pt idx="21">
                  <c:v>-0.37627426818444243</c:v>
                </c:pt>
                <c:pt idx="22">
                  <c:v>-0.44274341938116391</c:v>
                </c:pt>
                <c:pt idx="23">
                  <c:v>-0.45452318868976743</c:v>
                </c:pt>
                <c:pt idx="24">
                  <c:v>-0.46196359149328392</c:v>
                </c:pt>
                <c:pt idx="25">
                  <c:v>-0.49386751882748642</c:v>
                </c:pt>
                <c:pt idx="26">
                  <c:v>-0.5038931041336816</c:v>
                </c:pt>
                <c:pt idx="27">
                  <c:v>-0.52844392325482914</c:v>
                </c:pt>
                <c:pt idx="28">
                  <c:v>-0.52844392325482914</c:v>
                </c:pt>
                <c:pt idx="29">
                  <c:v>-0.52844392325482914</c:v>
                </c:pt>
                <c:pt idx="30">
                  <c:v>-0.52844392325482914</c:v>
                </c:pt>
              </c:numCache>
            </c:numRef>
          </c:val>
          <c:smooth val="0"/>
          <c:extLst>
            <c:ext xmlns:c16="http://schemas.microsoft.com/office/drawing/2014/chart" uri="{C3380CC4-5D6E-409C-BE32-E72D297353CC}">
              <c16:uniqueId val="{00000002-3509-4681-A609-82034916F176}"/>
            </c:ext>
          </c:extLst>
        </c:ser>
        <c:dLbls>
          <c:showLegendKey val="0"/>
          <c:showVal val="0"/>
          <c:showCatName val="0"/>
          <c:showSerName val="0"/>
          <c:showPercent val="0"/>
          <c:showBubbleSize val="0"/>
        </c:dLbls>
        <c:marker val="1"/>
        <c:smooth val="0"/>
        <c:axId val="274407584"/>
        <c:axId val="274411904"/>
      </c:lineChart>
      <c:dateAx>
        <c:axId val="222849664"/>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855552"/>
        <c:crosses val="autoZero"/>
        <c:auto val="1"/>
        <c:lblOffset val="100"/>
        <c:baseTimeUnit val="days"/>
      </c:dateAx>
      <c:valAx>
        <c:axId val="22285555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849664"/>
        <c:crosses val="autoZero"/>
        <c:crossBetween val="between"/>
      </c:valAx>
      <c:dateAx>
        <c:axId val="274407584"/>
        <c:scaling>
          <c:orientation val="minMax"/>
        </c:scaling>
        <c:delete val="1"/>
        <c:axPos val="b"/>
        <c:numFmt formatCode="m/d;@" sourceLinked="1"/>
        <c:majorTickMark val="out"/>
        <c:minorTickMark val="none"/>
        <c:tickLblPos val="nextTo"/>
        <c:crossAx val="274411904"/>
        <c:crosses val="autoZero"/>
        <c:auto val="1"/>
        <c:lblOffset val="100"/>
        <c:baseTimeUnit val="days"/>
      </c:dateAx>
      <c:valAx>
        <c:axId val="27441190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74407584"/>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02ac353c-d000-4d89-9731-32a67b9dbe54}"/>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总首存</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Sugarplay_ro!$Q$68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Sugarplay_ro!$A$69:$A$99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Sugarplay_ro!$Q$69:$Q$99</c:f>
              <c:numCache>
                <c:formatCode>_ * #,##0_ ;_ * \-#,##0_ ;_ * "-"_ ;_ @_ </c:formatCode>
                <c:ptCount val="31"/>
                <c:pt idx="0">
                  <c:v>26216</c:v>
                </c:pt>
                <c:pt idx="1">
                  <c:v>-18443</c:v>
                </c:pt>
                <c:pt idx="2">
                  <c:v>-12115</c:v>
                </c:pt>
                <c:pt idx="3">
                  <c:v>-3791</c:v>
                </c:pt>
                <c:pt idx="4">
                  <c:v>-3334</c:v>
                </c:pt>
                <c:pt idx="5">
                  <c:v>5325</c:v>
                </c:pt>
                <c:pt idx="6">
                  <c:v>757</c:v>
                </c:pt>
                <c:pt idx="7">
                  <c:v>-178</c:v>
                </c:pt>
                <c:pt idx="8">
                  <c:v>5746</c:v>
                </c:pt>
                <c:pt idx="9">
                  <c:v>-7995</c:v>
                </c:pt>
                <c:pt idx="10">
                  <c:v>-5314</c:v>
                </c:pt>
                <c:pt idx="11">
                  <c:v>3383</c:v>
                </c:pt>
                <c:pt idx="12">
                  <c:v>-5449</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9216-423F-84C1-7C835E0A6E4D}"/>
            </c:ext>
          </c:extLst>
        </c:ser>
        <c:dLbls>
          <c:showLegendKey val="0"/>
          <c:showVal val="0"/>
          <c:showCatName val="0"/>
          <c:showSerName val="0"/>
          <c:showPercent val="0"/>
          <c:showBubbleSize val="0"/>
        </c:dLbls>
        <c:gapWidth val="315"/>
        <c:overlap val="-40"/>
        <c:axId val="222769152"/>
        <c:axId val="222770688"/>
      </c:barChart>
      <c:dateAx>
        <c:axId val="222769152"/>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2770688"/>
        <c:crosses val="autoZero"/>
        <c:auto val="1"/>
        <c:lblOffset val="100"/>
        <c:baseTimeUnit val="days"/>
      </c:dateAx>
      <c:valAx>
        <c:axId val="222770688"/>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 * #,##0_ ;_ * \-#,##0_ ;_ * &quot;-&quot;_ ;_ @_ " sourceLinked="1"/>
        <c:majorTickMark val="none"/>
        <c:minorTickMark val="none"/>
        <c:tickLblPos val="nextTo"/>
        <c:crossAx val="2227691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2ac95af6-12b9-4a1e-9076-396e57dff36c}"/>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总首存</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Sugarplay_ro!$Q$100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Sugarplay_ro!$Q$101:$Q$131</c:f>
              <c:numCache>
                <c:formatCode>_ * #,##0_ ;_ * \-#,##0_ ;_ * "-"_ ;_ @_ </c:formatCode>
                <c:ptCount val="31"/>
                <c:pt idx="0">
                  <c:v>41408</c:v>
                </c:pt>
                <c:pt idx="1">
                  <c:v>32186.5</c:v>
                </c:pt>
                <c:pt idx="2">
                  <c:v>25074.333333333332</c:v>
                </c:pt>
                <c:pt idx="3">
                  <c:v>20570.5</c:v>
                </c:pt>
                <c:pt idx="4">
                  <c:v>17201.400000000001</c:v>
                </c:pt>
                <c:pt idx="5">
                  <c:v>15842.833333333334</c:v>
                </c:pt>
                <c:pt idx="6">
                  <c:v>14980.571428571429</c:v>
                </c:pt>
                <c:pt idx="7">
                  <c:v>14311.625</c:v>
                </c:pt>
                <c:pt idx="8">
                  <c:v>14429.777777777777</c:v>
                </c:pt>
                <c:pt idx="9">
                  <c:v>13724.8</c:v>
                </c:pt>
                <c:pt idx="10">
                  <c:v>12664.90909090909</c:v>
                </c:pt>
                <c:pt idx="11">
                  <c:v>12063.583333333334</c:v>
                </c:pt>
                <c:pt idx="12">
                  <c:v>11135.615384615385</c:v>
                </c:pt>
                <c:pt idx="13">
                  <c:v>10340.214285714286</c:v>
                </c:pt>
                <c:pt idx="14">
                  <c:v>9650.8666666666668</c:v>
                </c:pt>
                <c:pt idx="15">
                  <c:v>9047.6875</c:v>
                </c:pt>
                <c:pt idx="16">
                  <c:v>8515.4705882352937</c:v>
                </c:pt>
                <c:pt idx="17">
                  <c:v>8042.3888888888887</c:v>
                </c:pt>
                <c:pt idx="18">
                  <c:v>7619.105263157895</c:v>
                </c:pt>
                <c:pt idx="19">
                  <c:v>7238.15</c:v>
                </c:pt>
                <c:pt idx="20">
                  <c:v>6893.4761904761908</c:v>
                </c:pt>
                <c:pt idx="21">
                  <c:v>6580.136363636364</c:v>
                </c:pt>
                <c:pt idx="22">
                  <c:v>6294.04347826087</c:v>
                </c:pt>
                <c:pt idx="23">
                  <c:v>6031.791666666667</c:v>
                </c:pt>
                <c:pt idx="24">
                  <c:v>5790.52</c:v>
                </c:pt>
                <c:pt idx="25">
                  <c:v>5567.8076923076924</c:v>
                </c:pt>
                <c:pt idx="26">
                  <c:v>5361.5925925925922</c:v>
                </c:pt>
                <c:pt idx="27">
                  <c:v>5170.1071428571431</c:v>
                </c:pt>
                <c:pt idx="28">
                  <c:v>4991.8275862068967</c:v>
                </c:pt>
                <c:pt idx="29">
                  <c:v>4825.4333333333334</c:v>
                </c:pt>
                <c:pt idx="30">
                  <c:v>4669.7741935483873</c:v>
                </c:pt>
              </c:numCache>
            </c:numRef>
          </c:val>
          <c:extLst>
            <c:ext xmlns:c16="http://schemas.microsoft.com/office/drawing/2014/chart" uri="{C3380CC4-5D6E-409C-BE32-E72D297353CC}">
              <c16:uniqueId val="{00000000-A7F4-4884-A050-2E10F6EF92B4}"/>
            </c:ext>
          </c:extLst>
        </c:ser>
        <c:ser>
          <c:idx val="1"/>
          <c:order val="1"/>
          <c:tx>
            <c:strRef>
              <c:f>Sugarplay_ro!$R$100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Sugarplay_ro!$R$101:$R$131</c:f>
              <c:numCache>
                <c:formatCode>_ * #,##0_ ;_ * \-#,##0_ ;_ * "-"_ ;_ @_ </c:formatCode>
                <c:ptCount val="31"/>
                <c:pt idx="0">
                  <c:v>9902.9032258064508</c:v>
                </c:pt>
                <c:pt idx="1">
                  <c:v>9902.9032258064508</c:v>
                </c:pt>
                <c:pt idx="2">
                  <c:v>9902.9032258064508</c:v>
                </c:pt>
                <c:pt idx="3">
                  <c:v>9902.9032258064508</c:v>
                </c:pt>
                <c:pt idx="4">
                  <c:v>9902.9032258064508</c:v>
                </c:pt>
                <c:pt idx="5">
                  <c:v>9902.9032258064508</c:v>
                </c:pt>
                <c:pt idx="6">
                  <c:v>9902.9032258064508</c:v>
                </c:pt>
                <c:pt idx="7">
                  <c:v>9902.9032258064508</c:v>
                </c:pt>
                <c:pt idx="8">
                  <c:v>9902.9032258064508</c:v>
                </c:pt>
                <c:pt idx="9">
                  <c:v>9902.9032258064508</c:v>
                </c:pt>
                <c:pt idx="10">
                  <c:v>9902.9032258064508</c:v>
                </c:pt>
                <c:pt idx="11">
                  <c:v>9902.9032258064508</c:v>
                </c:pt>
                <c:pt idx="12">
                  <c:v>9902.9032258064508</c:v>
                </c:pt>
                <c:pt idx="13">
                  <c:v>9902.9032258064508</c:v>
                </c:pt>
                <c:pt idx="14">
                  <c:v>9902.9032258064508</c:v>
                </c:pt>
                <c:pt idx="15">
                  <c:v>9902.9032258064508</c:v>
                </c:pt>
                <c:pt idx="16">
                  <c:v>9902.9032258064508</c:v>
                </c:pt>
                <c:pt idx="17">
                  <c:v>9902.9032258064508</c:v>
                </c:pt>
                <c:pt idx="18">
                  <c:v>9902.9032258064508</c:v>
                </c:pt>
                <c:pt idx="19">
                  <c:v>9902.9032258064508</c:v>
                </c:pt>
                <c:pt idx="20">
                  <c:v>9902.9032258064508</c:v>
                </c:pt>
                <c:pt idx="21">
                  <c:v>9902.9032258064508</c:v>
                </c:pt>
                <c:pt idx="22">
                  <c:v>9902.9032258064508</c:v>
                </c:pt>
                <c:pt idx="23">
                  <c:v>9902.9032258064508</c:v>
                </c:pt>
                <c:pt idx="24">
                  <c:v>9902.9032258064508</c:v>
                </c:pt>
                <c:pt idx="25">
                  <c:v>9902.9032258064508</c:v>
                </c:pt>
                <c:pt idx="26">
                  <c:v>9902.9032258064508</c:v>
                </c:pt>
                <c:pt idx="27">
                  <c:v>9902.9032258064508</c:v>
                </c:pt>
                <c:pt idx="28">
                  <c:v>9902.9032258064508</c:v>
                </c:pt>
                <c:pt idx="29">
                  <c:v>9902.9032258064508</c:v>
                </c:pt>
                <c:pt idx="30">
                  <c:v>9902.9032258064508</c:v>
                </c:pt>
              </c:numCache>
            </c:numRef>
          </c:val>
          <c:extLst>
            <c:ext xmlns:c16="http://schemas.microsoft.com/office/drawing/2014/chart" uri="{C3380CC4-5D6E-409C-BE32-E72D297353CC}">
              <c16:uniqueId val="{00000001-A7F4-4884-A050-2E10F6EF92B4}"/>
            </c:ext>
          </c:extLst>
        </c:ser>
        <c:dLbls>
          <c:showLegendKey val="0"/>
          <c:showVal val="0"/>
          <c:showCatName val="0"/>
          <c:showSerName val="0"/>
          <c:showPercent val="0"/>
          <c:showBubbleSize val="0"/>
        </c:dLbls>
        <c:gapWidth val="269"/>
        <c:axId val="222812416"/>
        <c:axId val="222953472"/>
      </c:barChart>
      <c:lineChart>
        <c:grouping val="standard"/>
        <c:varyColors val="0"/>
        <c:ser>
          <c:idx val="2"/>
          <c:order val="2"/>
          <c:tx>
            <c:strRef>
              <c:f>Sugarplay_ro!$S$100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Sugarplay_ro!$S$101:$S$131</c:f>
              <c:numCache>
                <c:formatCode>0.00%</c:formatCode>
                <c:ptCount val="31"/>
                <c:pt idx="0">
                  <c:v>3.1814000456040916</c:v>
                </c:pt>
                <c:pt idx="1">
                  <c:v>2.2502084758461192</c:v>
                </c:pt>
                <c:pt idx="2">
                  <c:v>1.5320184153664071</c:v>
                </c:pt>
                <c:pt idx="3">
                  <c:v>1.0772191276588816</c:v>
                </c:pt>
                <c:pt idx="4">
                  <c:v>0.73700576566011955</c:v>
                </c:pt>
                <c:pt idx="5">
                  <c:v>0.59981704072879705</c:v>
                </c:pt>
                <c:pt idx="6">
                  <c:v>0.51274541283336383</c:v>
                </c:pt>
                <c:pt idx="7">
                  <c:v>0.44519487605459473</c:v>
                </c:pt>
                <c:pt idx="8">
                  <c:v>0.45712600120887042</c:v>
                </c:pt>
                <c:pt idx="9">
                  <c:v>0.38593700120525104</c:v>
                </c:pt>
                <c:pt idx="10">
                  <c:v>0.27890870001687945</c:v>
                </c:pt>
                <c:pt idx="11">
                  <c:v>0.21818653159169152</c:v>
                </c:pt>
                <c:pt idx="12">
                  <c:v>0.12447987531540752</c:v>
                </c:pt>
                <c:pt idx="13">
                  <c:v>4.4159884221449883E-2</c:v>
                </c:pt>
                <c:pt idx="14">
                  <c:v>-2.5450774726646811E-2</c:v>
                </c:pt>
                <c:pt idx="15">
                  <c:v>-8.6360101306231396E-2</c:v>
                </c:pt>
                <c:pt idx="16">
                  <c:v>-0.14010362475880606</c:v>
                </c:pt>
                <c:pt idx="17">
                  <c:v>-0.18787564560553904</c:v>
                </c:pt>
                <c:pt idx="18">
                  <c:v>-0.23061903267893166</c:v>
                </c:pt>
                <c:pt idx="19">
                  <c:v>-0.26908808104498516</c:v>
                </c:pt>
                <c:pt idx="20">
                  <c:v>-0.3038934105190334</c:v>
                </c:pt>
                <c:pt idx="21">
                  <c:v>-0.3355346191318046</c:v>
                </c:pt>
                <c:pt idx="22">
                  <c:v>-0.36442441829998701</c:v>
                </c:pt>
                <c:pt idx="23">
                  <c:v>-0.39090673420415423</c:v>
                </c:pt>
                <c:pt idx="24">
                  <c:v>-0.41527046483598806</c:v>
                </c:pt>
                <c:pt idx="25">
                  <c:v>-0.43776006234229625</c:v>
                </c:pt>
                <c:pt idx="26">
                  <c:v>-0.45858376373702608</c:v>
                </c:pt>
                <c:pt idx="27">
                  <c:v>-0.47792005788927505</c:v>
                </c:pt>
                <c:pt idx="28">
                  <c:v>-0.49592281451378284</c:v>
                </c:pt>
                <c:pt idx="29">
                  <c:v>-0.5127253873633234</c:v>
                </c:pt>
                <c:pt idx="30">
                  <c:v>-0.52844392325482914</c:v>
                </c:pt>
              </c:numCache>
            </c:numRef>
          </c:val>
          <c:smooth val="0"/>
          <c:extLst>
            <c:ext xmlns:c16="http://schemas.microsoft.com/office/drawing/2014/chart" uri="{C3380CC4-5D6E-409C-BE32-E72D297353CC}">
              <c16:uniqueId val="{00000002-A7F4-4884-A050-2E10F6EF92B4}"/>
            </c:ext>
          </c:extLst>
        </c:ser>
        <c:dLbls>
          <c:showLegendKey val="0"/>
          <c:showVal val="0"/>
          <c:showCatName val="0"/>
          <c:showSerName val="0"/>
          <c:showPercent val="0"/>
          <c:showBubbleSize val="0"/>
        </c:dLbls>
        <c:marker val="1"/>
        <c:smooth val="0"/>
        <c:axId val="1843444368"/>
        <c:axId val="1843438608"/>
      </c:lineChart>
      <c:dateAx>
        <c:axId val="222812416"/>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2953472"/>
        <c:crosses val="autoZero"/>
        <c:auto val="1"/>
        <c:lblOffset val="100"/>
        <c:baseTimeUnit val="days"/>
      </c:dateAx>
      <c:valAx>
        <c:axId val="22295347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2812416"/>
        <c:crosses val="autoZero"/>
        <c:crossBetween val="between"/>
      </c:valAx>
      <c:dateAx>
        <c:axId val="1843444368"/>
        <c:scaling>
          <c:orientation val="minMax"/>
        </c:scaling>
        <c:delete val="1"/>
        <c:axPos val="b"/>
        <c:numFmt formatCode="m/d;@" sourceLinked="1"/>
        <c:majorTickMark val="out"/>
        <c:minorTickMark val="none"/>
        <c:tickLblPos val="nextTo"/>
        <c:crossAx val="1843438608"/>
        <c:crosses val="autoZero"/>
        <c:auto val="1"/>
        <c:lblOffset val="100"/>
        <c:baseTimeUnit val="days"/>
      </c:dateAx>
      <c:valAx>
        <c:axId val="1843438608"/>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1843444368"/>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ddb6f606-8b9e-4d14-8783-4a116c2076e4}"/>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2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总存款额度</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Sugarplay_ro!$T$2:$T$4</c:f>
              <c:strCache>
                <c:ptCount val="3"/>
                <c:pt idx="0">
                  <c:v>总存款额度</c:v>
                </c:pt>
                <c:pt idx="1">
                  <c:v>total deposit amount</c:v>
                </c:pt>
                <c:pt idx="2">
                  <c:v>本月数据</c:v>
                </c:pt>
              </c:strCache>
            </c:strRef>
          </c:tx>
          <c:spPr>
            <a:solidFill>
              <a:schemeClr val="accent1"/>
            </a:solidFill>
            <a:ln>
              <a:noFill/>
            </a:ln>
            <a:effectLst/>
          </c:spPr>
          <c:invertIfNegative val="0"/>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Sugarplay_ro!$T$5:$T$35</c:f>
              <c:numCache>
                <c:formatCode>_ * #,##0_ ;_ * \-#,##0_ ;_ * "-"_ ;_ @_ </c:formatCode>
                <c:ptCount val="31"/>
                <c:pt idx="0">
                  <c:v>1285351</c:v>
                </c:pt>
                <c:pt idx="1">
                  <c:v>1399133</c:v>
                </c:pt>
                <c:pt idx="2">
                  <c:v>1594902</c:v>
                </c:pt>
                <c:pt idx="3">
                  <c:v>1810164</c:v>
                </c:pt>
                <c:pt idx="4">
                  <c:v>2064997</c:v>
                </c:pt>
                <c:pt idx="5">
                  <c:v>1888874</c:v>
                </c:pt>
                <c:pt idx="6">
                  <c:v>1495925</c:v>
                </c:pt>
                <c:pt idx="7">
                  <c:v>1463304</c:v>
                </c:pt>
                <c:pt idx="8">
                  <c:v>1542303</c:v>
                </c:pt>
                <c:pt idx="9">
                  <c:v>1627575</c:v>
                </c:pt>
                <c:pt idx="10">
                  <c:v>1802411</c:v>
                </c:pt>
                <c:pt idx="11">
                  <c:v>1908710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EB43-453E-A7BE-14E0DF81CCD6}"/>
            </c:ext>
          </c:extLst>
        </c:ser>
        <c:ser>
          <c:idx val="1"/>
          <c:order val="1"/>
          <c:tx>
            <c:strRef>
              <c:f>Sugarplay_ro!$U$2:$U$4</c:f>
              <c:strCache>
                <c:ptCount val="3"/>
                <c:pt idx="0">
                  <c:v>总存款额度</c:v>
                </c:pt>
                <c:pt idx="1">
                  <c:v>total deposit amount</c:v>
                </c:pt>
                <c:pt idx="2">
                  <c:v>上月数据</c:v>
                </c:pt>
              </c:strCache>
            </c:strRef>
          </c:tx>
          <c:spPr>
            <a:solidFill>
              <a:schemeClr val="accent2"/>
            </a:solidFill>
            <a:ln>
              <a:noFill/>
            </a:ln>
            <a:effectLst/>
          </c:spPr>
          <c:invertIfNegative val="0"/>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Sugarplay_ro!$U$5:$U$35</c:f>
              <c:numCache>
                <c:formatCode>_ * #,##0_ ;_ * \-#,##0_ ;_ * "-"_ ;_ @_ </c:formatCode>
                <c:ptCount val="31"/>
                <c:pt idx="0">
                  <c:v>1339157</c:v>
                </c:pt>
                <c:pt idx="1">
                  <c:v>1684433</c:v>
                </c:pt>
                <c:pt idx="2">
                  <c:v>1757316</c:v>
                </c:pt>
                <c:pt idx="3">
                  <c:v>1476995</c:v>
                </c:pt>
                <c:pt idx="4">
                  <c:v>2154031</c:v>
                </c:pt>
                <c:pt idx="5">
                  <c:v>1299210</c:v>
                </c:pt>
                <c:pt idx="6">
                  <c:v>1493086</c:v>
                </c:pt>
                <c:pt idx="7">
                  <c:v>1307014</c:v>
                </c:pt>
                <c:pt idx="8">
                  <c:v>1462620</c:v>
                </c:pt>
                <c:pt idx="9">
                  <c:v>1697449</c:v>
                </c:pt>
                <c:pt idx="10">
                  <c:v>1433421</c:v>
                </c:pt>
                <c:pt idx="11">
                  <c:v>1368013</c:v>
                </c:pt>
                <c:pt idx="12">
                  <c:v>1422503</c:v>
                </c:pt>
                <c:pt idx="13">
                  <c:v>1768481</c:v>
                </c:pt>
                <c:pt idx="14">
                  <c:v>1279920</c:v>
                </c:pt>
                <c:pt idx="15">
                  <c:v>1159816</c:v>
                </c:pt>
                <c:pt idx="16">
                  <c:v>1773357</c:v>
                </c:pt>
                <c:pt idx="17">
                  <c:v>1639964</c:v>
                </c:pt>
                <c:pt idx="18">
                  <c:v>1659675</c:v>
                </c:pt>
                <c:pt idx="19">
                  <c:v>1448573</c:v>
                </c:pt>
                <c:pt idx="20">
                  <c:v>1039824</c:v>
                </c:pt>
                <c:pt idx="21">
                  <c:v>1030011</c:v>
                </c:pt>
                <c:pt idx="22">
                  <c:v>1885760</c:v>
                </c:pt>
                <c:pt idx="23">
                  <c:v>1532918</c:v>
                </c:pt>
                <c:pt idx="24">
                  <c:v>1906511</c:v>
                </c:pt>
                <c:pt idx="25">
                  <c:v>1243091</c:v>
                </c:pt>
                <c:pt idx="26">
                  <c:v>2359729</c:v>
                </c:pt>
                <c:pt idx="27">
                  <c:v>1798341</c:v>
                </c:pt>
                <c:pt idx="28">
                  <c:v>0</c:v>
                </c:pt>
                <c:pt idx="29">
                  <c:v>0</c:v>
                </c:pt>
                <c:pt idx="30">
                  <c:v>0</c:v>
                </c:pt>
              </c:numCache>
            </c:numRef>
          </c:val>
          <c:extLst>
            <c:ext xmlns:c16="http://schemas.microsoft.com/office/drawing/2014/chart" uri="{C3380CC4-5D6E-409C-BE32-E72D297353CC}">
              <c16:uniqueId val="{00000001-EB43-453E-A7BE-14E0DF81CCD6}"/>
            </c:ext>
          </c:extLst>
        </c:ser>
        <c:dLbls>
          <c:showLegendKey val="0"/>
          <c:showVal val="0"/>
          <c:showCatName val="0"/>
          <c:showSerName val="0"/>
          <c:showPercent val="0"/>
          <c:showBubbleSize val="0"/>
        </c:dLbls>
        <c:gapWidth val="219"/>
        <c:axId val="223013888"/>
        <c:axId val="223015680"/>
      </c:barChart>
      <c:lineChart>
        <c:grouping val="standard"/>
        <c:varyColors val="0"/>
        <c:ser>
          <c:idx val="2"/>
          <c:order val="2"/>
          <c:tx>
            <c:strRef>
              <c:f>Sugarplay_ro!$V$2:$V$4</c:f>
              <c:strCache>
                <c:ptCount val="3"/>
                <c:pt idx="0">
                  <c:v>总存款额度</c:v>
                </c:pt>
                <c:pt idx="1">
                  <c:v>total deposit amount</c:v>
                </c:pt>
                <c:pt idx="2">
                  <c:v>增长率</c:v>
                </c:pt>
              </c:strCache>
            </c:strRef>
          </c:tx>
          <c:spPr>
            <a:ln w="28575" cap="rnd">
              <a:solidFill>
                <a:schemeClr val="accent3"/>
              </a:solidFill>
              <a:round/>
            </a:ln>
            <a:effectLst/>
          </c:spPr>
          <c:marker>
            <c:symbol val="none"/>
          </c:marker>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Sugarplay_ro!$V$5:$V$35</c:f>
              <c:numCache>
                <c:formatCode>0.00%</c:formatCode>
                <c:ptCount val="31"/>
                <c:pt idx="0">
                  <c:v>-4.0179008137208705E-2</c:v>
                </c:pt>
                <c:pt idx="1">
                  <c:v>-0.16937450168691778</c:v>
                </c:pt>
                <c:pt idx="2">
                  <c:v>-9.2421624795995708E-2</c:v>
                </c:pt>
                <c:pt idx="3">
                  <c:v>0.22557219218751587</c:v>
                </c:pt>
                <c:pt idx="4">
                  <c:v>-4.1333666971366707E-2</c:v>
                </c:pt>
                <c:pt idx="5">
                  <c:v>0.45386350166639727</c:v>
                </c:pt>
                <c:pt idx="6">
                  <c:v>1.9014309959372736E-3</c:v>
                </c:pt>
                <c:pt idx="7">
                  <c:v>0.11957790811728107</c:v>
                </c:pt>
                <c:pt idx="8">
                  <c:v>5.4479632440415149E-2</c:v>
                </c:pt>
                <c:pt idx="9">
                  <c:v>-4.1164123340377237E-2</c:v>
                </c:pt>
                <c:pt idx="10">
                  <c:v>0.25741913924799481</c:v>
                </c:pt>
                <c:pt idx="11">
                  <c:v>0.39524258906896353</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EB43-453E-A7BE-14E0DF81CCD6}"/>
            </c:ext>
          </c:extLst>
        </c:ser>
        <c:dLbls>
          <c:showLegendKey val="0"/>
          <c:showVal val="0"/>
          <c:showCatName val="0"/>
          <c:showSerName val="0"/>
          <c:showPercent val="0"/>
          <c:showBubbleSize val="0"/>
        </c:dLbls>
        <c:marker val="1"/>
        <c:smooth val="0"/>
        <c:axId val="459328496"/>
        <c:axId val="459326576"/>
      </c:lineChart>
      <c:dateAx>
        <c:axId val="223013888"/>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015680"/>
        <c:crosses val="autoZero"/>
        <c:auto val="1"/>
        <c:lblOffset val="100"/>
        <c:baseTimeUnit val="days"/>
      </c:dateAx>
      <c:valAx>
        <c:axId val="223015680"/>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013888"/>
        <c:crosses val="autoZero"/>
        <c:crossBetween val="between"/>
      </c:valAx>
      <c:dateAx>
        <c:axId val="459328496"/>
        <c:scaling>
          <c:orientation val="minMax"/>
        </c:scaling>
        <c:delete val="1"/>
        <c:axPos val="b"/>
        <c:numFmt formatCode="m/d;@" sourceLinked="1"/>
        <c:majorTickMark val="out"/>
        <c:minorTickMark val="none"/>
        <c:tickLblPos val="nextTo"/>
        <c:crossAx val="459326576"/>
        <c:crosses val="autoZero"/>
        <c:auto val="1"/>
        <c:lblOffset val="100"/>
        <c:baseTimeUnit val="days"/>
      </c:dateAx>
      <c:valAx>
        <c:axId val="45932657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45932849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c0b9a30e-ae9d-499d-b8f5-9dbe6b867cf6}"/>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总存款额度</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Sugarplay_ro!$T$36</c:f>
              <c:strCache>
                <c:ptCount val="1"/>
                <c:pt idx="0">
                  <c:v>本月日均值数据</c:v>
                </c:pt>
              </c:strCache>
            </c:strRef>
          </c:tx>
          <c:spPr>
            <a:solidFill>
              <a:schemeClr val="accent1"/>
            </a:solidFill>
            <a:ln>
              <a:noFill/>
            </a:ln>
            <a:effectLst/>
          </c:spPr>
          <c:invertIfNegative val="0"/>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Sugarplay_ro!$T$37:$T$67</c:f>
              <c:numCache>
                <c:formatCode>_ * #,##0_ ;_ * \-#,##0_ ;_ * "-"_ ;_ @_ </c:formatCode>
                <c:ptCount val="31"/>
                <c:pt idx="0">
                  <c:v>1285351</c:v>
                </c:pt>
                <c:pt idx="1">
                  <c:v>1342242</c:v>
                </c:pt>
                <c:pt idx="2">
                  <c:v>1426462</c:v>
                </c:pt>
                <c:pt idx="3">
                  <c:v>1522387.5</c:v>
                </c:pt>
                <c:pt idx="4">
                  <c:v>1630909.4</c:v>
                </c:pt>
                <c:pt idx="5">
                  <c:v>1673903.5</c:v>
                </c:pt>
                <c:pt idx="6">
                  <c:v>1648478</c:v>
                </c:pt>
                <c:pt idx="7">
                  <c:v>1625331.25</c:v>
                </c:pt>
                <c:pt idx="8">
                  <c:v>1616105.888888889</c:v>
                </c:pt>
                <c:pt idx="9">
                  <c:v>1617252.8</c:v>
                </c:pt>
                <c:pt idx="10">
                  <c:v>1634085.3636363635</c:v>
                </c:pt>
                <c:pt idx="11">
                  <c:v>1656970.75</c:v>
                </c:pt>
                <c:pt idx="12">
                  <c:v>1529511.4615384615</c:v>
                </c:pt>
                <c:pt idx="13">
                  <c:v>1420260.642857143</c:v>
                </c:pt>
                <c:pt idx="14">
                  <c:v>1325576.6000000001</c:v>
                </c:pt>
                <c:pt idx="15">
                  <c:v>1242728.0625</c:v>
                </c:pt>
                <c:pt idx="16">
                  <c:v>1169626.4117647058</c:v>
                </c:pt>
                <c:pt idx="17">
                  <c:v>1104647.1666666667</c:v>
                </c:pt>
                <c:pt idx="18">
                  <c:v>1046507.8421052631</c:v>
                </c:pt>
                <c:pt idx="19">
                  <c:v>994182.45</c:v>
                </c:pt>
                <c:pt idx="20">
                  <c:v>946840.42857142852</c:v>
                </c:pt>
                <c:pt idx="21">
                  <c:v>903802.22727272729</c:v>
                </c:pt>
                <c:pt idx="22">
                  <c:v>864506.47826086951</c:v>
                </c:pt>
                <c:pt idx="23">
                  <c:v>828485.375</c:v>
                </c:pt>
                <c:pt idx="24">
                  <c:v>795345.96</c:v>
                </c:pt>
                <c:pt idx="25">
                  <c:v>764755.73076923075</c:v>
                </c:pt>
                <c:pt idx="26">
                  <c:v>736431.4444444445</c:v>
                </c:pt>
                <c:pt idx="27">
                  <c:v>710130.32142857148</c:v>
                </c:pt>
                <c:pt idx="28">
                  <c:v>685643.06896551722</c:v>
                </c:pt>
                <c:pt idx="29">
                  <c:v>662788.30000000005</c:v>
                </c:pt>
                <c:pt idx="30">
                  <c:v>641408.03225806449</c:v>
                </c:pt>
              </c:numCache>
            </c:numRef>
          </c:val>
          <c:extLst>
            <c:ext xmlns:c16="http://schemas.microsoft.com/office/drawing/2014/chart" uri="{C3380CC4-5D6E-409C-BE32-E72D297353CC}">
              <c16:uniqueId val="{00000000-D1D7-4405-8360-2232A79CBA6A}"/>
            </c:ext>
          </c:extLst>
        </c:ser>
        <c:ser>
          <c:idx val="1"/>
          <c:order val="1"/>
          <c:tx>
            <c:strRef>
              <c:f>Sugarplay_ro!$U$36</c:f>
              <c:strCache>
                <c:ptCount val="1"/>
                <c:pt idx="0">
                  <c:v>上月日均值数据</c:v>
                </c:pt>
              </c:strCache>
            </c:strRef>
          </c:tx>
          <c:spPr>
            <a:solidFill>
              <a:schemeClr val="accent2"/>
            </a:solidFill>
            <a:ln>
              <a:noFill/>
            </a:ln>
            <a:effectLst/>
          </c:spPr>
          <c:invertIfNegative val="0"/>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Sugarplay_ro!$U$37:$U$67</c:f>
              <c:numCache>
                <c:formatCode>_ * #,##0_ ;_ * \-#,##0_ ;_ * "-"_ ;_ @_ </c:formatCode>
                <c:ptCount val="31"/>
                <c:pt idx="0">
                  <c:v>1339157</c:v>
                </c:pt>
                <c:pt idx="1">
                  <c:v>1511795</c:v>
                </c:pt>
                <c:pt idx="2">
                  <c:v>1593635.3333333333</c:v>
                </c:pt>
                <c:pt idx="3">
                  <c:v>1564475.25</c:v>
                </c:pt>
                <c:pt idx="4">
                  <c:v>1682386.4</c:v>
                </c:pt>
                <c:pt idx="5">
                  <c:v>1618523.6666666667</c:v>
                </c:pt>
                <c:pt idx="6">
                  <c:v>1600604</c:v>
                </c:pt>
                <c:pt idx="7">
                  <c:v>1563905.25</c:v>
                </c:pt>
                <c:pt idx="8">
                  <c:v>1552651.3333333333</c:v>
                </c:pt>
                <c:pt idx="9">
                  <c:v>1567131.1</c:v>
                </c:pt>
                <c:pt idx="10">
                  <c:v>1554975.6363636365</c:v>
                </c:pt>
                <c:pt idx="11">
                  <c:v>1539395.4166666667</c:v>
                </c:pt>
                <c:pt idx="12">
                  <c:v>1530403.6923076923</c:v>
                </c:pt>
                <c:pt idx="13">
                  <c:v>1547409.2142857143</c:v>
                </c:pt>
                <c:pt idx="14">
                  <c:v>1529576.6</c:v>
                </c:pt>
                <c:pt idx="15">
                  <c:v>1506466.5625</c:v>
                </c:pt>
                <c:pt idx="16">
                  <c:v>1522166</c:v>
                </c:pt>
                <c:pt idx="17">
                  <c:v>1528710.3333333333</c:v>
                </c:pt>
                <c:pt idx="18">
                  <c:v>1535603.2105263157</c:v>
                </c:pt>
                <c:pt idx="19">
                  <c:v>1531251.7</c:v>
                </c:pt>
                <c:pt idx="20">
                  <c:v>1507850.3809523811</c:v>
                </c:pt>
                <c:pt idx="21">
                  <c:v>1486130.4090909092</c:v>
                </c:pt>
                <c:pt idx="22">
                  <c:v>1503505.6086956521</c:v>
                </c:pt>
                <c:pt idx="23">
                  <c:v>1504731.125</c:v>
                </c:pt>
                <c:pt idx="24">
                  <c:v>1520802.32</c:v>
                </c:pt>
                <c:pt idx="25">
                  <c:v>1510121.1153846155</c:v>
                </c:pt>
                <c:pt idx="26">
                  <c:v>1541588.0740740742</c:v>
                </c:pt>
                <c:pt idx="27">
                  <c:v>1550757.8214285714</c:v>
                </c:pt>
                <c:pt idx="28">
                  <c:v>1497283.4137931035</c:v>
                </c:pt>
                <c:pt idx="29">
                  <c:v>1447373.9666666666</c:v>
                </c:pt>
                <c:pt idx="30">
                  <c:v>1400684.4838709678</c:v>
                </c:pt>
              </c:numCache>
            </c:numRef>
          </c:val>
          <c:extLst>
            <c:ext xmlns:c16="http://schemas.microsoft.com/office/drawing/2014/chart" uri="{C3380CC4-5D6E-409C-BE32-E72D297353CC}">
              <c16:uniqueId val="{00000001-D1D7-4405-8360-2232A79CBA6A}"/>
            </c:ext>
          </c:extLst>
        </c:ser>
        <c:dLbls>
          <c:showLegendKey val="0"/>
          <c:showVal val="0"/>
          <c:showCatName val="0"/>
          <c:showSerName val="0"/>
          <c:showPercent val="0"/>
          <c:showBubbleSize val="0"/>
        </c:dLbls>
        <c:gapWidth val="219"/>
        <c:axId val="223076352"/>
        <c:axId val="223077888"/>
      </c:barChart>
      <c:lineChart>
        <c:grouping val="standard"/>
        <c:varyColors val="0"/>
        <c:ser>
          <c:idx val="2"/>
          <c:order val="2"/>
          <c:tx>
            <c:strRef>
              <c:f>Sugarplay_ro!$V$36</c:f>
              <c:strCache>
                <c:ptCount val="1"/>
                <c:pt idx="0">
                  <c:v>日均值同比增长率</c:v>
                </c:pt>
              </c:strCache>
            </c:strRef>
          </c:tx>
          <c:spPr>
            <a:ln w="28575" cap="rnd">
              <a:solidFill>
                <a:schemeClr val="accent3"/>
              </a:solidFill>
              <a:round/>
            </a:ln>
            <a:effectLst/>
          </c:spPr>
          <c:marker>
            <c:symbol val="none"/>
          </c:marker>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Sugarplay_ro!$V$37:$V$67</c:f>
              <c:numCache>
                <c:formatCode>0.00%</c:formatCode>
                <c:ptCount val="31"/>
                <c:pt idx="0">
                  <c:v>-4.0179008137208705E-2</c:v>
                </c:pt>
                <c:pt idx="1">
                  <c:v>-0.11215343350123529</c:v>
                </c:pt>
                <c:pt idx="2">
                  <c:v>-0.10490061925501146</c:v>
                </c:pt>
                <c:pt idx="3">
                  <c:v>-2.6902151376316116E-2</c:v>
                </c:pt>
                <c:pt idx="4">
                  <c:v>-3.0597608254560309E-2</c:v>
                </c:pt>
                <c:pt idx="5">
                  <c:v>3.421626416337023E-2</c:v>
                </c:pt>
                <c:pt idx="6">
                  <c:v>2.9909958990481093E-2</c:v>
                </c:pt>
                <c:pt idx="7">
                  <c:v>3.9277315553483821E-2</c:v>
                </c:pt>
                <c:pt idx="8">
                  <c:v>4.0868515804721818E-2</c:v>
                </c:pt>
                <c:pt idx="9">
                  <c:v>3.1983093182184917E-2</c:v>
                </c:pt>
                <c:pt idx="10">
                  <c:v>5.0875219792978786E-2</c:v>
                </c:pt>
                <c:pt idx="11">
                  <c:v>7.6377603869917488E-2</c:v>
                </c:pt>
                <c:pt idx="12">
                  <c:v>-5.8300353933762308E-4</c:v>
                </c:pt>
                <c:pt idx="13">
                  <c:v>-8.2168679270313946E-2</c:v>
                </c:pt>
                <c:pt idx="14">
                  <c:v>-0.13337024115039417</c:v>
                </c:pt>
                <c:pt idx="15">
                  <c:v>-0.17507092859885498</c:v>
                </c:pt>
                <c:pt idx="16">
                  <c:v>-0.23160390406519013</c:v>
                </c:pt>
                <c:pt idx="17">
                  <c:v>-0.27739929365297233</c:v>
                </c:pt>
                <c:pt idx="18">
                  <c:v>-0.3185037417663506</c:v>
                </c:pt>
                <c:pt idx="19">
                  <c:v>-0.35073871264926598</c:v>
                </c:pt>
                <c:pt idx="20">
                  <c:v>-0.3720594294154107</c:v>
                </c:pt>
                <c:pt idx="21">
                  <c:v>-0.39184191256432321</c:v>
                </c:pt>
                <c:pt idx="22">
                  <c:v>-0.42500615011947873</c:v>
                </c:pt>
                <c:pt idx="23">
                  <c:v>-0.44941301390306526</c:v>
                </c:pt>
                <c:pt idx="24">
                  <c:v>-0.47702212868796784</c:v>
                </c:pt>
                <c:pt idx="25">
                  <c:v>-0.49357987052948815</c:v>
                </c:pt>
                <c:pt idx="26">
                  <c:v>-0.52229038559034768</c:v>
                </c:pt>
                <c:pt idx="27">
                  <c:v>-0.54207529272727228</c:v>
                </c:pt>
                <c:pt idx="28">
                  <c:v>-0.5420752927272724</c:v>
                </c:pt>
                <c:pt idx="29">
                  <c:v>-0.54207529272727228</c:v>
                </c:pt>
                <c:pt idx="30">
                  <c:v>-0.5420752927272724</c:v>
                </c:pt>
              </c:numCache>
            </c:numRef>
          </c:val>
          <c:smooth val="0"/>
          <c:extLst>
            <c:ext xmlns:c16="http://schemas.microsoft.com/office/drawing/2014/chart" uri="{C3380CC4-5D6E-409C-BE32-E72D297353CC}">
              <c16:uniqueId val="{00000002-D1D7-4405-8360-2232A79CBA6A}"/>
            </c:ext>
          </c:extLst>
        </c:ser>
        <c:dLbls>
          <c:showLegendKey val="0"/>
          <c:showVal val="0"/>
          <c:showCatName val="0"/>
          <c:showSerName val="0"/>
          <c:showPercent val="0"/>
          <c:showBubbleSize val="0"/>
        </c:dLbls>
        <c:marker val="1"/>
        <c:smooth val="0"/>
        <c:axId val="1843429968"/>
        <c:axId val="1843438128"/>
      </c:lineChart>
      <c:dateAx>
        <c:axId val="223076352"/>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077888"/>
        <c:crosses val="autoZero"/>
        <c:auto val="1"/>
        <c:lblOffset val="100"/>
        <c:baseTimeUnit val="days"/>
      </c:dateAx>
      <c:valAx>
        <c:axId val="22307788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076352"/>
        <c:crosses val="autoZero"/>
        <c:crossBetween val="between"/>
      </c:valAx>
      <c:dateAx>
        <c:axId val="1843429968"/>
        <c:scaling>
          <c:orientation val="minMax"/>
        </c:scaling>
        <c:delete val="1"/>
        <c:axPos val="b"/>
        <c:numFmt formatCode="m/d;@" sourceLinked="1"/>
        <c:majorTickMark val="out"/>
        <c:minorTickMark val="none"/>
        <c:tickLblPos val="nextTo"/>
        <c:crossAx val="1843438128"/>
        <c:crosses val="autoZero"/>
        <c:auto val="1"/>
        <c:lblOffset val="100"/>
        <c:baseTimeUnit val="days"/>
      </c:dateAx>
      <c:valAx>
        <c:axId val="184343812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1843429968"/>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468cddd3-51e2-4875-922e-12d150272357}"/>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总存款额度</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Sugarplay_ro!$T$68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Sugarplay_ro!$A$69:$A$99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Sugarplay_ro!$T$69:$T$99</c:f>
              <c:numCache>
                <c:formatCode>_ * #,##0_ ;_ * \-#,##0_ ;_ * "-"_ ;_ @_ </c:formatCode>
                <c:ptCount val="31"/>
                <c:pt idx="0">
                  <c:v>-512990</c:v>
                </c:pt>
                <c:pt idx="1">
                  <c:v>113782</c:v>
                </c:pt>
                <c:pt idx="2">
                  <c:v>195769</c:v>
                </c:pt>
                <c:pt idx="3">
                  <c:v>215262</c:v>
                </c:pt>
                <c:pt idx="4">
                  <c:v>254833</c:v>
                </c:pt>
                <c:pt idx="5">
                  <c:v>-176123</c:v>
                </c:pt>
                <c:pt idx="6">
                  <c:v>-392949</c:v>
                </c:pt>
                <c:pt idx="7">
                  <c:v>-32621</c:v>
                </c:pt>
                <c:pt idx="8">
                  <c:v>78999</c:v>
                </c:pt>
                <c:pt idx="9">
                  <c:v>85272</c:v>
                </c:pt>
                <c:pt idx="10">
                  <c:v>174836</c:v>
                </c:pt>
                <c:pt idx="11">
                  <c:v>106299</c:v>
                </c:pt>
                <c:pt idx="12">
                  <c:v>-1908710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3925-4941-A3F3-E44C589B7D49}"/>
            </c:ext>
          </c:extLst>
        </c:ser>
        <c:dLbls>
          <c:showLegendKey val="0"/>
          <c:showVal val="0"/>
          <c:showCatName val="0"/>
          <c:showSerName val="0"/>
          <c:showPercent val="0"/>
          <c:showBubbleSize val="0"/>
        </c:dLbls>
        <c:gapWidth val="315"/>
        <c:overlap val="-40"/>
        <c:axId val="223131136"/>
        <c:axId val="223132672"/>
      </c:barChart>
      <c:dateAx>
        <c:axId val="223131136"/>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3132672"/>
        <c:crosses val="autoZero"/>
        <c:auto val="1"/>
        <c:lblOffset val="100"/>
        <c:baseTimeUnit val="days"/>
      </c:dateAx>
      <c:valAx>
        <c:axId val="223132672"/>
        <c:scaling>
          <c:orientation val="minMax"/>
        </c:scaling>
        <c:delete val="1"/>
        <c:axPos val="l"/>
        <c:numFmt formatCode="_ * #,##0_ ;_ * \-#,##0_ ;_ * &quot;-&quot;_ ;_ @_ " sourceLinked="1"/>
        <c:majorTickMark val="none"/>
        <c:minorTickMark val="none"/>
        <c:tickLblPos val="nextTo"/>
        <c:crossAx val="2231311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6dac137b-0d4b-4b48-82d6-368d55030c53}"/>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总存款额度</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Sugarplay_ro!$T$100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Sugarplay_ro!$T$101:$T$131</c:f>
              <c:numCache>
                <c:formatCode>_ * #,##0_ ;_ * \-#,##0_ ;_ * "-"_ ;_ @_ </c:formatCode>
                <c:ptCount val="31"/>
                <c:pt idx="0">
                  <c:v>1285351</c:v>
                </c:pt>
                <c:pt idx="1">
                  <c:v>1342242</c:v>
                </c:pt>
                <c:pt idx="2">
                  <c:v>1426462</c:v>
                </c:pt>
                <c:pt idx="3">
                  <c:v>1522387.5</c:v>
                </c:pt>
                <c:pt idx="4">
                  <c:v>1630909.4</c:v>
                </c:pt>
                <c:pt idx="5">
                  <c:v>1673903.5</c:v>
                </c:pt>
                <c:pt idx="6">
                  <c:v>1648478</c:v>
                </c:pt>
                <c:pt idx="7">
                  <c:v>1625331.25</c:v>
                </c:pt>
                <c:pt idx="8">
                  <c:v>1616105.888888889</c:v>
                </c:pt>
                <c:pt idx="9">
                  <c:v>1617252.8</c:v>
                </c:pt>
                <c:pt idx="10">
                  <c:v>1634085.3636363635</c:v>
                </c:pt>
                <c:pt idx="11">
                  <c:v>1656970.75</c:v>
                </c:pt>
                <c:pt idx="12">
                  <c:v>1529511.4615384615</c:v>
                </c:pt>
                <c:pt idx="13">
                  <c:v>1420260.642857143</c:v>
                </c:pt>
                <c:pt idx="14">
                  <c:v>1325576.6000000001</c:v>
                </c:pt>
                <c:pt idx="15">
                  <c:v>1242728.0625</c:v>
                </c:pt>
                <c:pt idx="16">
                  <c:v>1169626.4117647058</c:v>
                </c:pt>
                <c:pt idx="17">
                  <c:v>1104647.1666666667</c:v>
                </c:pt>
                <c:pt idx="18">
                  <c:v>1046507.8421052631</c:v>
                </c:pt>
                <c:pt idx="19">
                  <c:v>994182.45</c:v>
                </c:pt>
                <c:pt idx="20">
                  <c:v>946840.42857142852</c:v>
                </c:pt>
                <c:pt idx="21">
                  <c:v>903802.22727272729</c:v>
                </c:pt>
                <c:pt idx="22">
                  <c:v>864506.47826086951</c:v>
                </c:pt>
                <c:pt idx="23">
                  <c:v>828485.375</c:v>
                </c:pt>
                <c:pt idx="24">
                  <c:v>795345.96</c:v>
                </c:pt>
                <c:pt idx="25">
                  <c:v>764755.73076923075</c:v>
                </c:pt>
                <c:pt idx="26">
                  <c:v>736431.4444444445</c:v>
                </c:pt>
                <c:pt idx="27">
                  <c:v>710130.32142857148</c:v>
                </c:pt>
                <c:pt idx="28">
                  <c:v>685643.06896551722</c:v>
                </c:pt>
                <c:pt idx="29">
                  <c:v>662788.30000000005</c:v>
                </c:pt>
                <c:pt idx="30">
                  <c:v>641408.03225806449</c:v>
                </c:pt>
              </c:numCache>
            </c:numRef>
          </c:val>
          <c:extLst>
            <c:ext xmlns:c16="http://schemas.microsoft.com/office/drawing/2014/chart" uri="{C3380CC4-5D6E-409C-BE32-E72D297353CC}">
              <c16:uniqueId val="{00000000-1FAE-4400-83B0-A5AEC3A850C3}"/>
            </c:ext>
          </c:extLst>
        </c:ser>
        <c:ser>
          <c:idx val="1"/>
          <c:order val="1"/>
          <c:tx>
            <c:strRef>
              <c:f>Sugarplay_ro!$U$100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Sugarplay_ro!$U$101:$U$131</c:f>
              <c:numCache>
                <c:formatCode>_ * #,##0_ ;_ * \-#,##0_ ;_ * "-"_ ;_ @_ </c:formatCode>
                <c:ptCount val="31"/>
                <c:pt idx="0">
                  <c:v>1400684.4838709678</c:v>
                </c:pt>
                <c:pt idx="1">
                  <c:v>1400684.4838709678</c:v>
                </c:pt>
                <c:pt idx="2">
                  <c:v>1400684.4838709678</c:v>
                </c:pt>
                <c:pt idx="3">
                  <c:v>1400684.4838709678</c:v>
                </c:pt>
                <c:pt idx="4">
                  <c:v>1400684.4838709678</c:v>
                </c:pt>
                <c:pt idx="5">
                  <c:v>1400684.4838709678</c:v>
                </c:pt>
                <c:pt idx="6">
                  <c:v>1400684.4838709678</c:v>
                </c:pt>
                <c:pt idx="7">
                  <c:v>1400684.4838709678</c:v>
                </c:pt>
                <c:pt idx="8">
                  <c:v>1400684.4838709678</c:v>
                </c:pt>
                <c:pt idx="9">
                  <c:v>1400684.4838709678</c:v>
                </c:pt>
                <c:pt idx="10">
                  <c:v>1400684.4838709678</c:v>
                </c:pt>
                <c:pt idx="11">
                  <c:v>1400684.4838709678</c:v>
                </c:pt>
                <c:pt idx="12">
                  <c:v>1400684.4838709678</c:v>
                </c:pt>
                <c:pt idx="13">
                  <c:v>1400684.4838709678</c:v>
                </c:pt>
                <c:pt idx="14">
                  <c:v>1400684.4838709678</c:v>
                </c:pt>
                <c:pt idx="15">
                  <c:v>1400684.4838709678</c:v>
                </c:pt>
                <c:pt idx="16">
                  <c:v>1400684.4838709678</c:v>
                </c:pt>
                <c:pt idx="17">
                  <c:v>1400684.4838709678</c:v>
                </c:pt>
                <c:pt idx="18">
                  <c:v>1400684.4838709678</c:v>
                </c:pt>
                <c:pt idx="19">
                  <c:v>1400684.4838709678</c:v>
                </c:pt>
                <c:pt idx="20">
                  <c:v>1400684.4838709678</c:v>
                </c:pt>
                <c:pt idx="21">
                  <c:v>1400684.4838709678</c:v>
                </c:pt>
                <c:pt idx="22">
                  <c:v>1400684.4838709678</c:v>
                </c:pt>
                <c:pt idx="23">
                  <c:v>1400684.4838709678</c:v>
                </c:pt>
                <c:pt idx="24">
                  <c:v>1400684.4838709678</c:v>
                </c:pt>
                <c:pt idx="25">
                  <c:v>1400684.4838709678</c:v>
                </c:pt>
                <c:pt idx="26">
                  <c:v>1400684.4838709678</c:v>
                </c:pt>
                <c:pt idx="27">
                  <c:v>1400684.4838709678</c:v>
                </c:pt>
                <c:pt idx="28">
                  <c:v>1400684.4838709678</c:v>
                </c:pt>
                <c:pt idx="29">
                  <c:v>1400684.4838709678</c:v>
                </c:pt>
                <c:pt idx="30">
                  <c:v>1400684.4838709678</c:v>
                </c:pt>
              </c:numCache>
            </c:numRef>
          </c:val>
          <c:extLst>
            <c:ext xmlns:c16="http://schemas.microsoft.com/office/drawing/2014/chart" uri="{C3380CC4-5D6E-409C-BE32-E72D297353CC}">
              <c16:uniqueId val="{00000001-1FAE-4400-83B0-A5AEC3A850C3}"/>
            </c:ext>
          </c:extLst>
        </c:ser>
        <c:dLbls>
          <c:showLegendKey val="0"/>
          <c:showVal val="0"/>
          <c:showCatName val="0"/>
          <c:showSerName val="0"/>
          <c:showPercent val="0"/>
          <c:showBubbleSize val="0"/>
        </c:dLbls>
        <c:gapWidth val="100"/>
        <c:axId val="223248768"/>
        <c:axId val="223250304"/>
      </c:barChart>
      <c:lineChart>
        <c:grouping val="standard"/>
        <c:varyColors val="0"/>
        <c:ser>
          <c:idx val="2"/>
          <c:order val="2"/>
          <c:tx>
            <c:strRef>
              <c:f>Sugarplay_ro!$V$100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Sugarplay_ro!$V$101:$V$131</c:f>
              <c:numCache>
                <c:formatCode>0.00%</c:formatCode>
                <c:ptCount val="31"/>
                <c:pt idx="0">
                  <c:v>-8.2340802085726805E-2</c:v>
                </c:pt>
                <c:pt idx="1">
                  <c:v>-4.1724231648125783E-2</c:v>
                </c:pt>
                <c:pt idx="2">
                  <c:v>1.8403513729082537E-2</c:v>
                </c:pt>
                <c:pt idx="3">
                  <c:v>8.6888244662131658E-2</c:v>
                </c:pt>
                <c:pt idx="4">
                  <c:v>0.16436600732006157</c:v>
                </c:pt>
                <c:pt idx="5">
                  <c:v>0.19506107140842821</c:v>
                </c:pt>
                <c:pt idx="6">
                  <c:v>0.17690887489823812</c:v>
                </c:pt>
                <c:pt idx="7">
                  <c:v>0.16038356154855993</c:v>
                </c:pt>
                <c:pt idx="8">
                  <c:v>0.1537972380636195</c:v>
                </c:pt>
                <c:pt idx="9">
                  <c:v>0.15461605994986002</c:v>
                </c:pt>
                <c:pt idx="10">
                  <c:v>0.16663344418606185</c:v>
                </c:pt>
                <c:pt idx="11">
                  <c:v>0.18297216045454642</c:v>
                </c:pt>
                <c:pt idx="12">
                  <c:v>9.197430195804282E-2</c:v>
                </c:pt>
                <c:pt idx="13">
                  <c:v>1.3976137532468427E-2</c:v>
                </c:pt>
                <c:pt idx="14">
                  <c:v>-5.3622271636362802E-2</c:v>
                </c:pt>
                <c:pt idx="15">
                  <c:v>-0.11277087965909019</c:v>
                </c:pt>
                <c:pt idx="16">
                  <c:v>-0.16496082791443789</c:v>
                </c:pt>
                <c:pt idx="17">
                  <c:v>-0.21135189303030233</c:v>
                </c:pt>
                <c:pt idx="18">
                  <c:v>-0.25285968813397069</c:v>
                </c:pt>
                <c:pt idx="19">
                  <c:v>-0.29021670372727221</c:v>
                </c:pt>
                <c:pt idx="20">
                  <c:v>-0.32401590831168781</c:v>
                </c:pt>
                <c:pt idx="21">
                  <c:v>-0.35474245793388376</c:v>
                </c:pt>
                <c:pt idx="22">
                  <c:v>-0.38279713367588886</c:v>
                </c:pt>
                <c:pt idx="23">
                  <c:v>-0.40851391977272677</c:v>
                </c:pt>
                <c:pt idx="24">
                  <c:v>-0.43217336298181774</c:v>
                </c:pt>
                <c:pt idx="25">
                  <c:v>-0.4540128490209786</c:v>
                </c:pt>
                <c:pt idx="26">
                  <c:v>-0.4742345953535349</c:v>
                </c:pt>
                <c:pt idx="27">
                  <c:v>-0.4930119312337658</c:v>
                </c:pt>
                <c:pt idx="28">
                  <c:v>-0.51049427843260153</c:v>
                </c:pt>
                <c:pt idx="29">
                  <c:v>-0.5268111358181814</c:v>
                </c:pt>
                <c:pt idx="30">
                  <c:v>-0.5420752927272724</c:v>
                </c:pt>
              </c:numCache>
            </c:numRef>
          </c:val>
          <c:smooth val="0"/>
          <c:extLst>
            <c:ext xmlns:c16="http://schemas.microsoft.com/office/drawing/2014/chart" uri="{C3380CC4-5D6E-409C-BE32-E72D297353CC}">
              <c16:uniqueId val="{00000002-1FAE-4400-83B0-A5AEC3A850C3}"/>
            </c:ext>
          </c:extLst>
        </c:ser>
        <c:dLbls>
          <c:showLegendKey val="0"/>
          <c:showVal val="0"/>
          <c:showCatName val="0"/>
          <c:showSerName val="0"/>
          <c:showPercent val="0"/>
          <c:showBubbleSize val="0"/>
        </c:dLbls>
        <c:marker val="1"/>
        <c:smooth val="0"/>
        <c:axId val="267295744"/>
        <c:axId val="267296224"/>
      </c:lineChart>
      <c:dateAx>
        <c:axId val="223248768"/>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3250304"/>
        <c:crosses val="autoZero"/>
        <c:auto val="1"/>
        <c:lblOffset val="100"/>
        <c:baseTimeUnit val="days"/>
      </c:dateAx>
      <c:valAx>
        <c:axId val="22325030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3248768"/>
        <c:crosses val="autoZero"/>
        <c:crossBetween val="between"/>
      </c:valAx>
      <c:dateAx>
        <c:axId val="267295744"/>
        <c:scaling>
          <c:orientation val="minMax"/>
        </c:scaling>
        <c:delete val="1"/>
        <c:axPos val="b"/>
        <c:numFmt formatCode="m/d;@" sourceLinked="1"/>
        <c:majorTickMark val="out"/>
        <c:minorTickMark val="none"/>
        <c:tickLblPos val="nextTo"/>
        <c:crossAx val="267296224"/>
        <c:crosses val="autoZero"/>
        <c:auto val="1"/>
        <c:lblOffset val="100"/>
        <c:baseTimeUnit val="days"/>
      </c:dateAx>
      <c:valAx>
        <c:axId val="26729622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67295744"/>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652ff1e2-cc65-433e-9171-c8388f59f89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2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总投注人数</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Sugarplay_ro!$X$2:$X$4</c:f>
              <c:strCache>
                <c:ptCount val="3"/>
                <c:pt idx="0">
                  <c:v>总投注人数</c:v>
                </c:pt>
                <c:pt idx="1">
                  <c:v>no of  bettors</c:v>
                </c:pt>
                <c:pt idx="2">
                  <c:v>本月数据</c:v>
                </c:pt>
              </c:strCache>
            </c:strRef>
          </c:tx>
          <c:spPr>
            <a:solidFill>
              <a:schemeClr val="accent1"/>
            </a:solidFill>
            <a:ln>
              <a:noFill/>
            </a:ln>
            <a:effectLst/>
          </c:spPr>
          <c:invertIfNegative val="0"/>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Sugarplay_ro!$X$5:$X$35</c:f>
              <c:numCache>
                <c:formatCode>_ * #,##0_ ;_ * \-#,##0_ ;_ * "-"_ ;_ @_ </c:formatCode>
                <c:ptCount val="31"/>
                <c:pt idx="0">
                  <c:v>3460</c:v>
                </c:pt>
                <c:pt idx="1">
                  <c:v>2720</c:v>
                </c:pt>
                <c:pt idx="2">
                  <c:v>2576</c:v>
                </c:pt>
                <c:pt idx="3">
                  <c:v>2459</c:v>
                </c:pt>
                <c:pt idx="4">
                  <c:v>2571</c:v>
                </c:pt>
                <c:pt idx="5">
                  <c:v>4020</c:v>
                </c:pt>
                <c:pt idx="6">
                  <c:v>3083</c:v>
                </c:pt>
                <c:pt idx="7">
                  <c:v>2797</c:v>
                </c:pt>
                <c:pt idx="8">
                  <c:v>2787</c:v>
                </c:pt>
                <c:pt idx="9">
                  <c:v>2585</c:v>
                </c:pt>
                <c:pt idx="10">
                  <c:v>2606</c:v>
                </c:pt>
                <c:pt idx="11">
                  <c:v>2523</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ECE8-491D-B90D-AC61376BB062}"/>
            </c:ext>
          </c:extLst>
        </c:ser>
        <c:ser>
          <c:idx val="1"/>
          <c:order val="1"/>
          <c:tx>
            <c:strRef>
              <c:f>Sugarplay_ro!$Y$2:$Y$4</c:f>
              <c:strCache>
                <c:ptCount val="3"/>
                <c:pt idx="0">
                  <c:v>总投注人数</c:v>
                </c:pt>
                <c:pt idx="1">
                  <c:v>no of  bettors</c:v>
                </c:pt>
                <c:pt idx="2">
                  <c:v>上月数据</c:v>
                </c:pt>
              </c:strCache>
            </c:strRef>
          </c:tx>
          <c:spPr>
            <a:solidFill>
              <a:schemeClr val="accent2"/>
            </a:solidFill>
            <a:ln>
              <a:noFill/>
            </a:ln>
            <a:effectLst/>
          </c:spPr>
          <c:invertIfNegative val="0"/>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Sugarplay_ro!$Y$5:$Y$35</c:f>
              <c:numCache>
                <c:formatCode>_ * #,##0_ ;_ * \-#,##0_ ;_ * "-"_ ;_ @_ </c:formatCode>
                <c:ptCount val="31"/>
                <c:pt idx="0">
                  <c:v>2263</c:v>
                </c:pt>
                <c:pt idx="1">
                  <c:v>2200</c:v>
                </c:pt>
                <c:pt idx="2">
                  <c:v>2192</c:v>
                </c:pt>
                <c:pt idx="3">
                  <c:v>2367</c:v>
                </c:pt>
                <c:pt idx="4">
                  <c:v>2462</c:v>
                </c:pt>
                <c:pt idx="5">
                  <c:v>3557</c:v>
                </c:pt>
                <c:pt idx="6">
                  <c:v>2981</c:v>
                </c:pt>
                <c:pt idx="7">
                  <c:v>2750</c:v>
                </c:pt>
                <c:pt idx="8">
                  <c:v>2469</c:v>
                </c:pt>
                <c:pt idx="9">
                  <c:v>2458</c:v>
                </c:pt>
                <c:pt idx="10">
                  <c:v>2334</c:v>
                </c:pt>
                <c:pt idx="11">
                  <c:v>3058</c:v>
                </c:pt>
                <c:pt idx="12">
                  <c:v>2655</c:v>
                </c:pt>
                <c:pt idx="13">
                  <c:v>2411</c:v>
                </c:pt>
                <c:pt idx="14">
                  <c:v>2272</c:v>
                </c:pt>
                <c:pt idx="15">
                  <c:v>2405</c:v>
                </c:pt>
                <c:pt idx="16">
                  <c:v>2499</c:v>
                </c:pt>
                <c:pt idx="17">
                  <c:v>2440</c:v>
                </c:pt>
                <c:pt idx="18">
                  <c:v>2520</c:v>
                </c:pt>
                <c:pt idx="19">
                  <c:v>2762</c:v>
                </c:pt>
                <c:pt idx="20">
                  <c:v>3002</c:v>
                </c:pt>
                <c:pt idx="21">
                  <c:v>3248</c:v>
                </c:pt>
                <c:pt idx="22">
                  <c:v>2588</c:v>
                </c:pt>
                <c:pt idx="23">
                  <c:v>2496</c:v>
                </c:pt>
                <c:pt idx="24">
                  <c:v>2512</c:v>
                </c:pt>
                <c:pt idx="25">
                  <c:v>2494</c:v>
                </c:pt>
                <c:pt idx="26">
                  <c:v>2529</c:v>
                </c:pt>
                <c:pt idx="27">
                  <c:v>3629</c:v>
                </c:pt>
                <c:pt idx="28">
                  <c:v>0</c:v>
                </c:pt>
                <c:pt idx="29">
                  <c:v>0</c:v>
                </c:pt>
                <c:pt idx="30">
                  <c:v>0</c:v>
                </c:pt>
              </c:numCache>
            </c:numRef>
          </c:val>
          <c:extLst>
            <c:ext xmlns:c16="http://schemas.microsoft.com/office/drawing/2014/chart" uri="{C3380CC4-5D6E-409C-BE32-E72D297353CC}">
              <c16:uniqueId val="{00000001-ECE8-491D-B90D-AC61376BB062}"/>
            </c:ext>
          </c:extLst>
        </c:ser>
        <c:dLbls>
          <c:showLegendKey val="0"/>
          <c:showVal val="0"/>
          <c:showCatName val="0"/>
          <c:showSerName val="0"/>
          <c:showPercent val="0"/>
          <c:showBubbleSize val="0"/>
        </c:dLbls>
        <c:gapWidth val="219"/>
        <c:axId val="223367936"/>
        <c:axId val="223369472"/>
      </c:barChart>
      <c:lineChart>
        <c:grouping val="standard"/>
        <c:varyColors val="0"/>
        <c:ser>
          <c:idx val="2"/>
          <c:order val="2"/>
          <c:tx>
            <c:strRef>
              <c:f>Sugarplay_ro!$Z$2:$Z$4</c:f>
              <c:strCache>
                <c:ptCount val="3"/>
                <c:pt idx="0">
                  <c:v>总投注人数</c:v>
                </c:pt>
                <c:pt idx="1">
                  <c:v>no of  bettors</c:v>
                </c:pt>
                <c:pt idx="2">
                  <c:v>增长率</c:v>
                </c:pt>
              </c:strCache>
            </c:strRef>
          </c:tx>
          <c:spPr>
            <a:ln w="28575" cap="rnd">
              <a:solidFill>
                <a:schemeClr val="accent3"/>
              </a:solidFill>
              <a:round/>
            </a:ln>
            <a:effectLst/>
          </c:spPr>
          <c:marker>
            <c:symbol val="none"/>
          </c:marker>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Sugarplay_ro!$Z$5:$Z$35</c:f>
              <c:numCache>
                <c:formatCode>0.00%</c:formatCode>
                <c:ptCount val="31"/>
                <c:pt idx="0">
                  <c:v>0.52894387980556778</c:v>
                </c:pt>
                <c:pt idx="1">
                  <c:v>0.23636363636363636</c:v>
                </c:pt>
                <c:pt idx="2">
                  <c:v>0.17518248175182483</c:v>
                </c:pt>
                <c:pt idx="3">
                  <c:v>3.8867765103506549E-2</c:v>
                </c:pt>
                <c:pt idx="4">
                  <c:v>4.4272948822095856E-2</c:v>
                </c:pt>
                <c:pt idx="5">
                  <c:v>0.13016587011526567</c:v>
                </c:pt>
                <c:pt idx="6">
                  <c:v>3.421670580342167E-2</c:v>
                </c:pt>
                <c:pt idx="7">
                  <c:v>1.7090909090909091E-2</c:v>
                </c:pt>
                <c:pt idx="8">
                  <c:v>0.12879708383961117</c:v>
                </c:pt>
                <c:pt idx="9">
                  <c:v>5.1668022782750206E-2</c:v>
                </c:pt>
                <c:pt idx="10">
                  <c:v>0.11653813196229648</c:v>
                </c:pt>
                <c:pt idx="11">
                  <c:v>-0.17495094833224328</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ECE8-491D-B90D-AC61376BB062}"/>
            </c:ext>
          </c:extLst>
        </c:ser>
        <c:dLbls>
          <c:showLegendKey val="0"/>
          <c:showVal val="0"/>
          <c:showCatName val="0"/>
          <c:showSerName val="0"/>
          <c:showPercent val="0"/>
          <c:showBubbleSize val="0"/>
        </c:dLbls>
        <c:marker val="1"/>
        <c:smooth val="0"/>
        <c:axId val="479291072"/>
        <c:axId val="479274752"/>
      </c:lineChart>
      <c:dateAx>
        <c:axId val="223367936"/>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369472"/>
        <c:crosses val="autoZero"/>
        <c:auto val="1"/>
        <c:lblOffset val="100"/>
        <c:baseTimeUnit val="days"/>
      </c:dateAx>
      <c:valAx>
        <c:axId val="22336947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367936"/>
        <c:crosses val="autoZero"/>
        <c:crossBetween val="between"/>
      </c:valAx>
      <c:dateAx>
        <c:axId val="479291072"/>
        <c:scaling>
          <c:orientation val="minMax"/>
        </c:scaling>
        <c:delete val="1"/>
        <c:axPos val="b"/>
        <c:numFmt formatCode="m/d;@" sourceLinked="1"/>
        <c:majorTickMark val="out"/>
        <c:minorTickMark val="none"/>
        <c:tickLblPos val="nextTo"/>
        <c:crossAx val="479274752"/>
        <c:crosses val="autoZero"/>
        <c:auto val="1"/>
        <c:lblOffset val="100"/>
        <c:baseTimeUnit val="days"/>
        <c:majorUnit val="1"/>
        <c:majorTimeUnit val="days"/>
        <c:minorUnit val="1"/>
        <c:minorTimeUnit val="days"/>
      </c:dateAx>
      <c:valAx>
        <c:axId val="47927475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47929107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caa50814-7c92-44c7-820c-4984cb4aea5e}"/>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总投注人数</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Sugarplay_ro!$X$36</c:f>
              <c:strCache>
                <c:ptCount val="1"/>
                <c:pt idx="0">
                  <c:v>本月日均值数据</c:v>
                </c:pt>
              </c:strCache>
            </c:strRef>
          </c:tx>
          <c:spPr>
            <a:solidFill>
              <a:schemeClr val="accent1"/>
            </a:solidFill>
            <a:ln>
              <a:noFill/>
            </a:ln>
            <a:effectLst/>
          </c:spPr>
          <c:invertIfNegative val="0"/>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Sugarplay_ro!$X$37:$X$67</c:f>
              <c:numCache>
                <c:formatCode>_ * #,##0_ ;_ * \-#,##0_ ;_ * "-"_ ;_ @_ </c:formatCode>
                <c:ptCount val="31"/>
                <c:pt idx="0">
                  <c:v>3460</c:v>
                </c:pt>
                <c:pt idx="1">
                  <c:v>3090</c:v>
                </c:pt>
                <c:pt idx="2">
                  <c:v>2918.6666666666665</c:v>
                </c:pt>
                <c:pt idx="3">
                  <c:v>2803.75</c:v>
                </c:pt>
                <c:pt idx="4">
                  <c:v>2757.2</c:v>
                </c:pt>
                <c:pt idx="5">
                  <c:v>2967.6666666666665</c:v>
                </c:pt>
                <c:pt idx="6">
                  <c:v>2984.1428571428573</c:v>
                </c:pt>
                <c:pt idx="7">
                  <c:v>2960.75</c:v>
                </c:pt>
                <c:pt idx="8">
                  <c:v>2941.4444444444443</c:v>
                </c:pt>
                <c:pt idx="9">
                  <c:v>2905.8</c:v>
                </c:pt>
                <c:pt idx="10">
                  <c:v>2878.5454545454545</c:v>
                </c:pt>
                <c:pt idx="11">
                  <c:v>2848.9166666666665</c:v>
                </c:pt>
                <c:pt idx="12">
                  <c:v>2629.7692307692309</c:v>
                </c:pt>
                <c:pt idx="13">
                  <c:v>2441.9285714285716</c:v>
                </c:pt>
                <c:pt idx="14">
                  <c:v>2279.1333333333332</c:v>
                </c:pt>
                <c:pt idx="15">
                  <c:v>2136.6875</c:v>
                </c:pt>
                <c:pt idx="16">
                  <c:v>2011</c:v>
                </c:pt>
                <c:pt idx="17">
                  <c:v>1899.2777777777778</c:v>
                </c:pt>
                <c:pt idx="18">
                  <c:v>1799.3157894736842</c:v>
                </c:pt>
                <c:pt idx="19">
                  <c:v>1709.35</c:v>
                </c:pt>
                <c:pt idx="20">
                  <c:v>1627.952380952381</c:v>
                </c:pt>
                <c:pt idx="21">
                  <c:v>1553.9545454545455</c:v>
                </c:pt>
                <c:pt idx="22">
                  <c:v>1486.391304347826</c:v>
                </c:pt>
                <c:pt idx="23">
                  <c:v>1424.4583333333333</c:v>
                </c:pt>
                <c:pt idx="24">
                  <c:v>1367.48</c:v>
                </c:pt>
                <c:pt idx="25">
                  <c:v>1314.8846153846155</c:v>
                </c:pt>
                <c:pt idx="26">
                  <c:v>1266.1851851851852</c:v>
                </c:pt>
                <c:pt idx="27">
                  <c:v>1220.9642857142858</c:v>
                </c:pt>
                <c:pt idx="28">
                  <c:v>1178.8620689655172</c:v>
                </c:pt>
                <c:pt idx="29">
                  <c:v>1139.5666666666666</c:v>
                </c:pt>
                <c:pt idx="30">
                  <c:v>1102.8064516129032</c:v>
                </c:pt>
              </c:numCache>
            </c:numRef>
          </c:val>
          <c:extLst>
            <c:ext xmlns:c16="http://schemas.microsoft.com/office/drawing/2014/chart" uri="{C3380CC4-5D6E-409C-BE32-E72D297353CC}">
              <c16:uniqueId val="{00000000-9844-466E-8239-68AED4E897F2}"/>
            </c:ext>
          </c:extLst>
        </c:ser>
        <c:ser>
          <c:idx val="1"/>
          <c:order val="1"/>
          <c:tx>
            <c:strRef>
              <c:f>Sugarplay_ro!$Y$36</c:f>
              <c:strCache>
                <c:ptCount val="1"/>
                <c:pt idx="0">
                  <c:v>上月日均值数据</c:v>
                </c:pt>
              </c:strCache>
            </c:strRef>
          </c:tx>
          <c:spPr>
            <a:solidFill>
              <a:schemeClr val="accent2"/>
            </a:solidFill>
            <a:ln>
              <a:noFill/>
            </a:ln>
            <a:effectLst/>
          </c:spPr>
          <c:invertIfNegative val="0"/>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Sugarplay_ro!$Y$37:$Y$67</c:f>
              <c:numCache>
                <c:formatCode>_ * #,##0_ ;_ * \-#,##0_ ;_ * "-"_ ;_ @_ </c:formatCode>
                <c:ptCount val="31"/>
                <c:pt idx="0">
                  <c:v>2263</c:v>
                </c:pt>
                <c:pt idx="1">
                  <c:v>2231.5</c:v>
                </c:pt>
                <c:pt idx="2">
                  <c:v>2218.3333333333335</c:v>
                </c:pt>
                <c:pt idx="3">
                  <c:v>2255.5</c:v>
                </c:pt>
                <c:pt idx="4">
                  <c:v>2296.8000000000002</c:v>
                </c:pt>
                <c:pt idx="5">
                  <c:v>2506.8333333333335</c:v>
                </c:pt>
                <c:pt idx="6">
                  <c:v>2574.5714285714284</c:v>
                </c:pt>
                <c:pt idx="7">
                  <c:v>2596.5</c:v>
                </c:pt>
                <c:pt idx="8">
                  <c:v>2582.3333333333335</c:v>
                </c:pt>
                <c:pt idx="9">
                  <c:v>2569.9</c:v>
                </c:pt>
                <c:pt idx="10">
                  <c:v>2548.4545454545455</c:v>
                </c:pt>
                <c:pt idx="11">
                  <c:v>2590.9166666666665</c:v>
                </c:pt>
                <c:pt idx="12">
                  <c:v>2595.8461538461538</c:v>
                </c:pt>
                <c:pt idx="13">
                  <c:v>2582.6428571428573</c:v>
                </c:pt>
                <c:pt idx="14">
                  <c:v>2561.9333333333334</c:v>
                </c:pt>
                <c:pt idx="15">
                  <c:v>2552.125</c:v>
                </c:pt>
                <c:pt idx="16">
                  <c:v>2549</c:v>
                </c:pt>
                <c:pt idx="17">
                  <c:v>2542.9444444444443</c:v>
                </c:pt>
                <c:pt idx="18">
                  <c:v>2541.7368421052633</c:v>
                </c:pt>
                <c:pt idx="19">
                  <c:v>2552.75</c:v>
                </c:pt>
                <c:pt idx="20">
                  <c:v>2574.1428571428573</c:v>
                </c:pt>
                <c:pt idx="21">
                  <c:v>2604.7727272727275</c:v>
                </c:pt>
                <c:pt idx="22">
                  <c:v>2604.0434782608695</c:v>
                </c:pt>
                <c:pt idx="23">
                  <c:v>2599.5416666666665</c:v>
                </c:pt>
                <c:pt idx="24">
                  <c:v>2596.04</c:v>
                </c:pt>
                <c:pt idx="25">
                  <c:v>2592.1153846153848</c:v>
                </c:pt>
                <c:pt idx="26">
                  <c:v>2589.7777777777778</c:v>
                </c:pt>
                <c:pt idx="27">
                  <c:v>2626.8928571428573</c:v>
                </c:pt>
                <c:pt idx="28">
                  <c:v>2536.3103448275861</c:v>
                </c:pt>
                <c:pt idx="29">
                  <c:v>2451.7666666666669</c:v>
                </c:pt>
                <c:pt idx="30">
                  <c:v>2372.6774193548385</c:v>
                </c:pt>
              </c:numCache>
            </c:numRef>
          </c:val>
          <c:extLst>
            <c:ext xmlns:c16="http://schemas.microsoft.com/office/drawing/2014/chart" uri="{C3380CC4-5D6E-409C-BE32-E72D297353CC}">
              <c16:uniqueId val="{00000001-9844-466E-8239-68AED4E897F2}"/>
            </c:ext>
          </c:extLst>
        </c:ser>
        <c:dLbls>
          <c:showLegendKey val="0"/>
          <c:showVal val="0"/>
          <c:showCatName val="0"/>
          <c:showSerName val="0"/>
          <c:showPercent val="0"/>
          <c:showBubbleSize val="0"/>
        </c:dLbls>
        <c:gapWidth val="219"/>
        <c:axId val="223430528"/>
        <c:axId val="223432064"/>
      </c:barChart>
      <c:lineChart>
        <c:grouping val="standard"/>
        <c:varyColors val="0"/>
        <c:ser>
          <c:idx val="2"/>
          <c:order val="2"/>
          <c:tx>
            <c:strRef>
              <c:f>Sugarplay_ro!$Z$36</c:f>
              <c:strCache>
                <c:ptCount val="1"/>
                <c:pt idx="0">
                  <c:v>日均值同比增长率</c:v>
                </c:pt>
              </c:strCache>
            </c:strRef>
          </c:tx>
          <c:spPr>
            <a:ln w="28575" cap="rnd">
              <a:solidFill>
                <a:schemeClr val="accent3"/>
              </a:solidFill>
              <a:round/>
            </a:ln>
            <a:effectLst/>
          </c:spPr>
          <c:marker>
            <c:symbol val="none"/>
          </c:marker>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Sugarplay_ro!$Z$37:$Z$67</c:f>
              <c:numCache>
                <c:formatCode>0.00%</c:formatCode>
                <c:ptCount val="31"/>
                <c:pt idx="0">
                  <c:v>0.52894387980556778</c:v>
                </c:pt>
                <c:pt idx="1">
                  <c:v>0.38471879901411604</c:v>
                </c:pt>
                <c:pt idx="2">
                  <c:v>0.31570247933884282</c:v>
                </c:pt>
                <c:pt idx="3">
                  <c:v>0.24307248947018401</c:v>
                </c:pt>
                <c:pt idx="4">
                  <c:v>0.20045280390107958</c:v>
                </c:pt>
                <c:pt idx="5">
                  <c:v>0.18383086230968673</c:v>
                </c:pt>
                <c:pt idx="6">
                  <c:v>0.15908334258128967</c:v>
                </c:pt>
                <c:pt idx="7">
                  <c:v>0.1402849990371654</c:v>
                </c:pt>
                <c:pt idx="8">
                  <c:v>0.13906458414009715</c:v>
                </c:pt>
                <c:pt idx="9">
                  <c:v>0.13070547492120319</c:v>
                </c:pt>
                <c:pt idx="10">
                  <c:v>0.12952591588484996</c:v>
                </c:pt>
                <c:pt idx="11">
                  <c:v>9.9578656202759644E-2</c:v>
                </c:pt>
                <c:pt idx="12">
                  <c:v>1.3068215492206565E-2</c:v>
                </c:pt>
                <c:pt idx="13">
                  <c:v>-5.4484608789446047E-2</c:v>
                </c:pt>
                <c:pt idx="14">
                  <c:v>-0.11038538603658703</c:v>
                </c:pt>
                <c:pt idx="15">
                  <c:v>-0.16278101582014987</c:v>
                </c:pt>
                <c:pt idx="16">
                  <c:v>-0.21106316202432326</c:v>
                </c:pt>
                <c:pt idx="17">
                  <c:v>-0.2531186507329648</c:v>
                </c:pt>
                <c:pt idx="18">
                  <c:v>-0.29209202161803993</c:v>
                </c:pt>
                <c:pt idx="19">
                  <c:v>-0.33038879639604352</c:v>
                </c:pt>
                <c:pt idx="20">
                  <c:v>-0.36757496716428961</c:v>
                </c:pt>
                <c:pt idx="21">
                  <c:v>-0.40342029491318387</c:v>
                </c:pt>
                <c:pt idx="22">
                  <c:v>-0.4291987377489857</c:v>
                </c:pt>
                <c:pt idx="23">
                  <c:v>-0.45203481382936095</c:v>
                </c:pt>
                <c:pt idx="24">
                  <c:v>-0.47324386373091321</c:v>
                </c:pt>
                <c:pt idx="25">
                  <c:v>-0.49273684991468208</c:v>
                </c:pt>
                <c:pt idx="26">
                  <c:v>-0.5110834620445055</c:v>
                </c:pt>
                <c:pt idx="27">
                  <c:v>-0.53520590594537276</c:v>
                </c:pt>
                <c:pt idx="28">
                  <c:v>-0.53520590594537276</c:v>
                </c:pt>
                <c:pt idx="29">
                  <c:v>-0.53520590594537276</c:v>
                </c:pt>
                <c:pt idx="30">
                  <c:v>-0.53520590594537276</c:v>
                </c:pt>
              </c:numCache>
            </c:numRef>
          </c:val>
          <c:smooth val="0"/>
          <c:extLst>
            <c:ext xmlns:c16="http://schemas.microsoft.com/office/drawing/2014/chart" uri="{C3380CC4-5D6E-409C-BE32-E72D297353CC}">
              <c16:uniqueId val="{00000002-9844-466E-8239-68AED4E897F2}"/>
            </c:ext>
          </c:extLst>
        </c:ser>
        <c:dLbls>
          <c:showLegendKey val="0"/>
          <c:showVal val="0"/>
          <c:showCatName val="0"/>
          <c:showSerName val="0"/>
          <c:showPercent val="0"/>
          <c:showBubbleSize val="0"/>
        </c:dLbls>
        <c:marker val="1"/>
        <c:smooth val="0"/>
        <c:axId val="479283392"/>
        <c:axId val="479269472"/>
      </c:lineChart>
      <c:dateAx>
        <c:axId val="223430528"/>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432064"/>
        <c:crosses val="autoZero"/>
        <c:auto val="1"/>
        <c:lblOffset val="100"/>
        <c:baseTimeUnit val="days"/>
      </c:dateAx>
      <c:valAx>
        <c:axId val="22343206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430528"/>
        <c:crosses val="autoZero"/>
        <c:crossBetween val="between"/>
      </c:valAx>
      <c:dateAx>
        <c:axId val="479283392"/>
        <c:scaling>
          <c:orientation val="minMax"/>
        </c:scaling>
        <c:delete val="1"/>
        <c:axPos val="b"/>
        <c:numFmt formatCode="m/d;@" sourceLinked="1"/>
        <c:majorTickMark val="out"/>
        <c:minorTickMark val="none"/>
        <c:tickLblPos val="nextTo"/>
        <c:crossAx val="479269472"/>
        <c:crosses val="autoZero"/>
        <c:auto val="1"/>
        <c:lblOffset val="100"/>
        <c:baseTimeUnit val="days"/>
      </c:dateAx>
      <c:valAx>
        <c:axId val="47926947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47928339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b9475dbd-30c8-487d-b253-fff86aa427c1}"/>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总投注人数</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[1]WP图表区!$W$68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[1]WP图表区!$A$69:$A$99</c:f>
              <c:numCache>
                <c:formatCode>General</c:formatCode>
                <c:ptCount val="31"/>
                <c:pt idx="0">
                  <c:v>45474</c:v>
                </c:pt>
                <c:pt idx="1">
                  <c:v>45475</c:v>
                </c:pt>
                <c:pt idx="2">
                  <c:v>45476</c:v>
                </c:pt>
                <c:pt idx="3">
                  <c:v>45477</c:v>
                </c:pt>
                <c:pt idx="4">
                  <c:v>45478</c:v>
                </c:pt>
                <c:pt idx="5">
                  <c:v>45479</c:v>
                </c:pt>
                <c:pt idx="6">
                  <c:v>45480</c:v>
                </c:pt>
                <c:pt idx="7">
                  <c:v>45481</c:v>
                </c:pt>
                <c:pt idx="8">
                  <c:v>45482</c:v>
                </c:pt>
                <c:pt idx="9">
                  <c:v>45483</c:v>
                </c:pt>
                <c:pt idx="10">
                  <c:v>45484</c:v>
                </c:pt>
                <c:pt idx="11">
                  <c:v>45485</c:v>
                </c:pt>
                <c:pt idx="12">
                  <c:v>45486</c:v>
                </c:pt>
                <c:pt idx="13">
                  <c:v>45487</c:v>
                </c:pt>
                <c:pt idx="14">
                  <c:v>45488</c:v>
                </c:pt>
                <c:pt idx="15">
                  <c:v>45489</c:v>
                </c:pt>
                <c:pt idx="16">
                  <c:v>45490</c:v>
                </c:pt>
                <c:pt idx="17">
                  <c:v>45491</c:v>
                </c:pt>
                <c:pt idx="18">
                  <c:v>45492</c:v>
                </c:pt>
                <c:pt idx="19">
                  <c:v>45493</c:v>
                </c:pt>
                <c:pt idx="20">
                  <c:v>45494</c:v>
                </c:pt>
                <c:pt idx="21">
                  <c:v>45495</c:v>
                </c:pt>
                <c:pt idx="22">
                  <c:v>45496</c:v>
                </c:pt>
                <c:pt idx="23">
                  <c:v>45497</c:v>
                </c:pt>
                <c:pt idx="24">
                  <c:v>45498</c:v>
                </c:pt>
                <c:pt idx="25">
                  <c:v>45499</c:v>
                </c:pt>
                <c:pt idx="26">
                  <c:v>45500</c:v>
                </c:pt>
                <c:pt idx="27">
                  <c:v>45501</c:v>
                </c:pt>
                <c:pt idx="28">
                  <c:v>45502</c:v>
                </c:pt>
                <c:pt idx="29">
                  <c:v>45503</c:v>
                </c:pt>
                <c:pt idx="30">
                  <c:v>45504</c:v>
                </c:pt>
              </c:numCache>
            </c:numRef>
          </c:cat>
          <c:val>
            <c:numRef>
              <c:f>[1]WP图表区!$W$69:$W$99</c:f>
              <c:numCache>
                <c:formatCode>General</c:formatCode>
                <c:ptCount val="31"/>
                <c:pt idx="0">
                  <c:v>83662</c:v>
                </c:pt>
                <c:pt idx="1">
                  <c:v>-11204</c:v>
                </c:pt>
                <c:pt idx="2">
                  <c:v>-23050</c:v>
                </c:pt>
                <c:pt idx="3">
                  <c:v>-7857</c:v>
                </c:pt>
                <c:pt idx="4">
                  <c:v>8981</c:v>
                </c:pt>
                <c:pt idx="5">
                  <c:v>-14043</c:v>
                </c:pt>
                <c:pt idx="6">
                  <c:v>-24101</c:v>
                </c:pt>
                <c:pt idx="7">
                  <c:v>15469</c:v>
                </c:pt>
                <c:pt idx="8">
                  <c:v>2843</c:v>
                </c:pt>
                <c:pt idx="9">
                  <c:v>-1151</c:v>
                </c:pt>
                <c:pt idx="10">
                  <c:v>-9761</c:v>
                </c:pt>
                <c:pt idx="11">
                  <c:v>39115</c:v>
                </c:pt>
                <c:pt idx="12">
                  <c:v>10313</c:v>
                </c:pt>
                <c:pt idx="13">
                  <c:v>-30846</c:v>
                </c:pt>
                <c:pt idx="14">
                  <c:v>26948</c:v>
                </c:pt>
                <c:pt idx="15">
                  <c:v>-7255</c:v>
                </c:pt>
                <c:pt idx="16">
                  <c:v>-18587</c:v>
                </c:pt>
                <c:pt idx="17">
                  <c:v>5769</c:v>
                </c:pt>
                <c:pt idx="18">
                  <c:v>8406</c:v>
                </c:pt>
                <c:pt idx="19">
                  <c:v>4334</c:v>
                </c:pt>
                <c:pt idx="20">
                  <c:v>-13955</c:v>
                </c:pt>
                <c:pt idx="21">
                  <c:v>-3817</c:v>
                </c:pt>
                <c:pt idx="22">
                  <c:v>6420</c:v>
                </c:pt>
                <c:pt idx="23">
                  <c:v>0</c:v>
                </c:pt>
                <c:pt idx="24">
                  <c:v>0</c:v>
                </c:pt>
                <c:pt idx="25">
                  <c:v>-51562</c:v>
                </c:pt>
                <c:pt idx="26">
                  <c:v>0</c:v>
                </c:pt>
                <c:pt idx="27">
                  <c:v>0</c:v>
                </c:pt>
                <c:pt idx="28">
                  <c:v>0</c:v>
                </c:pt>
                <c:pt idx="29">
                  <c:v>0</c:v>
                </c:pt>
                <c:pt idx="30">
                  <c:v>0</c:v>
                </c:pt>
              </c:numCache>
            </c:numRef>
          </c:val>
          <c:extLst>
            <c:ext xmlns:c16="http://schemas.microsoft.com/office/drawing/2014/chart" uri="{C3380CC4-5D6E-409C-BE32-E72D297353CC}">
              <c16:uniqueId val="{00000000-C22B-43E3-9F3E-FFB8B5C1ACA5}"/>
            </c:ext>
          </c:extLst>
        </c:ser>
        <c:dLbls>
          <c:showLegendKey val="0"/>
          <c:showVal val="0"/>
          <c:showCatName val="0"/>
          <c:showSerName val="0"/>
          <c:showPercent val="0"/>
          <c:showBubbleSize val="0"/>
        </c:dLbls>
        <c:gapWidth val="315"/>
        <c:overlap val="-40"/>
        <c:axId val="223456640"/>
        <c:axId val="223290496"/>
      </c:barChart>
      <c:catAx>
        <c:axId val="223456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3290496"/>
        <c:crosses val="autoZero"/>
        <c:auto val="1"/>
        <c:lblAlgn val="ctr"/>
        <c:lblOffset val="100"/>
        <c:noMultiLvlLbl val="0"/>
      </c:catAx>
      <c:valAx>
        <c:axId val="223290496"/>
        <c:scaling>
          <c:orientation val="minMax"/>
        </c:scaling>
        <c:delete val="1"/>
        <c:axPos val="l"/>
        <c:numFmt formatCode="General" sourceLinked="1"/>
        <c:majorTickMark val="none"/>
        <c:minorTickMark val="none"/>
        <c:tickLblPos val="nextTo"/>
        <c:crossAx val="2234566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b160a651-80ac-4732-98d8-2bc7d1caebb5}"/>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总投注人数</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Sugarplay_ro!$X$100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Sugarplay_ro!$X$101:$X$131</c:f>
              <c:numCache>
                <c:formatCode>_ * #,##0_ ;_ * \-#,##0_ ;_ * "-"_ ;_ @_ </c:formatCode>
                <c:ptCount val="31"/>
                <c:pt idx="0">
                  <c:v>3460</c:v>
                </c:pt>
                <c:pt idx="1">
                  <c:v>3090</c:v>
                </c:pt>
                <c:pt idx="2">
                  <c:v>2918.6666666666665</c:v>
                </c:pt>
                <c:pt idx="3">
                  <c:v>2803.75</c:v>
                </c:pt>
                <c:pt idx="4">
                  <c:v>2757.2</c:v>
                </c:pt>
                <c:pt idx="5">
                  <c:v>2967.6666666666665</c:v>
                </c:pt>
                <c:pt idx="6">
                  <c:v>2984.1428571428573</c:v>
                </c:pt>
                <c:pt idx="7">
                  <c:v>2960.75</c:v>
                </c:pt>
                <c:pt idx="8">
                  <c:v>2941.4444444444443</c:v>
                </c:pt>
                <c:pt idx="9">
                  <c:v>2905.8</c:v>
                </c:pt>
                <c:pt idx="10">
                  <c:v>2878.5454545454545</c:v>
                </c:pt>
                <c:pt idx="11">
                  <c:v>2848.9166666666665</c:v>
                </c:pt>
                <c:pt idx="12">
                  <c:v>2629.7692307692309</c:v>
                </c:pt>
                <c:pt idx="13">
                  <c:v>2441.9285714285716</c:v>
                </c:pt>
                <c:pt idx="14">
                  <c:v>2279.1333333333332</c:v>
                </c:pt>
                <c:pt idx="15">
                  <c:v>2136.6875</c:v>
                </c:pt>
                <c:pt idx="16">
                  <c:v>2011</c:v>
                </c:pt>
                <c:pt idx="17">
                  <c:v>1899.2777777777778</c:v>
                </c:pt>
                <c:pt idx="18">
                  <c:v>1799.3157894736842</c:v>
                </c:pt>
                <c:pt idx="19">
                  <c:v>1709.35</c:v>
                </c:pt>
                <c:pt idx="20">
                  <c:v>1627.952380952381</c:v>
                </c:pt>
                <c:pt idx="21">
                  <c:v>1553.9545454545455</c:v>
                </c:pt>
                <c:pt idx="22">
                  <c:v>1486.391304347826</c:v>
                </c:pt>
                <c:pt idx="23">
                  <c:v>1424.4583333333333</c:v>
                </c:pt>
                <c:pt idx="24">
                  <c:v>1367.48</c:v>
                </c:pt>
                <c:pt idx="25">
                  <c:v>1314.8846153846155</c:v>
                </c:pt>
                <c:pt idx="26">
                  <c:v>1266.1851851851852</c:v>
                </c:pt>
                <c:pt idx="27">
                  <c:v>1220.9642857142858</c:v>
                </c:pt>
                <c:pt idx="28">
                  <c:v>1178.8620689655172</c:v>
                </c:pt>
                <c:pt idx="29">
                  <c:v>1139.5666666666666</c:v>
                </c:pt>
                <c:pt idx="30">
                  <c:v>1102.8064516129032</c:v>
                </c:pt>
              </c:numCache>
            </c:numRef>
          </c:val>
          <c:extLst>
            <c:ext xmlns:c16="http://schemas.microsoft.com/office/drawing/2014/chart" uri="{C3380CC4-5D6E-409C-BE32-E72D297353CC}">
              <c16:uniqueId val="{00000000-FEB1-4789-A775-07B85346AE9E}"/>
            </c:ext>
          </c:extLst>
        </c:ser>
        <c:ser>
          <c:idx val="1"/>
          <c:order val="1"/>
          <c:tx>
            <c:strRef>
              <c:f>Sugarplay_ro!$Y$100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Sugarplay_ro!$Y$101:$Y$131</c:f>
              <c:numCache>
                <c:formatCode>_ * #,##0_ ;_ * \-#,##0_ ;_ * "-"_ ;_ @_ </c:formatCode>
                <c:ptCount val="31"/>
                <c:pt idx="0">
                  <c:v>2372.6774193548385</c:v>
                </c:pt>
                <c:pt idx="1">
                  <c:v>2372.6774193548385</c:v>
                </c:pt>
                <c:pt idx="2">
                  <c:v>2372.6774193548385</c:v>
                </c:pt>
                <c:pt idx="3">
                  <c:v>2372.6774193548385</c:v>
                </c:pt>
                <c:pt idx="4">
                  <c:v>2372.6774193548385</c:v>
                </c:pt>
                <c:pt idx="5">
                  <c:v>2372.6774193548385</c:v>
                </c:pt>
                <c:pt idx="6">
                  <c:v>2372.6774193548385</c:v>
                </c:pt>
                <c:pt idx="7">
                  <c:v>2372.6774193548385</c:v>
                </c:pt>
                <c:pt idx="8">
                  <c:v>2372.6774193548385</c:v>
                </c:pt>
                <c:pt idx="9">
                  <c:v>2372.6774193548385</c:v>
                </c:pt>
                <c:pt idx="10">
                  <c:v>2372.6774193548385</c:v>
                </c:pt>
                <c:pt idx="11">
                  <c:v>2372.6774193548385</c:v>
                </c:pt>
                <c:pt idx="12">
                  <c:v>2372.6774193548385</c:v>
                </c:pt>
                <c:pt idx="13">
                  <c:v>2372.6774193548385</c:v>
                </c:pt>
                <c:pt idx="14">
                  <c:v>2372.6774193548385</c:v>
                </c:pt>
                <c:pt idx="15">
                  <c:v>2372.6774193548385</c:v>
                </c:pt>
                <c:pt idx="16">
                  <c:v>2372.6774193548385</c:v>
                </c:pt>
                <c:pt idx="17">
                  <c:v>2372.6774193548385</c:v>
                </c:pt>
                <c:pt idx="18">
                  <c:v>2372.6774193548385</c:v>
                </c:pt>
                <c:pt idx="19">
                  <c:v>2372.6774193548385</c:v>
                </c:pt>
                <c:pt idx="20">
                  <c:v>2372.6774193548385</c:v>
                </c:pt>
                <c:pt idx="21">
                  <c:v>2372.6774193548385</c:v>
                </c:pt>
                <c:pt idx="22">
                  <c:v>2372.6774193548385</c:v>
                </c:pt>
                <c:pt idx="23">
                  <c:v>2372.6774193548385</c:v>
                </c:pt>
                <c:pt idx="24">
                  <c:v>2372.6774193548385</c:v>
                </c:pt>
                <c:pt idx="25">
                  <c:v>2372.6774193548385</c:v>
                </c:pt>
                <c:pt idx="26">
                  <c:v>2372.6774193548385</c:v>
                </c:pt>
                <c:pt idx="27">
                  <c:v>2372.6774193548385</c:v>
                </c:pt>
                <c:pt idx="28">
                  <c:v>2372.6774193548385</c:v>
                </c:pt>
                <c:pt idx="29">
                  <c:v>2372.6774193548385</c:v>
                </c:pt>
                <c:pt idx="30">
                  <c:v>2372.6774193548385</c:v>
                </c:pt>
              </c:numCache>
            </c:numRef>
          </c:val>
          <c:extLst>
            <c:ext xmlns:c16="http://schemas.microsoft.com/office/drawing/2014/chart" uri="{C3380CC4-5D6E-409C-BE32-E72D297353CC}">
              <c16:uniqueId val="{00000001-FEB1-4789-A775-07B85346AE9E}"/>
            </c:ext>
          </c:extLst>
        </c:ser>
        <c:dLbls>
          <c:showLegendKey val="0"/>
          <c:showVal val="0"/>
          <c:showCatName val="0"/>
          <c:showSerName val="0"/>
          <c:showPercent val="0"/>
          <c:showBubbleSize val="0"/>
        </c:dLbls>
        <c:gapWidth val="269"/>
        <c:axId val="223324416"/>
        <c:axId val="223338496"/>
      </c:barChart>
      <c:lineChart>
        <c:grouping val="standard"/>
        <c:varyColors val="0"/>
        <c:ser>
          <c:idx val="2"/>
          <c:order val="2"/>
          <c:tx>
            <c:strRef>
              <c:f>Sugarplay_ro!$Z$100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Sugarplay_ro!$Z$101:$Z$131</c:f>
              <c:numCache>
                <c:formatCode>0.00%</c:formatCode>
                <c:ptCount val="31"/>
                <c:pt idx="0">
                  <c:v>0.45826818756542909</c:v>
                </c:pt>
                <c:pt idx="1">
                  <c:v>0.3023262137506289</c:v>
                </c:pt>
                <c:pt idx="2">
                  <c:v>0.23011524569584746</c:v>
                </c:pt>
                <c:pt idx="3">
                  <c:v>0.18168191644120574</c:v>
                </c:pt>
                <c:pt idx="4">
                  <c:v>0.16206273027612741</c:v>
                </c:pt>
                <c:pt idx="5">
                  <c:v>0.25076702060645611</c:v>
                </c:pt>
                <c:pt idx="6">
                  <c:v>0.25771115483295831</c:v>
                </c:pt>
                <c:pt idx="7">
                  <c:v>0.24785188911397232</c:v>
                </c:pt>
                <c:pt idx="8">
                  <c:v>0.23971527711687873</c:v>
                </c:pt>
                <c:pt idx="9">
                  <c:v>0.2246923986785041</c:v>
                </c:pt>
                <c:pt idx="10">
                  <c:v>0.21320556729037696</c:v>
                </c:pt>
                <c:pt idx="11">
                  <c:v>0.20071807630778715</c:v>
                </c:pt>
                <c:pt idx="12">
                  <c:v>0.10835514736103442</c:v>
                </c:pt>
                <c:pt idx="13">
                  <c:v>2.9186922549531948E-2</c:v>
                </c:pt>
                <c:pt idx="14">
                  <c:v>-3.9425538953770281E-2</c:v>
                </c:pt>
                <c:pt idx="15">
                  <c:v>-9.9461442769159594E-2</c:v>
                </c:pt>
                <c:pt idx="16">
                  <c:v>-0.1524342990768561</c:v>
                </c:pt>
                <c:pt idx="17">
                  <c:v>-0.19952128246147519</c:v>
                </c:pt>
                <c:pt idx="18">
                  <c:v>-0.24165174127929231</c:v>
                </c:pt>
                <c:pt idx="19">
                  <c:v>-0.27956915421532769</c:v>
                </c:pt>
                <c:pt idx="20">
                  <c:v>-0.31387538496697875</c:v>
                </c:pt>
                <c:pt idx="21">
                  <c:v>-0.34506286746847969</c:v>
                </c:pt>
                <c:pt idx="22">
                  <c:v>-0.3735383949698502</c:v>
                </c:pt>
                <c:pt idx="23">
                  <c:v>-0.39964096184610642</c:v>
                </c:pt>
                <c:pt idx="24">
                  <c:v>-0.42365532337226214</c:v>
                </c:pt>
                <c:pt idx="25">
                  <c:v>-0.44582242631948277</c:v>
                </c:pt>
                <c:pt idx="26">
                  <c:v>-0.46634752164098348</c:v>
                </c:pt>
                <c:pt idx="27">
                  <c:v>-0.48540653872523404</c:v>
                </c:pt>
                <c:pt idx="28">
                  <c:v>-0.50315114083815704</c:v>
                </c:pt>
                <c:pt idx="29">
                  <c:v>-0.51971276947688516</c:v>
                </c:pt>
                <c:pt idx="30">
                  <c:v>-0.53520590594537276</c:v>
                </c:pt>
              </c:numCache>
            </c:numRef>
          </c:val>
          <c:smooth val="0"/>
          <c:extLst>
            <c:ext xmlns:c16="http://schemas.microsoft.com/office/drawing/2014/chart" uri="{C3380CC4-5D6E-409C-BE32-E72D297353CC}">
              <c16:uniqueId val="{00000002-FEB1-4789-A775-07B85346AE9E}"/>
            </c:ext>
          </c:extLst>
        </c:ser>
        <c:dLbls>
          <c:showLegendKey val="0"/>
          <c:showVal val="0"/>
          <c:showCatName val="0"/>
          <c:showSerName val="0"/>
          <c:showPercent val="0"/>
          <c:showBubbleSize val="0"/>
        </c:dLbls>
        <c:marker val="1"/>
        <c:smooth val="0"/>
        <c:axId val="327654816"/>
        <c:axId val="327654336"/>
      </c:lineChart>
      <c:dateAx>
        <c:axId val="223324416"/>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3338496"/>
        <c:crosses val="autoZero"/>
        <c:auto val="1"/>
        <c:lblOffset val="100"/>
        <c:baseTimeUnit val="days"/>
      </c:dateAx>
      <c:valAx>
        <c:axId val="223338496"/>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3324416"/>
        <c:crosses val="autoZero"/>
        <c:crossBetween val="between"/>
      </c:valAx>
      <c:dateAx>
        <c:axId val="327654816"/>
        <c:scaling>
          <c:orientation val="minMax"/>
        </c:scaling>
        <c:delete val="1"/>
        <c:axPos val="b"/>
        <c:numFmt formatCode="m/d;@" sourceLinked="1"/>
        <c:majorTickMark val="out"/>
        <c:minorTickMark val="none"/>
        <c:tickLblPos val="nextTo"/>
        <c:crossAx val="327654336"/>
        <c:crosses val="autoZero"/>
        <c:auto val="1"/>
        <c:lblOffset val="100"/>
        <c:baseTimeUnit val="days"/>
      </c:dateAx>
      <c:valAx>
        <c:axId val="32765433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32765481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ebe88a2e-94da-48e3-bbe7-8ace3c88df79}"/>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2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有效投注</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Sugarplay_ro!$AA$2:$AA$4</c:f>
              <c:strCache>
                <c:ptCount val="3"/>
                <c:pt idx="0">
                  <c:v>有效投注</c:v>
                </c:pt>
                <c:pt idx="1">
                  <c:v>valid bet amount</c:v>
                </c:pt>
                <c:pt idx="2">
                  <c:v>本月数据</c:v>
                </c:pt>
              </c:strCache>
            </c:strRef>
          </c:tx>
          <c:spPr>
            <a:solidFill>
              <a:schemeClr val="accent1"/>
            </a:solidFill>
            <a:ln>
              <a:noFill/>
            </a:ln>
            <a:effectLst/>
          </c:spPr>
          <c:invertIfNegative val="0"/>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Sugarplay_ro!$AA$5:$AA$35</c:f>
              <c:numCache>
                <c:formatCode>_ * #,##0_ ;_ * \-#,##0_ ;_ * "-"_ ;_ @_ </c:formatCode>
                <c:ptCount val="31"/>
                <c:pt idx="0">
                  <c:v>10899132.34</c:v>
                </c:pt>
                <c:pt idx="1">
                  <c:v>10702083.779999999</c:v>
                </c:pt>
                <c:pt idx="2">
                  <c:v>14708155.99</c:v>
                </c:pt>
                <c:pt idx="3">
                  <c:v>13029935.42</c:v>
                </c:pt>
                <c:pt idx="4">
                  <c:v>17886959.920000002</c:v>
                </c:pt>
                <c:pt idx="5">
                  <c:v>16683347.359999999</c:v>
                </c:pt>
                <c:pt idx="6">
                  <c:v>11198771.09</c:v>
                </c:pt>
                <c:pt idx="7">
                  <c:v>10323746.41</c:v>
                </c:pt>
                <c:pt idx="8">
                  <c:v>10764688.289999999</c:v>
                </c:pt>
                <c:pt idx="9">
                  <c:v>10528847.51</c:v>
                </c:pt>
                <c:pt idx="10">
                  <c:v>10571940.75</c:v>
                </c:pt>
                <c:pt idx="11">
                  <c:v>9795730.1300000008</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2E91-4624-AE11-9FF047308CB6}"/>
            </c:ext>
          </c:extLst>
        </c:ser>
        <c:ser>
          <c:idx val="1"/>
          <c:order val="1"/>
          <c:tx>
            <c:strRef>
              <c:f>Sugarplay_ro!$AB$2:$AB$4</c:f>
              <c:strCache>
                <c:ptCount val="3"/>
                <c:pt idx="0">
                  <c:v>有效投注</c:v>
                </c:pt>
                <c:pt idx="1">
                  <c:v>valid bet amount</c:v>
                </c:pt>
                <c:pt idx="2">
                  <c:v>上月数据</c:v>
                </c:pt>
              </c:strCache>
            </c:strRef>
          </c:tx>
          <c:spPr>
            <a:solidFill>
              <a:schemeClr val="accent2"/>
            </a:solidFill>
            <a:ln>
              <a:noFill/>
            </a:ln>
            <a:effectLst/>
          </c:spPr>
          <c:invertIfNegative val="0"/>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Sugarplay_ro!$AB$5:$AB$35</c:f>
              <c:numCache>
                <c:formatCode>_ * #,##0_ ;_ * \-#,##0_ ;_ * "-"_ ;_ @_ </c:formatCode>
                <c:ptCount val="31"/>
                <c:pt idx="0">
                  <c:v>11580145.689999999</c:v>
                </c:pt>
                <c:pt idx="1">
                  <c:v>14287292.25</c:v>
                </c:pt>
                <c:pt idx="2">
                  <c:v>13145359.84</c:v>
                </c:pt>
                <c:pt idx="3">
                  <c:v>15058008.109999999</c:v>
                </c:pt>
                <c:pt idx="4">
                  <c:v>26133148.579999998</c:v>
                </c:pt>
                <c:pt idx="5">
                  <c:v>14507694.68</c:v>
                </c:pt>
                <c:pt idx="6">
                  <c:v>14249613.68</c:v>
                </c:pt>
                <c:pt idx="7">
                  <c:v>11696179.49</c:v>
                </c:pt>
                <c:pt idx="8">
                  <c:v>11326881.77</c:v>
                </c:pt>
                <c:pt idx="9">
                  <c:v>13118390.67</c:v>
                </c:pt>
                <c:pt idx="10">
                  <c:v>11294149.300000001</c:v>
                </c:pt>
                <c:pt idx="11">
                  <c:v>9783482.1600000001</c:v>
                </c:pt>
                <c:pt idx="12">
                  <c:v>15612001.92</c:v>
                </c:pt>
                <c:pt idx="13">
                  <c:v>16530259.189999999</c:v>
                </c:pt>
                <c:pt idx="14">
                  <c:v>10390217.310000001</c:v>
                </c:pt>
                <c:pt idx="15">
                  <c:v>14252088.359999999</c:v>
                </c:pt>
                <c:pt idx="16">
                  <c:v>10912690.76</c:v>
                </c:pt>
                <c:pt idx="17">
                  <c:v>13866030.01</c:v>
                </c:pt>
                <c:pt idx="18">
                  <c:v>10987107.460000001</c:v>
                </c:pt>
                <c:pt idx="19">
                  <c:v>10613441.16</c:v>
                </c:pt>
                <c:pt idx="20">
                  <c:v>11833305.93</c:v>
                </c:pt>
                <c:pt idx="21">
                  <c:v>9431466.8300000001</c:v>
                </c:pt>
                <c:pt idx="22">
                  <c:v>15016734.050000001</c:v>
                </c:pt>
                <c:pt idx="23">
                  <c:v>9840804.1699999999</c:v>
                </c:pt>
                <c:pt idx="24">
                  <c:v>16669999.470000001</c:v>
                </c:pt>
                <c:pt idx="25">
                  <c:v>8287514.2000000002</c:v>
                </c:pt>
                <c:pt idx="26">
                  <c:v>20559902.609999999</c:v>
                </c:pt>
                <c:pt idx="27">
                  <c:v>13979937.789999999</c:v>
                </c:pt>
                <c:pt idx="28">
                  <c:v>0</c:v>
                </c:pt>
                <c:pt idx="29">
                  <c:v>0</c:v>
                </c:pt>
                <c:pt idx="30">
                  <c:v>0</c:v>
                </c:pt>
              </c:numCache>
            </c:numRef>
          </c:val>
          <c:extLst>
            <c:ext xmlns:c16="http://schemas.microsoft.com/office/drawing/2014/chart" uri="{C3380CC4-5D6E-409C-BE32-E72D297353CC}">
              <c16:uniqueId val="{00000001-2E91-4624-AE11-9FF047308CB6}"/>
            </c:ext>
          </c:extLst>
        </c:ser>
        <c:dLbls>
          <c:showLegendKey val="0"/>
          <c:showVal val="0"/>
          <c:showCatName val="0"/>
          <c:showSerName val="0"/>
          <c:showPercent val="0"/>
          <c:showBubbleSize val="0"/>
        </c:dLbls>
        <c:gapWidth val="219"/>
        <c:axId val="223526272"/>
        <c:axId val="223528064"/>
      </c:barChart>
      <c:lineChart>
        <c:grouping val="standard"/>
        <c:varyColors val="0"/>
        <c:ser>
          <c:idx val="2"/>
          <c:order val="2"/>
          <c:tx>
            <c:strRef>
              <c:f>Sugarplay_ro!$AC$2:$AC$4</c:f>
              <c:strCache>
                <c:ptCount val="3"/>
                <c:pt idx="0">
                  <c:v>有效投注</c:v>
                </c:pt>
                <c:pt idx="1">
                  <c:v>valid bet amount</c:v>
                </c:pt>
                <c:pt idx="2">
                  <c:v>增长率</c:v>
                </c:pt>
              </c:strCache>
            </c:strRef>
          </c:tx>
          <c:spPr>
            <a:ln w="28575" cap="rnd">
              <a:solidFill>
                <a:schemeClr val="accent3"/>
              </a:solidFill>
              <a:round/>
            </a:ln>
            <a:effectLst/>
          </c:spPr>
          <c:marker>
            <c:symbol val="none"/>
          </c:marker>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Sugarplay_ro!$AC$5:$AC$35</c:f>
              <c:numCache>
                <c:formatCode>0.00%</c:formatCode>
                <c:ptCount val="31"/>
                <c:pt idx="0">
                  <c:v>-5.8808703122628821E-2</c:v>
                </c:pt>
                <c:pt idx="1">
                  <c:v>-0.2509368750401253</c:v>
                </c:pt>
                <c:pt idx="2">
                  <c:v>0.11888576418003939</c:v>
                </c:pt>
                <c:pt idx="3">
                  <c:v>-0.13468399506659581</c:v>
                </c:pt>
                <c:pt idx="4">
                  <c:v>-0.31554516420998352</c:v>
                </c:pt>
                <c:pt idx="5">
                  <c:v>0.1499654306207111</c:v>
                </c:pt>
                <c:pt idx="6">
                  <c:v>-0.21410002113123952</c:v>
                </c:pt>
                <c:pt idx="7">
                  <c:v>-0.11734028886726669</c:v>
                </c:pt>
                <c:pt idx="8">
                  <c:v>-4.9633561240923989E-2</c:v>
                </c:pt>
                <c:pt idx="9">
                  <c:v>-0.19739792975688231</c:v>
                </c:pt>
                <c:pt idx="10">
                  <c:v>-6.3945369484357778E-2</c:v>
                </c:pt>
                <c:pt idx="11">
                  <c:v>1.2519029318698804E-3</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2E91-4624-AE11-9FF047308CB6}"/>
            </c:ext>
          </c:extLst>
        </c:ser>
        <c:dLbls>
          <c:showLegendKey val="0"/>
          <c:showVal val="0"/>
          <c:showCatName val="0"/>
          <c:showSerName val="0"/>
          <c:showPercent val="0"/>
          <c:showBubbleSize val="0"/>
        </c:dLbls>
        <c:marker val="1"/>
        <c:smooth val="0"/>
        <c:axId val="273218112"/>
        <c:axId val="273216672"/>
      </c:lineChart>
      <c:dateAx>
        <c:axId val="223526272"/>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528064"/>
        <c:crosses val="autoZero"/>
        <c:auto val="1"/>
        <c:lblOffset val="100"/>
        <c:baseTimeUnit val="days"/>
      </c:dateAx>
      <c:valAx>
        <c:axId val="22352806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526272"/>
        <c:crosses val="autoZero"/>
        <c:crossBetween val="between"/>
      </c:valAx>
      <c:dateAx>
        <c:axId val="273218112"/>
        <c:scaling>
          <c:orientation val="minMax"/>
        </c:scaling>
        <c:delete val="1"/>
        <c:axPos val="b"/>
        <c:numFmt formatCode="m/d;@" sourceLinked="1"/>
        <c:majorTickMark val="out"/>
        <c:minorTickMark val="none"/>
        <c:tickLblPos val="nextTo"/>
        <c:crossAx val="273216672"/>
        <c:crosses val="autoZero"/>
        <c:auto val="1"/>
        <c:lblOffset val="100"/>
        <c:baseTimeUnit val="days"/>
      </c:dateAx>
      <c:valAx>
        <c:axId val="27321667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7321811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d165285a-d876-4074-863c-1cc69536cc72}"/>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有效投注</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Sugarplay_ro!$AA$36</c:f>
              <c:strCache>
                <c:ptCount val="1"/>
                <c:pt idx="0">
                  <c:v>本月日均值数据</c:v>
                </c:pt>
              </c:strCache>
            </c:strRef>
          </c:tx>
          <c:spPr>
            <a:solidFill>
              <a:schemeClr val="accent1"/>
            </a:solidFill>
            <a:ln>
              <a:noFill/>
            </a:ln>
            <a:effectLst/>
          </c:spPr>
          <c:invertIfNegative val="0"/>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Sugarplay_ro!$AA$37:$AA$67</c:f>
              <c:numCache>
                <c:formatCode>_ * #,##0_ ;_ * \-#,##0_ ;_ * "-"_ ;_ @_ </c:formatCode>
                <c:ptCount val="31"/>
                <c:pt idx="0">
                  <c:v>10899132.34</c:v>
                </c:pt>
                <c:pt idx="1">
                  <c:v>10800608.059999999</c:v>
                </c:pt>
                <c:pt idx="2">
                  <c:v>12103124.036666667</c:v>
                </c:pt>
                <c:pt idx="3">
                  <c:v>12334826.8825</c:v>
                </c:pt>
                <c:pt idx="4">
                  <c:v>13445253.49</c:v>
                </c:pt>
                <c:pt idx="5">
                  <c:v>13984935.801666668</c:v>
                </c:pt>
                <c:pt idx="6">
                  <c:v>13586912.271428572</c:v>
                </c:pt>
                <c:pt idx="7">
                  <c:v>13179016.53875</c:v>
                </c:pt>
                <c:pt idx="8">
                  <c:v>12910757.844444444</c:v>
                </c:pt>
                <c:pt idx="9">
                  <c:v>12672566.811000001</c:v>
                </c:pt>
                <c:pt idx="10">
                  <c:v>12481600.805454547</c:v>
                </c:pt>
                <c:pt idx="11">
                  <c:v>12257778.249166667</c:v>
                </c:pt>
                <c:pt idx="12">
                  <c:v>11314872.23</c:v>
                </c:pt>
                <c:pt idx="13">
                  <c:v>10506667.070714286</c:v>
                </c:pt>
                <c:pt idx="14">
                  <c:v>9806222.5993333347</c:v>
                </c:pt>
                <c:pt idx="15">
                  <c:v>9193333.6868750006</c:v>
                </c:pt>
                <c:pt idx="16">
                  <c:v>8652549.3523529414</c:v>
                </c:pt>
                <c:pt idx="17">
                  <c:v>8171852.1661111116</c:v>
                </c:pt>
                <c:pt idx="18">
                  <c:v>7741754.6836842112</c:v>
                </c:pt>
                <c:pt idx="19">
                  <c:v>7354666.9495000001</c:v>
                </c:pt>
                <c:pt idx="20">
                  <c:v>7004444.7138095247</c:v>
                </c:pt>
                <c:pt idx="21">
                  <c:v>6686060.8631818183</c:v>
                </c:pt>
                <c:pt idx="22">
                  <c:v>6395362.5647826092</c:v>
                </c:pt>
                <c:pt idx="23">
                  <c:v>6128889.1245833337</c:v>
                </c:pt>
                <c:pt idx="24">
                  <c:v>5883733.5596000003</c:v>
                </c:pt>
                <c:pt idx="25">
                  <c:v>5657436.1150000002</c:v>
                </c:pt>
                <c:pt idx="26">
                  <c:v>5447901.4440740747</c:v>
                </c:pt>
                <c:pt idx="27">
                  <c:v>5253333.5353571428</c:v>
                </c:pt>
                <c:pt idx="28">
                  <c:v>5072184.1031034486</c:v>
                </c:pt>
                <c:pt idx="29">
                  <c:v>4903111.2996666674</c:v>
                </c:pt>
                <c:pt idx="30">
                  <c:v>4744946.419032258</c:v>
                </c:pt>
              </c:numCache>
            </c:numRef>
          </c:val>
          <c:extLst>
            <c:ext xmlns:c16="http://schemas.microsoft.com/office/drawing/2014/chart" uri="{C3380CC4-5D6E-409C-BE32-E72D297353CC}">
              <c16:uniqueId val="{00000000-341A-4C5E-A801-FB4B2B9939C1}"/>
            </c:ext>
          </c:extLst>
        </c:ser>
        <c:ser>
          <c:idx val="1"/>
          <c:order val="1"/>
          <c:tx>
            <c:strRef>
              <c:f>Sugarplay_ro!$AB$36</c:f>
              <c:strCache>
                <c:ptCount val="1"/>
                <c:pt idx="0">
                  <c:v>上月日均值数据</c:v>
                </c:pt>
              </c:strCache>
            </c:strRef>
          </c:tx>
          <c:spPr>
            <a:solidFill>
              <a:schemeClr val="accent2"/>
            </a:solidFill>
            <a:ln>
              <a:noFill/>
            </a:ln>
            <a:effectLst/>
          </c:spPr>
          <c:invertIfNegative val="0"/>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Sugarplay_ro!$AB$37:$AB$67</c:f>
              <c:numCache>
                <c:formatCode>_ * #,##0_ ;_ * \-#,##0_ ;_ * "-"_ ;_ @_ </c:formatCode>
                <c:ptCount val="31"/>
                <c:pt idx="0">
                  <c:v>11580145.689999999</c:v>
                </c:pt>
                <c:pt idx="1">
                  <c:v>12933718.969999999</c:v>
                </c:pt>
                <c:pt idx="2">
                  <c:v>13004265.926666668</c:v>
                </c:pt>
                <c:pt idx="3">
                  <c:v>13517701.4725</c:v>
                </c:pt>
                <c:pt idx="4">
                  <c:v>16040790.893999999</c:v>
                </c:pt>
                <c:pt idx="5">
                  <c:v>15785274.858333334</c:v>
                </c:pt>
                <c:pt idx="6">
                  <c:v>15565894.690000001</c:v>
                </c:pt>
                <c:pt idx="7">
                  <c:v>15082180.290000001</c:v>
                </c:pt>
                <c:pt idx="8">
                  <c:v>14664924.89888889</c:v>
                </c:pt>
                <c:pt idx="9">
                  <c:v>14510271.476</c:v>
                </c:pt>
                <c:pt idx="10">
                  <c:v>14217896.732727272</c:v>
                </c:pt>
                <c:pt idx="11">
                  <c:v>13848362.185000001</c:v>
                </c:pt>
                <c:pt idx="12">
                  <c:v>13984026.779999999</c:v>
                </c:pt>
                <c:pt idx="13">
                  <c:v>14165900.523571428</c:v>
                </c:pt>
                <c:pt idx="14">
                  <c:v>13914188.309333332</c:v>
                </c:pt>
                <c:pt idx="15">
                  <c:v>13935307.0625</c:v>
                </c:pt>
                <c:pt idx="16">
                  <c:v>13757506.10352941</c:v>
                </c:pt>
                <c:pt idx="17">
                  <c:v>13763535.209444443</c:v>
                </c:pt>
                <c:pt idx="18">
                  <c:v>13617407.433157895</c:v>
                </c:pt>
                <c:pt idx="19">
                  <c:v>13467209.1195</c:v>
                </c:pt>
                <c:pt idx="20">
                  <c:v>13389404.205714285</c:v>
                </c:pt>
                <c:pt idx="21">
                  <c:v>13209497.961363636</c:v>
                </c:pt>
                <c:pt idx="22">
                  <c:v>13288073.44347826</c:v>
                </c:pt>
                <c:pt idx="23">
                  <c:v>13144437.223750001</c:v>
                </c:pt>
                <c:pt idx="24">
                  <c:v>13285459.713600002</c:v>
                </c:pt>
                <c:pt idx="25">
                  <c:v>13093231.040000001</c:v>
                </c:pt>
                <c:pt idx="26">
                  <c:v>13369774.431481482</c:v>
                </c:pt>
                <c:pt idx="27">
                  <c:v>13391565.980000002</c:v>
                </c:pt>
                <c:pt idx="28">
                  <c:v>12929787.842758622</c:v>
                </c:pt>
                <c:pt idx="29">
                  <c:v>12498794.914666669</c:v>
                </c:pt>
                <c:pt idx="30">
                  <c:v>12095607.981935486</c:v>
                </c:pt>
              </c:numCache>
            </c:numRef>
          </c:val>
          <c:extLst>
            <c:ext xmlns:c16="http://schemas.microsoft.com/office/drawing/2014/chart" uri="{C3380CC4-5D6E-409C-BE32-E72D297353CC}">
              <c16:uniqueId val="{00000001-341A-4C5E-A801-FB4B2B9939C1}"/>
            </c:ext>
          </c:extLst>
        </c:ser>
        <c:dLbls>
          <c:showLegendKey val="0"/>
          <c:showVal val="0"/>
          <c:showCatName val="0"/>
          <c:showSerName val="0"/>
          <c:showPercent val="0"/>
          <c:showBubbleSize val="0"/>
        </c:dLbls>
        <c:gapWidth val="219"/>
        <c:axId val="222605696"/>
        <c:axId val="222607232"/>
      </c:barChart>
      <c:lineChart>
        <c:grouping val="standard"/>
        <c:varyColors val="0"/>
        <c:ser>
          <c:idx val="2"/>
          <c:order val="2"/>
          <c:tx>
            <c:strRef>
              <c:f>Sugarplay_ro!$AC$36</c:f>
              <c:strCache>
                <c:ptCount val="1"/>
                <c:pt idx="0">
                  <c:v>日均值同比增长率</c:v>
                </c:pt>
              </c:strCache>
            </c:strRef>
          </c:tx>
          <c:spPr>
            <a:ln w="28575" cap="rnd">
              <a:solidFill>
                <a:schemeClr val="accent3"/>
              </a:solidFill>
              <a:round/>
            </a:ln>
            <a:effectLst/>
          </c:spPr>
          <c:marker>
            <c:symbol val="none"/>
          </c:marker>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Sugarplay_ro!$AC$37:$AC$67</c:f>
              <c:numCache>
                <c:formatCode>0.00%</c:formatCode>
                <c:ptCount val="31"/>
                <c:pt idx="0">
                  <c:v>-5.8808703122628821E-2</c:v>
                </c:pt>
                <c:pt idx="1">
                  <c:v>-0.16492633827499967</c:v>
                </c:pt>
                <c:pt idx="2">
                  <c:v>-6.9295867608498429E-2</c:v>
                </c:pt>
                <c:pt idx="3">
                  <c:v>-8.7505600889796531E-2</c:v>
                </c:pt>
                <c:pt idx="4">
                  <c:v>-0.16180856799092436</c:v>
                </c:pt>
                <c:pt idx="5">
                  <c:v>-0.11405180288743816</c:v>
                </c:pt>
                <c:pt idx="6">
                  <c:v>-0.12713579643082046</c:v>
                </c:pt>
                <c:pt idx="7">
                  <c:v>-0.1261862485831616</c:v>
                </c:pt>
                <c:pt idx="8">
                  <c:v>-0.11961650445119923</c:v>
                </c:pt>
                <c:pt idx="9">
                  <c:v>-0.12664853776440807</c:v>
                </c:pt>
                <c:pt idx="10">
                  <c:v>-0.12212044860869306</c:v>
                </c:pt>
                <c:pt idx="11">
                  <c:v>-0.11485718777316431</c:v>
                </c:pt>
                <c:pt idx="12">
                  <c:v>-0.19087167037018496</c:v>
                </c:pt>
                <c:pt idx="13">
                  <c:v>-0.25831280170069953</c:v>
                </c:pt>
                <c:pt idx="14">
                  <c:v>-0.29523574201194791</c:v>
                </c:pt>
                <c:pt idx="15">
                  <c:v>-0.34028481427479124</c:v>
                </c:pt>
                <c:pt idx="16">
                  <c:v>-0.37106701699858385</c:v>
                </c:pt>
                <c:pt idx="17">
                  <c:v>-0.40626793612562251</c:v>
                </c:pt>
                <c:pt idx="18">
                  <c:v>-0.43148101269017491</c:v>
                </c:pt>
                <c:pt idx="19">
                  <c:v>-0.45388336334283802</c:v>
                </c:pt>
                <c:pt idx="20">
                  <c:v>-0.47686658747517752</c:v>
                </c:pt>
                <c:pt idx="21">
                  <c:v>-0.49384443809009027</c:v>
                </c:pt>
                <c:pt idx="22">
                  <c:v>-0.51871408658405405</c:v>
                </c:pt>
                <c:pt idx="23">
                  <c:v>-0.5337275365803138</c:v>
                </c:pt>
                <c:pt idx="24">
                  <c:v>-0.55712984823724498</c:v>
                </c:pt>
                <c:pt idx="25">
                  <c:v>-0.56791138125368334</c:v>
                </c:pt>
                <c:pt idx="26">
                  <c:v>-0.59252106518371517</c:v>
                </c:pt>
                <c:pt idx="27">
                  <c:v>-0.60771327690855004</c:v>
                </c:pt>
                <c:pt idx="28">
                  <c:v>-0.60771327690854993</c:v>
                </c:pt>
                <c:pt idx="29">
                  <c:v>-0.60771327690855004</c:v>
                </c:pt>
                <c:pt idx="30">
                  <c:v>-0.60771327690855004</c:v>
                </c:pt>
              </c:numCache>
            </c:numRef>
          </c:val>
          <c:smooth val="0"/>
          <c:extLst>
            <c:ext xmlns:c16="http://schemas.microsoft.com/office/drawing/2014/chart" uri="{C3380CC4-5D6E-409C-BE32-E72D297353CC}">
              <c16:uniqueId val="{00000002-341A-4C5E-A801-FB4B2B9939C1}"/>
            </c:ext>
          </c:extLst>
        </c:ser>
        <c:dLbls>
          <c:showLegendKey val="0"/>
          <c:showVal val="0"/>
          <c:showCatName val="0"/>
          <c:showSerName val="0"/>
          <c:showPercent val="0"/>
          <c:showBubbleSize val="0"/>
        </c:dLbls>
        <c:marker val="1"/>
        <c:smooth val="0"/>
        <c:axId val="458112208"/>
        <c:axId val="458110288"/>
      </c:lineChart>
      <c:dateAx>
        <c:axId val="222605696"/>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607232"/>
        <c:crosses val="autoZero"/>
        <c:auto val="1"/>
        <c:lblOffset val="100"/>
        <c:baseTimeUnit val="days"/>
      </c:dateAx>
      <c:valAx>
        <c:axId val="22260723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605696"/>
        <c:crosses val="autoZero"/>
        <c:crossBetween val="between"/>
      </c:valAx>
      <c:dateAx>
        <c:axId val="458112208"/>
        <c:scaling>
          <c:orientation val="minMax"/>
        </c:scaling>
        <c:delete val="1"/>
        <c:axPos val="b"/>
        <c:numFmt formatCode="m/d;@" sourceLinked="1"/>
        <c:majorTickMark val="out"/>
        <c:minorTickMark val="none"/>
        <c:tickLblPos val="nextTo"/>
        <c:crossAx val="458110288"/>
        <c:crosses val="autoZero"/>
        <c:auto val="1"/>
        <c:lblOffset val="100"/>
        <c:baseTimeUnit val="days"/>
      </c:dateAx>
      <c:valAx>
        <c:axId val="45811028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458112208"/>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bab7e602-dd9b-4ae3-b9e7-41baac56432a}"/>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t>有效投注</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Sugarplay_ro!$AA$68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Sugarplay_ro!$A$69:$A$99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Sugarplay_ro!$AA$69:$AA$99</c:f>
              <c:numCache>
                <c:formatCode>_ * #,##0_ ;_ * \-#,##0_ ;_ * "-"_ ;_ @_ </c:formatCode>
                <c:ptCount val="31"/>
                <c:pt idx="0">
                  <c:v>-3187341.1500000004</c:v>
                </c:pt>
                <c:pt idx="1">
                  <c:v>-197048.56000000052</c:v>
                </c:pt>
                <c:pt idx="2">
                  <c:v>4006072.2100000009</c:v>
                </c:pt>
                <c:pt idx="3">
                  <c:v>-1678220.5700000003</c:v>
                </c:pt>
                <c:pt idx="4">
                  <c:v>4857024.5000000019</c:v>
                </c:pt>
                <c:pt idx="5">
                  <c:v>-1203612.5600000024</c:v>
                </c:pt>
                <c:pt idx="6">
                  <c:v>-5484576.2699999996</c:v>
                </c:pt>
                <c:pt idx="7">
                  <c:v>-875024.6799999997</c:v>
                </c:pt>
                <c:pt idx="8">
                  <c:v>440941.87999999896</c:v>
                </c:pt>
                <c:pt idx="9">
                  <c:v>-235840.77999999933</c:v>
                </c:pt>
                <c:pt idx="10">
                  <c:v>43093.240000000224</c:v>
                </c:pt>
                <c:pt idx="11">
                  <c:v>-776210.61999999918</c:v>
                </c:pt>
                <c:pt idx="12">
                  <c:v>-9795730.1300000008</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4F8F-4869-ADE0-B3C1CA063DAE}"/>
            </c:ext>
          </c:extLst>
        </c:ser>
        <c:dLbls>
          <c:showLegendKey val="0"/>
          <c:showVal val="0"/>
          <c:showCatName val="0"/>
          <c:showSerName val="0"/>
          <c:showPercent val="0"/>
          <c:showBubbleSize val="0"/>
        </c:dLbls>
        <c:gapWidth val="315"/>
        <c:overlap val="-40"/>
        <c:axId val="222651904"/>
        <c:axId val="222653440"/>
      </c:barChart>
      <c:dateAx>
        <c:axId val="222651904"/>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2653440"/>
        <c:crosses val="autoZero"/>
        <c:auto val="1"/>
        <c:lblOffset val="100"/>
        <c:baseTimeUnit val="days"/>
      </c:dateAx>
      <c:valAx>
        <c:axId val="222653440"/>
        <c:scaling>
          <c:orientation val="minMax"/>
        </c:scaling>
        <c:delete val="1"/>
        <c:axPos val="l"/>
        <c:numFmt formatCode="_ * #,##0_ ;_ * \-#,##0_ ;_ * &quot;-&quot;_ ;_ @_ " sourceLinked="1"/>
        <c:majorTickMark val="none"/>
        <c:minorTickMark val="none"/>
        <c:tickLblPos val="nextTo"/>
        <c:crossAx val="2226519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07d59140-0b2d-46a0-9817-396c393a2da5}"/>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t>有效投注</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Sugarplay_ro!$AA$100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Sugarplay_ro!$AA$101:$AA$131</c:f>
              <c:numCache>
                <c:formatCode>_ * #,##0_ ;_ * \-#,##0_ ;_ * "-"_ ;_ @_ </c:formatCode>
                <c:ptCount val="31"/>
                <c:pt idx="0">
                  <c:v>10899132.34</c:v>
                </c:pt>
                <c:pt idx="1">
                  <c:v>10800608.059999999</c:v>
                </c:pt>
                <c:pt idx="2">
                  <c:v>12103124.036666667</c:v>
                </c:pt>
                <c:pt idx="3">
                  <c:v>12334826.8825</c:v>
                </c:pt>
                <c:pt idx="4">
                  <c:v>13445253.49</c:v>
                </c:pt>
                <c:pt idx="5">
                  <c:v>13984935.801666668</c:v>
                </c:pt>
                <c:pt idx="6">
                  <c:v>13586912.271428572</c:v>
                </c:pt>
                <c:pt idx="7">
                  <c:v>13179016.53875</c:v>
                </c:pt>
                <c:pt idx="8">
                  <c:v>12910757.844444444</c:v>
                </c:pt>
                <c:pt idx="9">
                  <c:v>12672566.811000001</c:v>
                </c:pt>
                <c:pt idx="10">
                  <c:v>12481600.805454547</c:v>
                </c:pt>
                <c:pt idx="11">
                  <c:v>12257778.249166667</c:v>
                </c:pt>
                <c:pt idx="12">
                  <c:v>11314872.23</c:v>
                </c:pt>
                <c:pt idx="13">
                  <c:v>10506667.070714286</c:v>
                </c:pt>
                <c:pt idx="14">
                  <c:v>9806222.5993333347</c:v>
                </c:pt>
                <c:pt idx="15">
                  <c:v>9193333.6868750006</c:v>
                </c:pt>
                <c:pt idx="16">
                  <c:v>8652549.3523529414</c:v>
                </c:pt>
                <c:pt idx="17">
                  <c:v>8171852.1661111116</c:v>
                </c:pt>
                <c:pt idx="18">
                  <c:v>7741754.6836842112</c:v>
                </c:pt>
                <c:pt idx="19">
                  <c:v>7354666.9495000001</c:v>
                </c:pt>
                <c:pt idx="20">
                  <c:v>7004444.7138095247</c:v>
                </c:pt>
                <c:pt idx="21">
                  <c:v>6686060.8631818183</c:v>
                </c:pt>
                <c:pt idx="22">
                  <c:v>6395362.5647826092</c:v>
                </c:pt>
                <c:pt idx="23">
                  <c:v>6128889.1245833337</c:v>
                </c:pt>
                <c:pt idx="24">
                  <c:v>5883733.5596000003</c:v>
                </c:pt>
                <c:pt idx="25">
                  <c:v>5657436.1150000002</c:v>
                </c:pt>
                <c:pt idx="26">
                  <c:v>5447901.4440740747</c:v>
                </c:pt>
                <c:pt idx="27">
                  <c:v>5253333.5353571428</c:v>
                </c:pt>
                <c:pt idx="28">
                  <c:v>5072184.1031034486</c:v>
                </c:pt>
                <c:pt idx="29">
                  <c:v>4903111.2996666674</c:v>
                </c:pt>
                <c:pt idx="30">
                  <c:v>4744946.419032258</c:v>
                </c:pt>
              </c:numCache>
            </c:numRef>
          </c:val>
          <c:extLst>
            <c:ext xmlns:c16="http://schemas.microsoft.com/office/drawing/2014/chart" uri="{C3380CC4-5D6E-409C-BE32-E72D297353CC}">
              <c16:uniqueId val="{00000000-1508-4F09-B5C2-9F41EABB5A90}"/>
            </c:ext>
          </c:extLst>
        </c:ser>
        <c:ser>
          <c:idx val="1"/>
          <c:order val="1"/>
          <c:tx>
            <c:strRef>
              <c:f>Sugarplay_ro!$AB$100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Sugarplay_ro!$AB$101:$AB$131</c:f>
              <c:numCache>
                <c:formatCode>_ * #,##0_ ;_ * \-#,##0_ ;_ * "-"_ ;_ @_ </c:formatCode>
                <c:ptCount val="31"/>
                <c:pt idx="0">
                  <c:v>12095607.981935486</c:v>
                </c:pt>
                <c:pt idx="1">
                  <c:v>12095607.981935486</c:v>
                </c:pt>
                <c:pt idx="2">
                  <c:v>12095607.981935486</c:v>
                </c:pt>
                <c:pt idx="3">
                  <c:v>12095607.981935486</c:v>
                </c:pt>
                <c:pt idx="4">
                  <c:v>12095607.981935486</c:v>
                </c:pt>
                <c:pt idx="5">
                  <c:v>12095607.981935486</c:v>
                </c:pt>
                <c:pt idx="6">
                  <c:v>12095607.981935486</c:v>
                </c:pt>
                <c:pt idx="7">
                  <c:v>12095607.981935486</c:v>
                </c:pt>
                <c:pt idx="8">
                  <c:v>12095607.981935486</c:v>
                </c:pt>
                <c:pt idx="9">
                  <c:v>12095607.981935486</c:v>
                </c:pt>
                <c:pt idx="10">
                  <c:v>12095607.981935486</c:v>
                </c:pt>
                <c:pt idx="11">
                  <c:v>12095607.981935486</c:v>
                </c:pt>
                <c:pt idx="12">
                  <c:v>12095607.981935486</c:v>
                </c:pt>
                <c:pt idx="13">
                  <c:v>12095607.981935486</c:v>
                </c:pt>
                <c:pt idx="14">
                  <c:v>12095607.981935486</c:v>
                </c:pt>
                <c:pt idx="15">
                  <c:v>12095607.981935486</c:v>
                </c:pt>
                <c:pt idx="16">
                  <c:v>12095607.981935486</c:v>
                </c:pt>
                <c:pt idx="17">
                  <c:v>12095607.981935486</c:v>
                </c:pt>
                <c:pt idx="18">
                  <c:v>12095607.981935486</c:v>
                </c:pt>
                <c:pt idx="19">
                  <c:v>12095607.981935486</c:v>
                </c:pt>
                <c:pt idx="20">
                  <c:v>12095607.981935486</c:v>
                </c:pt>
                <c:pt idx="21">
                  <c:v>12095607.981935486</c:v>
                </c:pt>
                <c:pt idx="22">
                  <c:v>12095607.981935486</c:v>
                </c:pt>
                <c:pt idx="23">
                  <c:v>12095607.981935486</c:v>
                </c:pt>
                <c:pt idx="24">
                  <c:v>12095607.981935486</c:v>
                </c:pt>
                <c:pt idx="25">
                  <c:v>12095607.981935486</c:v>
                </c:pt>
                <c:pt idx="26">
                  <c:v>12095607.981935486</c:v>
                </c:pt>
                <c:pt idx="27">
                  <c:v>12095607.981935486</c:v>
                </c:pt>
                <c:pt idx="28">
                  <c:v>12095607.981935486</c:v>
                </c:pt>
                <c:pt idx="29">
                  <c:v>12095607.981935486</c:v>
                </c:pt>
                <c:pt idx="30">
                  <c:v>12095607.981935486</c:v>
                </c:pt>
              </c:numCache>
            </c:numRef>
          </c:val>
          <c:extLst>
            <c:ext xmlns:c16="http://schemas.microsoft.com/office/drawing/2014/chart" uri="{C3380CC4-5D6E-409C-BE32-E72D297353CC}">
              <c16:uniqueId val="{00000001-1508-4F09-B5C2-9F41EABB5A90}"/>
            </c:ext>
          </c:extLst>
        </c:ser>
        <c:dLbls>
          <c:showLegendKey val="0"/>
          <c:showVal val="0"/>
          <c:showCatName val="0"/>
          <c:showSerName val="0"/>
          <c:showPercent val="0"/>
          <c:showBubbleSize val="0"/>
        </c:dLbls>
        <c:gapWidth val="100"/>
        <c:axId val="223838592"/>
        <c:axId val="223840128"/>
      </c:barChart>
      <c:lineChart>
        <c:grouping val="standard"/>
        <c:varyColors val="0"/>
        <c:ser>
          <c:idx val="2"/>
          <c:order val="2"/>
          <c:tx>
            <c:strRef>
              <c:f>Sugarplay_ro!$AC$100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Sugarplay_ro!$AC$101:$AC$131</c:f>
              <c:numCache>
                <c:formatCode>0.00%</c:formatCode>
                <c:ptCount val="31"/>
                <c:pt idx="0">
                  <c:v>-9.8918189455411865E-2</c:v>
                </c:pt>
                <c:pt idx="1">
                  <c:v>-0.10706364854660802</c:v>
                </c:pt>
                <c:pt idx="2">
                  <c:v>6.2138709706911364E-4</c:v>
                </c:pt>
                <c:pt idx="3">
                  <c:v>1.9777335783515971E-2</c:v>
                </c:pt>
                <c:pt idx="4">
                  <c:v>0.11158145254708807</c:v>
                </c:pt>
                <c:pt idx="5">
                  <c:v>0.15619949179510856</c:v>
                </c:pt>
                <c:pt idx="6">
                  <c:v>0.12329304088891725</c:v>
                </c:pt>
                <c:pt idx="7">
                  <c:v>8.9570409228916806E-2</c:v>
                </c:pt>
                <c:pt idx="8">
                  <c:v>6.7392219037386625E-2</c:v>
                </c:pt>
                <c:pt idx="9">
                  <c:v>4.7699861794974617E-2</c:v>
                </c:pt>
                <c:pt idx="10">
                  <c:v>3.1911816594546699E-2</c:v>
                </c:pt>
                <c:pt idx="11">
                  <c:v>1.3407367986245821E-2</c:v>
                </c:pt>
                <c:pt idx="12">
                  <c:v>-6.454704493577311E-2</c:v>
                </c:pt>
                <c:pt idx="13">
                  <c:v>-0.1313651131546465</c:v>
                </c:pt>
                <c:pt idx="14">
                  <c:v>-0.18927410561100327</c:v>
                </c:pt>
                <c:pt idx="15">
                  <c:v>-0.23994447401031563</c:v>
                </c:pt>
                <c:pt idx="16">
                  <c:v>-0.28465362259794413</c:v>
                </c:pt>
                <c:pt idx="17">
                  <c:v>-0.32439508800916944</c:v>
                </c:pt>
                <c:pt idx="18">
                  <c:v>-0.35995324127184475</c:v>
                </c:pt>
                <c:pt idx="19">
                  <c:v>-0.39195557920825252</c:v>
                </c:pt>
                <c:pt idx="20">
                  <c:v>-0.42091007543643094</c:v>
                </c:pt>
                <c:pt idx="21">
                  <c:v>-0.44723234473477502</c:v>
                </c:pt>
                <c:pt idx="22">
                  <c:v>-0.47126572105065434</c:v>
                </c:pt>
                <c:pt idx="23">
                  <c:v>-0.49329631600687707</c:v>
                </c:pt>
                <c:pt idx="24">
                  <c:v>-0.513564463366602</c:v>
                </c:pt>
                <c:pt idx="25">
                  <c:v>-0.53227352246788651</c:v>
                </c:pt>
                <c:pt idx="26">
                  <c:v>-0.54959672533944626</c:v>
                </c:pt>
                <c:pt idx="27">
                  <c:v>-0.56568255657732325</c:v>
                </c:pt>
                <c:pt idx="28">
                  <c:v>-0.58065902014362236</c:v>
                </c:pt>
                <c:pt idx="29">
                  <c:v>-0.59463705280550161</c:v>
                </c:pt>
                <c:pt idx="30">
                  <c:v>-0.60771327690855004</c:v>
                </c:pt>
              </c:numCache>
            </c:numRef>
          </c:val>
          <c:smooth val="0"/>
          <c:extLst>
            <c:ext xmlns:c16="http://schemas.microsoft.com/office/drawing/2014/chart" uri="{C3380CC4-5D6E-409C-BE32-E72D297353CC}">
              <c16:uniqueId val="{00000002-1508-4F09-B5C2-9F41EABB5A90}"/>
            </c:ext>
          </c:extLst>
        </c:ser>
        <c:dLbls>
          <c:showLegendKey val="0"/>
          <c:showVal val="0"/>
          <c:showCatName val="0"/>
          <c:showSerName val="0"/>
          <c:showPercent val="0"/>
          <c:showBubbleSize val="0"/>
        </c:dLbls>
        <c:marker val="1"/>
        <c:smooth val="0"/>
        <c:axId val="1843436208"/>
        <c:axId val="1843457328"/>
      </c:lineChart>
      <c:dateAx>
        <c:axId val="223838592"/>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3840128"/>
        <c:crosses val="autoZero"/>
        <c:auto val="1"/>
        <c:lblOffset val="100"/>
        <c:baseTimeUnit val="days"/>
      </c:dateAx>
      <c:valAx>
        <c:axId val="22384012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3838592"/>
        <c:crosses val="autoZero"/>
        <c:crossBetween val="between"/>
      </c:valAx>
      <c:dateAx>
        <c:axId val="1843436208"/>
        <c:scaling>
          <c:orientation val="minMax"/>
        </c:scaling>
        <c:delete val="1"/>
        <c:axPos val="b"/>
        <c:numFmt formatCode="m/d;@" sourceLinked="1"/>
        <c:majorTickMark val="out"/>
        <c:minorTickMark val="none"/>
        <c:tickLblPos val="nextTo"/>
        <c:crossAx val="1843457328"/>
        <c:crosses val="autoZero"/>
        <c:auto val="1"/>
        <c:lblOffset val="100"/>
        <c:baseTimeUnit val="days"/>
      </c:dateAx>
      <c:valAx>
        <c:axId val="184345732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1843436208"/>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6f033657-5e0a-478a-90cf-f350a2e898c7}"/>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2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总取款人数</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Sugarplay_ro!$AF$2:$AF$4</c:f>
              <c:strCache>
                <c:ptCount val="3"/>
                <c:pt idx="0">
                  <c:v>总取款人数</c:v>
                </c:pt>
                <c:pt idx="1">
                  <c:v>no of total withdrawer</c:v>
                </c:pt>
                <c:pt idx="2">
                  <c:v>本月数据</c:v>
                </c:pt>
              </c:strCache>
            </c:strRef>
          </c:tx>
          <c:spPr>
            <a:solidFill>
              <a:schemeClr val="accent1"/>
            </a:solidFill>
            <a:ln>
              <a:noFill/>
            </a:ln>
            <a:effectLst/>
          </c:spPr>
          <c:invertIfNegative val="0"/>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Sugarplay_ro!$AF$5:$AF$35</c:f>
              <c:numCache>
                <c:formatCode>_ * #,##0_ ;_ * \-#,##0_ ;_ * "-"_ ;_ @_ </c:formatCode>
                <c:ptCount val="31"/>
                <c:pt idx="0">
                  <c:v>244</c:v>
                </c:pt>
                <c:pt idx="1">
                  <c:v>210</c:v>
                </c:pt>
                <c:pt idx="2">
                  <c:v>186</c:v>
                </c:pt>
                <c:pt idx="3">
                  <c:v>209</c:v>
                </c:pt>
                <c:pt idx="4">
                  <c:v>202</c:v>
                </c:pt>
                <c:pt idx="5">
                  <c:v>247</c:v>
                </c:pt>
                <c:pt idx="6">
                  <c:v>230</c:v>
                </c:pt>
                <c:pt idx="7">
                  <c:v>214</c:v>
                </c:pt>
                <c:pt idx="8">
                  <c:v>228</c:v>
                </c:pt>
                <c:pt idx="9">
                  <c:v>196</c:v>
                </c:pt>
                <c:pt idx="10">
                  <c:v>193</c:v>
                </c:pt>
                <c:pt idx="11">
                  <c:v>212</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9373-4A98-A603-658A969C6704}"/>
            </c:ext>
          </c:extLst>
        </c:ser>
        <c:ser>
          <c:idx val="1"/>
          <c:order val="1"/>
          <c:tx>
            <c:strRef>
              <c:f>Sugarplay_ro!$AG$2:$AG$4</c:f>
              <c:strCache>
                <c:ptCount val="3"/>
                <c:pt idx="0">
                  <c:v>总取款人数</c:v>
                </c:pt>
                <c:pt idx="1">
                  <c:v>no of total withdrawer</c:v>
                </c:pt>
                <c:pt idx="2">
                  <c:v>上月数据</c:v>
                </c:pt>
              </c:strCache>
            </c:strRef>
          </c:tx>
          <c:spPr>
            <a:solidFill>
              <a:schemeClr val="accent2"/>
            </a:solidFill>
            <a:ln>
              <a:noFill/>
            </a:ln>
            <a:effectLst/>
          </c:spPr>
          <c:invertIfNegative val="0"/>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Sugarplay_ro!$AG$5:$AG$35</c:f>
              <c:numCache>
                <c:formatCode>_ * #,##0_ ;_ * \-#,##0_ ;_ * "-"_ ;_ @_ </c:formatCode>
                <c:ptCount val="31"/>
                <c:pt idx="0">
                  <c:v>211</c:v>
                </c:pt>
                <c:pt idx="1">
                  <c:v>212</c:v>
                </c:pt>
                <c:pt idx="2">
                  <c:v>210</c:v>
                </c:pt>
                <c:pt idx="3">
                  <c:v>189</c:v>
                </c:pt>
                <c:pt idx="4">
                  <c:v>191</c:v>
                </c:pt>
                <c:pt idx="5">
                  <c:v>219</c:v>
                </c:pt>
                <c:pt idx="6">
                  <c:v>209</c:v>
                </c:pt>
                <c:pt idx="7">
                  <c:v>203</c:v>
                </c:pt>
                <c:pt idx="8">
                  <c:v>196</c:v>
                </c:pt>
                <c:pt idx="9">
                  <c:v>219</c:v>
                </c:pt>
                <c:pt idx="10">
                  <c:v>202</c:v>
                </c:pt>
                <c:pt idx="11">
                  <c:v>207</c:v>
                </c:pt>
                <c:pt idx="12">
                  <c:v>232</c:v>
                </c:pt>
                <c:pt idx="13">
                  <c:v>202</c:v>
                </c:pt>
                <c:pt idx="14">
                  <c:v>218</c:v>
                </c:pt>
                <c:pt idx="15">
                  <c:v>194</c:v>
                </c:pt>
                <c:pt idx="16">
                  <c:v>188</c:v>
                </c:pt>
                <c:pt idx="17">
                  <c:v>184</c:v>
                </c:pt>
                <c:pt idx="18">
                  <c:v>198</c:v>
                </c:pt>
                <c:pt idx="19">
                  <c:v>215</c:v>
                </c:pt>
                <c:pt idx="20">
                  <c:v>218</c:v>
                </c:pt>
                <c:pt idx="21">
                  <c:v>214</c:v>
                </c:pt>
                <c:pt idx="22">
                  <c:v>201</c:v>
                </c:pt>
                <c:pt idx="23">
                  <c:v>176</c:v>
                </c:pt>
                <c:pt idx="24">
                  <c:v>191</c:v>
                </c:pt>
                <c:pt idx="25">
                  <c:v>193</c:v>
                </c:pt>
                <c:pt idx="26">
                  <c:v>242</c:v>
                </c:pt>
                <c:pt idx="27">
                  <c:v>272</c:v>
                </c:pt>
                <c:pt idx="28">
                  <c:v>0</c:v>
                </c:pt>
                <c:pt idx="29">
                  <c:v>0</c:v>
                </c:pt>
                <c:pt idx="30">
                  <c:v>0</c:v>
                </c:pt>
              </c:numCache>
            </c:numRef>
          </c:val>
          <c:extLst>
            <c:ext xmlns:c16="http://schemas.microsoft.com/office/drawing/2014/chart" uri="{C3380CC4-5D6E-409C-BE32-E72D297353CC}">
              <c16:uniqueId val="{00000001-9373-4A98-A603-658A969C6704}"/>
            </c:ext>
          </c:extLst>
        </c:ser>
        <c:dLbls>
          <c:showLegendKey val="0"/>
          <c:showVal val="0"/>
          <c:showCatName val="0"/>
          <c:showSerName val="0"/>
          <c:showPercent val="0"/>
          <c:showBubbleSize val="0"/>
        </c:dLbls>
        <c:gapWidth val="219"/>
        <c:axId val="222709248"/>
        <c:axId val="222710784"/>
      </c:barChart>
      <c:lineChart>
        <c:grouping val="standard"/>
        <c:varyColors val="0"/>
        <c:ser>
          <c:idx val="2"/>
          <c:order val="2"/>
          <c:tx>
            <c:strRef>
              <c:f>Sugarplay_ro!$AH$2:$AH$4</c:f>
              <c:strCache>
                <c:ptCount val="3"/>
                <c:pt idx="0">
                  <c:v>总取款人数</c:v>
                </c:pt>
                <c:pt idx="1">
                  <c:v>no of total withdrawer</c:v>
                </c:pt>
                <c:pt idx="2">
                  <c:v>增长率</c:v>
                </c:pt>
              </c:strCache>
            </c:strRef>
          </c:tx>
          <c:spPr>
            <a:ln w="28575" cap="rnd">
              <a:solidFill>
                <a:schemeClr val="accent3"/>
              </a:solidFill>
              <a:round/>
            </a:ln>
            <a:effectLst/>
          </c:spPr>
          <c:marker>
            <c:symbol val="none"/>
          </c:marker>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Sugarplay_ro!$AH$5:$AH$35</c:f>
              <c:numCache>
                <c:formatCode>0.00%</c:formatCode>
                <c:ptCount val="31"/>
                <c:pt idx="0">
                  <c:v>0.15639810426540285</c:v>
                </c:pt>
                <c:pt idx="1">
                  <c:v>-9.433962264150943E-3</c:v>
                </c:pt>
                <c:pt idx="2">
                  <c:v>-0.11428571428571428</c:v>
                </c:pt>
                <c:pt idx="3">
                  <c:v>0.10582010582010581</c:v>
                </c:pt>
                <c:pt idx="4">
                  <c:v>5.7591623036649213E-2</c:v>
                </c:pt>
                <c:pt idx="5">
                  <c:v>0.12785388127853881</c:v>
                </c:pt>
                <c:pt idx="6">
                  <c:v>0.10047846889952153</c:v>
                </c:pt>
                <c:pt idx="7">
                  <c:v>5.4187192118226604E-2</c:v>
                </c:pt>
                <c:pt idx="8">
                  <c:v>0.16326530612244897</c:v>
                </c:pt>
                <c:pt idx="9">
                  <c:v>-0.1050228310502283</c:v>
                </c:pt>
                <c:pt idx="10">
                  <c:v>-4.4554455445544552E-2</c:v>
                </c:pt>
                <c:pt idx="11">
                  <c:v>2.4154589371980676E-2</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9373-4A98-A603-658A969C6704}"/>
            </c:ext>
          </c:extLst>
        </c:ser>
        <c:dLbls>
          <c:showLegendKey val="0"/>
          <c:showVal val="0"/>
          <c:showCatName val="0"/>
          <c:showSerName val="0"/>
          <c:showPercent val="0"/>
          <c:showBubbleSize val="0"/>
        </c:dLbls>
        <c:marker val="1"/>
        <c:smooth val="0"/>
        <c:axId val="674841632"/>
        <c:axId val="674844512"/>
      </c:lineChart>
      <c:dateAx>
        <c:axId val="222709248"/>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710784"/>
        <c:crosses val="autoZero"/>
        <c:auto val="1"/>
        <c:lblOffset val="100"/>
        <c:baseTimeUnit val="days"/>
      </c:dateAx>
      <c:valAx>
        <c:axId val="22271078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2709248"/>
        <c:crosses val="autoZero"/>
        <c:crossBetween val="between"/>
      </c:valAx>
      <c:dateAx>
        <c:axId val="674841632"/>
        <c:scaling>
          <c:orientation val="minMax"/>
        </c:scaling>
        <c:delete val="1"/>
        <c:axPos val="b"/>
        <c:numFmt formatCode="m/d;@" sourceLinked="1"/>
        <c:majorTickMark val="out"/>
        <c:minorTickMark val="none"/>
        <c:tickLblPos val="nextTo"/>
        <c:crossAx val="674844512"/>
        <c:crosses val="autoZero"/>
        <c:auto val="1"/>
        <c:lblOffset val="100"/>
        <c:baseTimeUnit val="days"/>
      </c:dateAx>
      <c:valAx>
        <c:axId val="67484451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67484163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62167fe9-e32a-4584-9fe9-7b207b1881cd}"/>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ltLang="en-US"/>
              <a:t>总取款人数</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Sugarplay_ro!$AF$36</c:f>
              <c:strCache>
                <c:ptCount val="1"/>
                <c:pt idx="0">
                  <c:v>本月日均值数据</c:v>
                </c:pt>
              </c:strCache>
            </c:strRef>
          </c:tx>
          <c:spPr>
            <a:solidFill>
              <a:schemeClr val="accent1"/>
            </a:solidFill>
            <a:ln>
              <a:noFill/>
            </a:ln>
            <a:effectLst/>
          </c:spPr>
          <c:invertIfNegative val="0"/>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Sugarplay_ro!$AF$37:$AF$67</c:f>
              <c:numCache>
                <c:formatCode>_ * #,##0_ ;_ * \-#,##0_ ;_ * "-"_ ;_ @_ </c:formatCode>
                <c:ptCount val="31"/>
                <c:pt idx="0">
                  <c:v>244</c:v>
                </c:pt>
                <c:pt idx="1">
                  <c:v>227</c:v>
                </c:pt>
                <c:pt idx="2">
                  <c:v>213.33333333333334</c:v>
                </c:pt>
                <c:pt idx="3">
                  <c:v>212.25</c:v>
                </c:pt>
                <c:pt idx="4">
                  <c:v>210.2</c:v>
                </c:pt>
                <c:pt idx="5">
                  <c:v>216.33333333333334</c:v>
                </c:pt>
                <c:pt idx="6">
                  <c:v>218.28571428571428</c:v>
                </c:pt>
                <c:pt idx="7">
                  <c:v>217.75</c:v>
                </c:pt>
                <c:pt idx="8">
                  <c:v>218.88888888888889</c:v>
                </c:pt>
                <c:pt idx="9">
                  <c:v>216.6</c:v>
                </c:pt>
                <c:pt idx="10">
                  <c:v>214.45454545454547</c:v>
                </c:pt>
                <c:pt idx="11">
                  <c:v>214.25</c:v>
                </c:pt>
                <c:pt idx="12">
                  <c:v>197.76923076923077</c:v>
                </c:pt>
                <c:pt idx="13">
                  <c:v>183.64285714285714</c:v>
                </c:pt>
                <c:pt idx="14">
                  <c:v>171.4</c:v>
                </c:pt>
                <c:pt idx="15">
                  <c:v>160.6875</c:v>
                </c:pt>
                <c:pt idx="16">
                  <c:v>151.23529411764707</c:v>
                </c:pt>
                <c:pt idx="17">
                  <c:v>142.83333333333334</c:v>
                </c:pt>
                <c:pt idx="18">
                  <c:v>135.31578947368422</c:v>
                </c:pt>
                <c:pt idx="19">
                  <c:v>128.55000000000001</c:v>
                </c:pt>
                <c:pt idx="20">
                  <c:v>122.42857142857143</c:v>
                </c:pt>
                <c:pt idx="21">
                  <c:v>116.86363636363636</c:v>
                </c:pt>
                <c:pt idx="22">
                  <c:v>111.78260869565217</c:v>
                </c:pt>
                <c:pt idx="23">
                  <c:v>107.125</c:v>
                </c:pt>
                <c:pt idx="24">
                  <c:v>102.84</c:v>
                </c:pt>
                <c:pt idx="25">
                  <c:v>98.884615384615387</c:v>
                </c:pt>
                <c:pt idx="26">
                  <c:v>95.222222222222229</c:v>
                </c:pt>
                <c:pt idx="27">
                  <c:v>91.821428571428569</c:v>
                </c:pt>
                <c:pt idx="28">
                  <c:v>88.65517241379311</c:v>
                </c:pt>
                <c:pt idx="29">
                  <c:v>85.7</c:v>
                </c:pt>
                <c:pt idx="30">
                  <c:v>82.935483870967744</c:v>
                </c:pt>
              </c:numCache>
            </c:numRef>
          </c:val>
          <c:extLst>
            <c:ext xmlns:c16="http://schemas.microsoft.com/office/drawing/2014/chart" uri="{C3380CC4-5D6E-409C-BE32-E72D297353CC}">
              <c16:uniqueId val="{00000000-23E3-48F3-A278-BB563799A27E}"/>
            </c:ext>
          </c:extLst>
        </c:ser>
        <c:ser>
          <c:idx val="1"/>
          <c:order val="1"/>
          <c:tx>
            <c:strRef>
              <c:f>Sugarplay_ro!$AG$36</c:f>
              <c:strCache>
                <c:ptCount val="1"/>
                <c:pt idx="0">
                  <c:v>上月日均值数据</c:v>
                </c:pt>
              </c:strCache>
            </c:strRef>
          </c:tx>
          <c:spPr>
            <a:solidFill>
              <a:schemeClr val="accent2"/>
            </a:solidFill>
            <a:ln>
              <a:noFill/>
            </a:ln>
            <a:effectLst/>
          </c:spPr>
          <c:invertIfNegative val="0"/>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Sugarplay_ro!$AG$37:$AG$67</c:f>
              <c:numCache>
                <c:formatCode>_ * #,##0_ ;_ * \-#,##0_ ;_ * "-"_ ;_ @_ </c:formatCode>
                <c:ptCount val="31"/>
                <c:pt idx="0">
                  <c:v>211</c:v>
                </c:pt>
                <c:pt idx="1">
                  <c:v>211.5</c:v>
                </c:pt>
                <c:pt idx="2">
                  <c:v>211</c:v>
                </c:pt>
                <c:pt idx="3">
                  <c:v>205.5</c:v>
                </c:pt>
                <c:pt idx="4">
                  <c:v>202.6</c:v>
                </c:pt>
                <c:pt idx="5">
                  <c:v>205.33333333333334</c:v>
                </c:pt>
                <c:pt idx="6">
                  <c:v>205.85714285714286</c:v>
                </c:pt>
                <c:pt idx="7">
                  <c:v>205.5</c:v>
                </c:pt>
                <c:pt idx="8">
                  <c:v>204.44444444444446</c:v>
                </c:pt>
                <c:pt idx="9">
                  <c:v>205.9</c:v>
                </c:pt>
                <c:pt idx="10">
                  <c:v>205.54545454545453</c:v>
                </c:pt>
                <c:pt idx="11">
                  <c:v>205.66666666666666</c:v>
                </c:pt>
                <c:pt idx="12">
                  <c:v>207.69230769230768</c:v>
                </c:pt>
                <c:pt idx="13">
                  <c:v>207.28571428571428</c:v>
                </c:pt>
                <c:pt idx="14">
                  <c:v>208</c:v>
                </c:pt>
                <c:pt idx="15">
                  <c:v>207.125</c:v>
                </c:pt>
                <c:pt idx="16">
                  <c:v>206</c:v>
                </c:pt>
                <c:pt idx="17">
                  <c:v>204.77777777777777</c:v>
                </c:pt>
                <c:pt idx="18">
                  <c:v>204.42105263157896</c:v>
                </c:pt>
                <c:pt idx="19">
                  <c:v>204.95</c:v>
                </c:pt>
                <c:pt idx="20">
                  <c:v>205.57142857142858</c:v>
                </c:pt>
                <c:pt idx="21">
                  <c:v>205.95454545454547</c:v>
                </c:pt>
                <c:pt idx="22">
                  <c:v>205.7391304347826</c:v>
                </c:pt>
                <c:pt idx="23">
                  <c:v>204.5</c:v>
                </c:pt>
                <c:pt idx="24">
                  <c:v>203.96</c:v>
                </c:pt>
                <c:pt idx="25">
                  <c:v>203.53846153846155</c:v>
                </c:pt>
                <c:pt idx="26">
                  <c:v>204.96296296296296</c:v>
                </c:pt>
                <c:pt idx="27">
                  <c:v>207.35714285714286</c:v>
                </c:pt>
                <c:pt idx="28">
                  <c:v>200.20689655172413</c:v>
                </c:pt>
                <c:pt idx="29">
                  <c:v>193.53333333333333</c:v>
                </c:pt>
                <c:pt idx="30">
                  <c:v>187.29032258064515</c:v>
                </c:pt>
              </c:numCache>
            </c:numRef>
          </c:val>
          <c:extLst>
            <c:ext xmlns:c16="http://schemas.microsoft.com/office/drawing/2014/chart" uri="{C3380CC4-5D6E-409C-BE32-E72D297353CC}">
              <c16:uniqueId val="{00000001-23E3-48F3-A278-BB563799A27E}"/>
            </c:ext>
          </c:extLst>
        </c:ser>
        <c:dLbls>
          <c:showLegendKey val="0"/>
          <c:showVal val="0"/>
          <c:showCatName val="0"/>
          <c:showSerName val="0"/>
          <c:showPercent val="0"/>
          <c:showBubbleSize val="0"/>
        </c:dLbls>
        <c:gapWidth val="219"/>
        <c:axId val="223618944"/>
        <c:axId val="223620480"/>
      </c:barChart>
      <c:lineChart>
        <c:grouping val="standard"/>
        <c:varyColors val="0"/>
        <c:ser>
          <c:idx val="2"/>
          <c:order val="2"/>
          <c:tx>
            <c:strRef>
              <c:f>Sugarplay_ro!$AH$36</c:f>
              <c:strCache>
                <c:ptCount val="1"/>
                <c:pt idx="0">
                  <c:v>日均值同比增长率</c:v>
                </c:pt>
              </c:strCache>
            </c:strRef>
          </c:tx>
          <c:spPr>
            <a:ln w="28575" cap="rnd">
              <a:solidFill>
                <a:schemeClr val="accent3"/>
              </a:solidFill>
              <a:round/>
            </a:ln>
            <a:effectLst/>
          </c:spPr>
          <c:marker>
            <c:symbol val="none"/>
          </c:marker>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Sugarplay_ro!$AH$37:$AH$67</c:f>
              <c:numCache>
                <c:formatCode>0.00%</c:formatCode>
                <c:ptCount val="31"/>
                <c:pt idx="0">
                  <c:v>0.15639810426540285</c:v>
                </c:pt>
                <c:pt idx="1">
                  <c:v>7.328605200945626E-2</c:v>
                </c:pt>
                <c:pt idx="2">
                  <c:v>1.1058451816745701E-2</c:v>
                </c:pt>
                <c:pt idx="3">
                  <c:v>3.2846715328467155E-2</c:v>
                </c:pt>
                <c:pt idx="4">
                  <c:v>3.7512339585389902E-2</c:v>
                </c:pt>
                <c:pt idx="5">
                  <c:v>5.3571428571428568E-2</c:v>
                </c:pt>
                <c:pt idx="6">
                  <c:v>6.0374739764052679E-2</c:v>
                </c:pt>
                <c:pt idx="7">
                  <c:v>5.9610705596107053E-2</c:v>
                </c:pt>
                <c:pt idx="8">
                  <c:v>7.0652173913043403E-2</c:v>
                </c:pt>
                <c:pt idx="9">
                  <c:v>5.1966974259349145E-2</c:v>
                </c:pt>
                <c:pt idx="10">
                  <c:v>4.334365325077412E-2</c:v>
                </c:pt>
                <c:pt idx="11">
                  <c:v>4.1734197730956289E-2</c:v>
                </c:pt>
                <c:pt idx="12">
                  <c:v>-4.7777777777777697E-2</c:v>
                </c:pt>
                <c:pt idx="13">
                  <c:v>-0.11405926946933148</c:v>
                </c:pt>
                <c:pt idx="14">
                  <c:v>-0.17596153846153845</c:v>
                </c:pt>
                <c:pt idx="15">
                  <c:v>-0.22420036210018104</c:v>
                </c:pt>
                <c:pt idx="16">
                  <c:v>-0.26584808680753846</c:v>
                </c:pt>
                <c:pt idx="17">
                  <c:v>-0.30249593054801949</c:v>
                </c:pt>
                <c:pt idx="18">
                  <c:v>-0.33805355303810503</c:v>
                </c:pt>
                <c:pt idx="19">
                  <c:v>-0.37277384727982427</c:v>
                </c:pt>
                <c:pt idx="20">
                  <c:v>-0.40444753300903408</c:v>
                </c:pt>
                <c:pt idx="21">
                  <c:v>-0.43257559037740018</c:v>
                </c:pt>
                <c:pt idx="22">
                  <c:v>-0.45667793744716817</c:v>
                </c:pt>
                <c:pt idx="23">
                  <c:v>-0.47616136919315405</c:v>
                </c:pt>
                <c:pt idx="24">
                  <c:v>-0.4957834869582271</c:v>
                </c:pt>
                <c:pt idx="25">
                  <c:v>-0.51417233560090703</c:v>
                </c:pt>
                <c:pt idx="26">
                  <c:v>-0.53541741958800138</c:v>
                </c:pt>
                <c:pt idx="27">
                  <c:v>-0.55718222528418881</c:v>
                </c:pt>
                <c:pt idx="28">
                  <c:v>-0.5571822252841887</c:v>
                </c:pt>
                <c:pt idx="29">
                  <c:v>-0.5571822252841887</c:v>
                </c:pt>
                <c:pt idx="30">
                  <c:v>-0.5571822252841887</c:v>
                </c:pt>
              </c:numCache>
            </c:numRef>
          </c:val>
          <c:smooth val="0"/>
          <c:extLst>
            <c:ext xmlns:c16="http://schemas.microsoft.com/office/drawing/2014/chart" uri="{C3380CC4-5D6E-409C-BE32-E72D297353CC}">
              <c16:uniqueId val="{00000002-23E3-48F3-A278-BB563799A27E}"/>
            </c:ext>
          </c:extLst>
        </c:ser>
        <c:dLbls>
          <c:showLegendKey val="0"/>
          <c:showVal val="0"/>
          <c:showCatName val="0"/>
          <c:showSerName val="0"/>
          <c:showPercent val="0"/>
          <c:showBubbleSize val="0"/>
        </c:dLbls>
        <c:marker val="1"/>
        <c:smooth val="0"/>
        <c:axId val="362171856"/>
        <c:axId val="1515534112"/>
      </c:lineChart>
      <c:dateAx>
        <c:axId val="223618944"/>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620480"/>
        <c:crosses val="autoZero"/>
        <c:auto val="1"/>
        <c:lblOffset val="100"/>
        <c:baseTimeUnit val="days"/>
      </c:dateAx>
      <c:valAx>
        <c:axId val="223620480"/>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618944"/>
        <c:crosses val="autoZero"/>
        <c:crossBetween val="between"/>
      </c:valAx>
      <c:dateAx>
        <c:axId val="362171856"/>
        <c:scaling>
          <c:orientation val="minMax"/>
        </c:scaling>
        <c:delete val="1"/>
        <c:axPos val="b"/>
        <c:numFmt formatCode="m/d;@" sourceLinked="1"/>
        <c:majorTickMark val="out"/>
        <c:minorTickMark val="none"/>
        <c:tickLblPos val="nextTo"/>
        <c:crossAx val="1515534112"/>
        <c:crosses val="autoZero"/>
        <c:auto val="1"/>
        <c:lblOffset val="100"/>
        <c:baseTimeUnit val="days"/>
      </c:dateAx>
      <c:valAx>
        <c:axId val="151553411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362171856"/>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bfe1b465-3aed-4b17-8781-288876d10d75}"/>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ltLang="en-US"/>
              <a:t>总取款人数</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Sugarplay_ro!$AF$68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Sugarplay_ro!$A$69:$A$99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Sugarplay_ro!$AF$69:$AF$99</c:f>
              <c:numCache>
                <c:formatCode>_ * #,##0_ ;_ * \-#,##0_ ;_ * "-"_ ;_ @_ </c:formatCode>
                <c:ptCount val="31"/>
                <c:pt idx="0">
                  <c:v>-28</c:v>
                </c:pt>
                <c:pt idx="1">
                  <c:v>-34</c:v>
                </c:pt>
                <c:pt idx="2">
                  <c:v>-24</c:v>
                </c:pt>
                <c:pt idx="3">
                  <c:v>23</c:v>
                </c:pt>
                <c:pt idx="4">
                  <c:v>-7</c:v>
                </c:pt>
                <c:pt idx="5">
                  <c:v>45</c:v>
                </c:pt>
                <c:pt idx="6">
                  <c:v>-17</c:v>
                </c:pt>
                <c:pt idx="7">
                  <c:v>-16</c:v>
                </c:pt>
                <c:pt idx="8">
                  <c:v>14</c:v>
                </c:pt>
                <c:pt idx="9">
                  <c:v>-32</c:v>
                </c:pt>
                <c:pt idx="10">
                  <c:v>-3</c:v>
                </c:pt>
                <c:pt idx="11">
                  <c:v>19</c:v>
                </c:pt>
                <c:pt idx="12">
                  <c:v>-212</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8DAF-4872-90CE-4F3604BDD55B}"/>
            </c:ext>
          </c:extLst>
        </c:ser>
        <c:dLbls>
          <c:showLegendKey val="0"/>
          <c:showVal val="0"/>
          <c:showCatName val="0"/>
          <c:showSerName val="0"/>
          <c:showPercent val="0"/>
          <c:showBubbleSize val="0"/>
        </c:dLbls>
        <c:gapWidth val="315"/>
        <c:overlap val="-40"/>
        <c:axId val="223661056"/>
        <c:axId val="223662848"/>
      </c:barChart>
      <c:dateAx>
        <c:axId val="223661056"/>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3662848"/>
        <c:crosses val="autoZero"/>
        <c:auto val="1"/>
        <c:lblOffset val="100"/>
        <c:baseTimeUnit val="days"/>
      </c:dateAx>
      <c:valAx>
        <c:axId val="223662848"/>
        <c:scaling>
          <c:orientation val="minMax"/>
        </c:scaling>
        <c:delete val="1"/>
        <c:axPos val="l"/>
        <c:numFmt formatCode="_ * #,##0_ ;_ * \-#,##0_ ;_ * &quot;-&quot;_ ;_ @_ " sourceLinked="1"/>
        <c:majorTickMark val="none"/>
        <c:minorTickMark val="none"/>
        <c:tickLblPos val="nextTo"/>
        <c:crossAx val="2236610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70535fe8-9c2a-41db-bfdf-9ecd99bd3393}"/>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ltLang="en-US"/>
              <a:t>总取款人数</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Sugarplay_ro!$AF$100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Sugarplay_ro!$AF$101:$AF$131</c:f>
              <c:numCache>
                <c:formatCode>_ * #,##0_ ;_ * \-#,##0_ ;_ * "-"_ ;_ @_ </c:formatCode>
                <c:ptCount val="31"/>
                <c:pt idx="0">
                  <c:v>244</c:v>
                </c:pt>
                <c:pt idx="1">
                  <c:v>227</c:v>
                </c:pt>
                <c:pt idx="2">
                  <c:v>213.33333333333334</c:v>
                </c:pt>
                <c:pt idx="3">
                  <c:v>212.25</c:v>
                </c:pt>
                <c:pt idx="4">
                  <c:v>210.2</c:v>
                </c:pt>
                <c:pt idx="5">
                  <c:v>216.33333333333334</c:v>
                </c:pt>
                <c:pt idx="6">
                  <c:v>218.28571428571428</c:v>
                </c:pt>
                <c:pt idx="7">
                  <c:v>217.75</c:v>
                </c:pt>
                <c:pt idx="8">
                  <c:v>218.88888888888889</c:v>
                </c:pt>
                <c:pt idx="9">
                  <c:v>216.6</c:v>
                </c:pt>
                <c:pt idx="10">
                  <c:v>214.45454545454547</c:v>
                </c:pt>
                <c:pt idx="11">
                  <c:v>214.25</c:v>
                </c:pt>
                <c:pt idx="12">
                  <c:v>197.76923076923077</c:v>
                </c:pt>
                <c:pt idx="13">
                  <c:v>183.64285714285714</c:v>
                </c:pt>
                <c:pt idx="14">
                  <c:v>171.4</c:v>
                </c:pt>
                <c:pt idx="15">
                  <c:v>160.6875</c:v>
                </c:pt>
                <c:pt idx="16">
                  <c:v>151.23529411764707</c:v>
                </c:pt>
                <c:pt idx="17">
                  <c:v>142.83333333333334</c:v>
                </c:pt>
                <c:pt idx="18">
                  <c:v>135.31578947368422</c:v>
                </c:pt>
                <c:pt idx="19">
                  <c:v>128.55000000000001</c:v>
                </c:pt>
                <c:pt idx="20">
                  <c:v>122.42857142857143</c:v>
                </c:pt>
                <c:pt idx="21">
                  <c:v>116.86363636363636</c:v>
                </c:pt>
                <c:pt idx="22">
                  <c:v>111.78260869565217</c:v>
                </c:pt>
                <c:pt idx="23">
                  <c:v>107.125</c:v>
                </c:pt>
                <c:pt idx="24">
                  <c:v>102.84</c:v>
                </c:pt>
                <c:pt idx="25">
                  <c:v>98.884615384615387</c:v>
                </c:pt>
                <c:pt idx="26">
                  <c:v>95.222222222222229</c:v>
                </c:pt>
                <c:pt idx="27">
                  <c:v>91.821428571428569</c:v>
                </c:pt>
                <c:pt idx="28">
                  <c:v>88.65517241379311</c:v>
                </c:pt>
                <c:pt idx="29">
                  <c:v>85.7</c:v>
                </c:pt>
                <c:pt idx="30">
                  <c:v>82.935483870967744</c:v>
                </c:pt>
              </c:numCache>
            </c:numRef>
          </c:val>
          <c:extLst>
            <c:ext xmlns:c16="http://schemas.microsoft.com/office/drawing/2014/chart" uri="{C3380CC4-5D6E-409C-BE32-E72D297353CC}">
              <c16:uniqueId val="{00000000-5B7C-4786-AE51-A0CD2FA3663E}"/>
            </c:ext>
          </c:extLst>
        </c:ser>
        <c:ser>
          <c:idx val="1"/>
          <c:order val="1"/>
          <c:tx>
            <c:strRef>
              <c:f>Sugarplay_ro!$AG$100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Sugarplay_ro!$AG$101:$AG$131</c:f>
              <c:numCache>
                <c:formatCode>_ * #,##0_ ;_ * \-#,##0_ ;_ * "-"_ ;_ @_ </c:formatCode>
                <c:ptCount val="31"/>
                <c:pt idx="0">
                  <c:v>187.29032258064515</c:v>
                </c:pt>
                <c:pt idx="1">
                  <c:v>187.29032258064515</c:v>
                </c:pt>
                <c:pt idx="2">
                  <c:v>187.29032258064515</c:v>
                </c:pt>
                <c:pt idx="3">
                  <c:v>187.29032258064515</c:v>
                </c:pt>
                <c:pt idx="4">
                  <c:v>187.29032258064515</c:v>
                </c:pt>
                <c:pt idx="5">
                  <c:v>187.29032258064515</c:v>
                </c:pt>
                <c:pt idx="6">
                  <c:v>187.29032258064515</c:v>
                </c:pt>
                <c:pt idx="7">
                  <c:v>187.29032258064515</c:v>
                </c:pt>
                <c:pt idx="8">
                  <c:v>187.29032258064515</c:v>
                </c:pt>
                <c:pt idx="9">
                  <c:v>187.29032258064515</c:v>
                </c:pt>
                <c:pt idx="10">
                  <c:v>187.29032258064515</c:v>
                </c:pt>
                <c:pt idx="11">
                  <c:v>187.29032258064515</c:v>
                </c:pt>
                <c:pt idx="12">
                  <c:v>187.29032258064515</c:v>
                </c:pt>
                <c:pt idx="13">
                  <c:v>187.29032258064515</c:v>
                </c:pt>
                <c:pt idx="14">
                  <c:v>187.29032258064515</c:v>
                </c:pt>
                <c:pt idx="15">
                  <c:v>187.29032258064515</c:v>
                </c:pt>
                <c:pt idx="16">
                  <c:v>187.29032258064515</c:v>
                </c:pt>
                <c:pt idx="17">
                  <c:v>187.29032258064515</c:v>
                </c:pt>
                <c:pt idx="18">
                  <c:v>187.29032258064515</c:v>
                </c:pt>
                <c:pt idx="19">
                  <c:v>187.29032258064515</c:v>
                </c:pt>
                <c:pt idx="20">
                  <c:v>187.29032258064515</c:v>
                </c:pt>
                <c:pt idx="21">
                  <c:v>187.29032258064515</c:v>
                </c:pt>
                <c:pt idx="22">
                  <c:v>187.29032258064515</c:v>
                </c:pt>
                <c:pt idx="23">
                  <c:v>187.29032258064515</c:v>
                </c:pt>
                <c:pt idx="24">
                  <c:v>187.29032258064515</c:v>
                </c:pt>
                <c:pt idx="25">
                  <c:v>187.29032258064515</c:v>
                </c:pt>
                <c:pt idx="26">
                  <c:v>187.29032258064515</c:v>
                </c:pt>
                <c:pt idx="27">
                  <c:v>187.29032258064515</c:v>
                </c:pt>
                <c:pt idx="28">
                  <c:v>187.29032258064515</c:v>
                </c:pt>
                <c:pt idx="29">
                  <c:v>187.29032258064515</c:v>
                </c:pt>
                <c:pt idx="30">
                  <c:v>187.29032258064515</c:v>
                </c:pt>
              </c:numCache>
            </c:numRef>
          </c:val>
          <c:extLst>
            <c:ext xmlns:c16="http://schemas.microsoft.com/office/drawing/2014/chart" uri="{C3380CC4-5D6E-409C-BE32-E72D297353CC}">
              <c16:uniqueId val="{00000001-5B7C-4786-AE51-A0CD2FA3663E}"/>
            </c:ext>
          </c:extLst>
        </c:ser>
        <c:dLbls>
          <c:showLegendKey val="0"/>
          <c:showVal val="0"/>
          <c:showCatName val="0"/>
          <c:showSerName val="0"/>
          <c:showPercent val="0"/>
          <c:showBubbleSize val="0"/>
        </c:dLbls>
        <c:gapWidth val="269"/>
        <c:axId val="223717248"/>
        <c:axId val="223718784"/>
      </c:barChart>
      <c:lineChart>
        <c:grouping val="standard"/>
        <c:varyColors val="0"/>
        <c:ser>
          <c:idx val="2"/>
          <c:order val="2"/>
          <c:tx>
            <c:strRef>
              <c:f>Sugarplay_ro!$AH$100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Sugarplay_ro!$AH$101:$AH$131</c:f>
              <c:numCache>
                <c:formatCode>0.00%</c:formatCode>
                <c:ptCount val="31"/>
                <c:pt idx="0">
                  <c:v>0.30279021701687914</c:v>
                </c:pt>
                <c:pt idx="1">
                  <c:v>0.21202204615914577</c:v>
                </c:pt>
                <c:pt idx="2">
                  <c:v>0.1390515558617523</c:v>
                </c:pt>
                <c:pt idx="3">
                  <c:v>0.13326730967964179</c:v>
                </c:pt>
                <c:pt idx="4">
                  <c:v>0.12232173613503271</c:v>
                </c:pt>
                <c:pt idx="5">
                  <c:v>0.1550694683660582</c:v>
                </c:pt>
                <c:pt idx="6">
                  <c:v>0.16549382412282862</c:v>
                </c:pt>
                <c:pt idx="7">
                  <c:v>0.1626334826042026</c:v>
                </c:pt>
                <c:pt idx="8">
                  <c:v>0.16871435679565205</c:v>
                </c:pt>
                <c:pt idx="9">
                  <c:v>0.15649328281088531</c:v>
                </c:pt>
                <c:pt idx="10">
                  <c:v>0.14503804841386667</c:v>
                </c:pt>
                <c:pt idx="11">
                  <c:v>0.14394591801584572</c:v>
                </c:pt>
                <c:pt idx="12">
                  <c:v>5.5950078168473E-2</c:v>
                </c:pt>
                <c:pt idx="13">
                  <c:v>-1.94749274149894E-2</c:v>
                </c:pt>
                <c:pt idx="14">
                  <c:v>-8.4843265587323385E-2</c:v>
                </c:pt>
                <c:pt idx="15">
                  <c:v>-0.1420405614881157</c:v>
                </c:pt>
                <c:pt idx="16">
                  <c:v>-0.19250876375352058</c:v>
                </c:pt>
                <c:pt idx="17">
                  <c:v>-0.23736938798943613</c:v>
                </c:pt>
                <c:pt idx="18">
                  <c:v>-0.27750784125315003</c:v>
                </c:pt>
                <c:pt idx="19">
                  <c:v>-0.31363244919049249</c:v>
                </c:pt>
                <c:pt idx="20">
                  <c:v>-0.34631661827665955</c:v>
                </c:pt>
                <c:pt idx="21">
                  <c:v>-0.37602949926408419</c:v>
                </c:pt>
                <c:pt idx="22">
                  <c:v>-0.40315865146999352</c:v>
                </c:pt>
                <c:pt idx="23">
                  <c:v>-0.42802704099207711</c:v>
                </c:pt>
                <c:pt idx="24">
                  <c:v>-0.45090595935239403</c:v>
                </c:pt>
                <c:pt idx="25">
                  <c:v>-0.47202496091576351</c:v>
                </c:pt>
                <c:pt idx="26">
                  <c:v>-0.49157959199295742</c:v>
                </c:pt>
                <c:pt idx="27">
                  <c:v>-0.50973746370749473</c:v>
                </c:pt>
                <c:pt idx="28">
                  <c:v>-0.52664306840723618</c:v>
                </c:pt>
                <c:pt idx="29">
                  <c:v>-0.54242163279366173</c:v>
                </c:pt>
                <c:pt idx="30">
                  <c:v>-0.5571822252841887</c:v>
                </c:pt>
              </c:numCache>
            </c:numRef>
          </c:val>
          <c:smooth val="0"/>
          <c:extLst>
            <c:ext xmlns:c16="http://schemas.microsoft.com/office/drawing/2014/chart" uri="{C3380CC4-5D6E-409C-BE32-E72D297353CC}">
              <c16:uniqueId val="{00000002-5B7C-4786-AE51-A0CD2FA3663E}"/>
            </c:ext>
          </c:extLst>
        </c:ser>
        <c:dLbls>
          <c:showLegendKey val="0"/>
          <c:showVal val="0"/>
          <c:showCatName val="0"/>
          <c:showSerName val="0"/>
          <c:showPercent val="0"/>
          <c:showBubbleSize val="0"/>
        </c:dLbls>
        <c:marker val="1"/>
        <c:smooth val="0"/>
        <c:axId val="1515532048"/>
        <c:axId val="1515531568"/>
      </c:lineChart>
      <c:dateAx>
        <c:axId val="223717248"/>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3718784"/>
        <c:crosses val="autoZero"/>
        <c:auto val="1"/>
        <c:lblOffset val="100"/>
        <c:baseTimeUnit val="days"/>
      </c:dateAx>
      <c:valAx>
        <c:axId val="22371878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3717248"/>
        <c:crosses val="autoZero"/>
        <c:crossBetween val="between"/>
      </c:valAx>
      <c:dateAx>
        <c:axId val="1515532048"/>
        <c:scaling>
          <c:orientation val="minMax"/>
        </c:scaling>
        <c:delete val="1"/>
        <c:axPos val="b"/>
        <c:numFmt formatCode="m/d;@" sourceLinked="1"/>
        <c:majorTickMark val="out"/>
        <c:minorTickMark val="none"/>
        <c:tickLblPos val="nextTo"/>
        <c:crossAx val="1515531568"/>
        <c:crosses val="autoZero"/>
        <c:auto val="1"/>
        <c:lblOffset val="100"/>
        <c:baseTimeUnit val="days"/>
      </c:dateAx>
      <c:valAx>
        <c:axId val="151553156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1515532048"/>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0a9224f1-a6e8-4cb2-9dc3-fbf3b3e4956a}"/>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2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总取款次数</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Sugarplay_ro!$AI$2:$AI$4</c:f>
              <c:strCache>
                <c:ptCount val="3"/>
                <c:pt idx="0">
                  <c:v>总取款次数</c:v>
                </c:pt>
                <c:pt idx="1">
                  <c:v>total withdrawal counts</c:v>
                </c:pt>
                <c:pt idx="2">
                  <c:v>本月数据</c:v>
                </c:pt>
              </c:strCache>
            </c:strRef>
          </c:tx>
          <c:spPr>
            <a:solidFill>
              <a:schemeClr val="accent1"/>
            </a:solidFill>
            <a:ln>
              <a:noFill/>
            </a:ln>
            <a:effectLst/>
          </c:spPr>
          <c:invertIfNegative val="0"/>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Sugarplay_ro!$AI$5:$AI$35</c:f>
              <c:numCache>
                <c:formatCode>_ * #,##0_ ;_ * \-#,##0_ ;_ * "-"_ ;_ @_ </c:formatCode>
                <c:ptCount val="31"/>
                <c:pt idx="0">
                  <c:v>371</c:v>
                </c:pt>
                <c:pt idx="1">
                  <c:v>320</c:v>
                </c:pt>
                <c:pt idx="2">
                  <c:v>282</c:v>
                </c:pt>
                <c:pt idx="3">
                  <c:v>328</c:v>
                </c:pt>
                <c:pt idx="4">
                  <c:v>330</c:v>
                </c:pt>
                <c:pt idx="5">
                  <c:v>379</c:v>
                </c:pt>
                <c:pt idx="6">
                  <c:v>333</c:v>
                </c:pt>
                <c:pt idx="7">
                  <c:v>320</c:v>
                </c:pt>
                <c:pt idx="8">
                  <c:v>355</c:v>
                </c:pt>
                <c:pt idx="9">
                  <c:v>307</c:v>
                </c:pt>
                <c:pt idx="10">
                  <c:v>306</c:v>
                </c:pt>
                <c:pt idx="11">
                  <c:v>339</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F489-49AE-AFE9-4A9A28040721}"/>
            </c:ext>
          </c:extLst>
        </c:ser>
        <c:ser>
          <c:idx val="1"/>
          <c:order val="1"/>
          <c:tx>
            <c:strRef>
              <c:f>Sugarplay_ro!$AJ$2:$AJ$4</c:f>
              <c:strCache>
                <c:ptCount val="3"/>
                <c:pt idx="0">
                  <c:v>总取款次数</c:v>
                </c:pt>
                <c:pt idx="1">
                  <c:v>total withdrawal counts</c:v>
                </c:pt>
                <c:pt idx="2">
                  <c:v>上月数据</c:v>
                </c:pt>
              </c:strCache>
            </c:strRef>
          </c:tx>
          <c:spPr>
            <a:solidFill>
              <a:schemeClr val="accent2"/>
            </a:solidFill>
            <a:ln>
              <a:noFill/>
            </a:ln>
            <a:effectLst/>
          </c:spPr>
          <c:invertIfNegative val="0"/>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Sugarplay_ro!$AJ$5:$AJ$35</c:f>
              <c:numCache>
                <c:formatCode>_ * #,##0_ ;_ * \-#,##0_ ;_ * "-"_ ;_ @_ </c:formatCode>
                <c:ptCount val="31"/>
                <c:pt idx="0">
                  <c:v>351</c:v>
                </c:pt>
                <c:pt idx="1">
                  <c:v>347</c:v>
                </c:pt>
                <c:pt idx="2">
                  <c:v>342</c:v>
                </c:pt>
                <c:pt idx="3">
                  <c:v>318</c:v>
                </c:pt>
                <c:pt idx="4">
                  <c:v>321</c:v>
                </c:pt>
                <c:pt idx="5">
                  <c:v>343</c:v>
                </c:pt>
                <c:pt idx="6">
                  <c:v>331</c:v>
                </c:pt>
                <c:pt idx="7">
                  <c:v>300</c:v>
                </c:pt>
                <c:pt idx="8">
                  <c:v>294</c:v>
                </c:pt>
                <c:pt idx="9">
                  <c:v>357</c:v>
                </c:pt>
                <c:pt idx="10">
                  <c:v>326</c:v>
                </c:pt>
                <c:pt idx="11">
                  <c:v>299</c:v>
                </c:pt>
                <c:pt idx="12">
                  <c:v>328</c:v>
                </c:pt>
                <c:pt idx="13">
                  <c:v>317</c:v>
                </c:pt>
                <c:pt idx="14">
                  <c:v>351</c:v>
                </c:pt>
                <c:pt idx="15">
                  <c:v>282</c:v>
                </c:pt>
                <c:pt idx="16">
                  <c:v>309</c:v>
                </c:pt>
                <c:pt idx="17">
                  <c:v>271</c:v>
                </c:pt>
                <c:pt idx="18">
                  <c:v>310</c:v>
                </c:pt>
                <c:pt idx="19">
                  <c:v>319</c:v>
                </c:pt>
                <c:pt idx="20">
                  <c:v>330</c:v>
                </c:pt>
                <c:pt idx="21">
                  <c:v>320</c:v>
                </c:pt>
                <c:pt idx="22">
                  <c:v>308</c:v>
                </c:pt>
                <c:pt idx="23">
                  <c:v>296</c:v>
                </c:pt>
                <c:pt idx="24">
                  <c:v>305</c:v>
                </c:pt>
                <c:pt idx="25">
                  <c:v>303</c:v>
                </c:pt>
                <c:pt idx="26">
                  <c:v>360</c:v>
                </c:pt>
                <c:pt idx="27">
                  <c:v>397</c:v>
                </c:pt>
                <c:pt idx="28">
                  <c:v>0</c:v>
                </c:pt>
                <c:pt idx="29">
                  <c:v>0</c:v>
                </c:pt>
                <c:pt idx="30">
                  <c:v>0</c:v>
                </c:pt>
              </c:numCache>
            </c:numRef>
          </c:val>
          <c:extLst>
            <c:ext xmlns:c16="http://schemas.microsoft.com/office/drawing/2014/chart" uri="{C3380CC4-5D6E-409C-BE32-E72D297353CC}">
              <c16:uniqueId val="{00000001-F489-49AE-AFE9-4A9A28040721}"/>
            </c:ext>
          </c:extLst>
        </c:ser>
        <c:dLbls>
          <c:showLegendKey val="0"/>
          <c:showVal val="0"/>
          <c:showCatName val="0"/>
          <c:showSerName val="0"/>
          <c:showPercent val="0"/>
          <c:showBubbleSize val="0"/>
        </c:dLbls>
        <c:gapWidth val="219"/>
        <c:axId val="223787648"/>
        <c:axId val="223793536"/>
      </c:barChart>
      <c:lineChart>
        <c:grouping val="standard"/>
        <c:varyColors val="0"/>
        <c:ser>
          <c:idx val="2"/>
          <c:order val="2"/>
          <c:tx>
            <c:strRef>
              <c:f>Sugarplay_ro!$AK$2:$AK$4</c:f>
              <c:strCache>
                <c:ptCount val="3"/>
                <c:pt idx="0">
                  <c:v>总取款次数</c:v>
                </c:pt>
                <c:pt idx="1">
                  <c:v>total withdrawal counts</c:v>
                </c:pt>
                <c:pt idx="2">
                  <c:v>增长率</c:v>
                </c:pt>
              </c:strCache>
            </c:strRef>
          </c:tx>
          <c:spPr>
            <a:ln w="28575" cap="rnd">
              <a:solidFill>
                <a:schemeClr val="accent3"/>
              </a:solidFill>
              <a:round/>
            </a:ln>
            <a:effectLst/>
          </c:spPr>
          <c:marker>
            <c:symbol val="none"/>
          </c:marker>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Sugarplay_ro!$AK$5:$AK$35</c:f>
              <c:numCache>
                <c:formatCode>0.00%</c:formatCode>
                <c:ptCount val="31"/>
                <c:pt idx="0">
                  <c:v>5.6980056980056981E-2</c:v>
                </c:pt>
                <c:pt idx="1">
                  <c:v>-7.7809798270893377E-2</c:v>
                </c:pt>
                <c:pt idx="2">
                  <c:v>-0.17543859649122806</c:v>
                </c:pt>
                <c:pt idx="3">
                  <c:v>3.1446540880503145E-2</c:v>
                </c:pt>
                <c:pt idx="4">
                  <c:v>2.8037383177570093E-2</c:v>
                </c:pt>
                <c:pt idx="5">
                  <c:v>0.10495626822157435</c:v>
                </c:pt>
                <c:pt idx="6">
                  <c:v>6.0422960725075529E-3</c:v>
                </c:pt>
                <c:pt idx="7">
                  <c:v>6.6666666666666666E-2</c:v>
                </c:pt>
                <c:pt idx="8">
                  <c:v>0.20748299319727892</c:v>
                </c:pt>
                <c:pt idx="9">
                  <c:v>-0.14005602240896359</c:v>
                </c:pt>
                <c:pt idx="10">
                  <c:v>-6.1349693251533742E-2</c:v>
                </c:pt>
                <c:pt idx="11">
                  <c:v>0.13377926421404682</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F489-49AE-AFE9-4A9A28040721}"/>
            </c:ext>
          </c:extLst>
        </c:ser>
        <c:dLbls>
          <c:showLegendKey val="0"/>
          <c:showVal val="0"/>
          <c:showCatName val="0"/>
          <c:showSerName val="0"/>
          <c:showPercent val="0"/>
          <c:showBubbleSize val="0"/>
        </c:dLbls>
        <c:marker val="1"/>
        <c:smooth val="0"/>
        <c:axId val="479318432"/>
        <c:axId val="479312192"/>
      </c:lineChart>
      <c:dateAx>
        <c:axId val="223787648"/>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793536"/>
        <c:crosses val="autoZero"/>
        <c:auto val="1"/>
        <c:lblOffset val="100"/>
        <c:baseTimeUnit val="days"/>
      </c:dateAx>
      <c:valAx>
        <c:axId val="223793536"/>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787648"/>
        <c:crosses val="autoZero"/>
        <c:crossBetween val="between"/>
      </c:valAx>
      <c:dateAx>
        <c:axId val="479318432"/>
        <c:scaling>
          <c:orientation val="minMax"/>
        </c:scaling>
        <c:delete val="1"/>
        <c:axPos val="b"/>
        <c:numFmt formatCode="m/d;@" sourceLinked="1"/>
        <c:majorTickMark val="out"/>
        <c:minorTickMark val="none"/>
        <c:tickLblPos val="nextTo"/>
        <c:crossAx val="479312192"/>
        <c:crosses val="autoZero"/>
        <c:auto val="1"/>
        <c:lblOffset val="100"/>
        <c:baseTimeUnit val="days"/>
      </c:dateAx>
      <c:valAx>
        <c:axId val="4793121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479318432"/>
        <c:crosses val="max"/>
        <c:crossBetween val="between"/>
      </c:valAx>
      <c:spPr>
        <a:noFill/>
        <a:ln>
          <a:noFill/>
        </a:ln>
        <a:effectLst/>
      </c:spPr>
    </c:plotArea>
    <c:legend>
      <c:legendPos val="b"/>
      <c:layout>
        <c:manualLayout>
          <c:xMode val="edge"/>
          <c:yMode val="edge"/>
          <c:x val="2.3736506233674601E-2"/>
          <c:y val="0.74412513872007602"/>
          <c:w val="0.94559228963521103"/>
          <c:h val="0.20218358611213899"/>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737c2023-24eb-4fa2-ac49-89bda06fc3f9}"/>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总取款次数</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Sugarplay_ro!$AI$36</c:f>
              <c:strCache>
                <c:ptCount val="1"/>
                <c:pt idx="0">
                  <c:v>本月日均值数据</c:v>
                </c:pt>
              </c:strCache>
            </c:strRef>
          </c:tx>
          <c:spPr>
            <a:solidFill>
              <a:schemeClr val="accent1"/>
            </a:solidFill>
            <a:ln>
              <a:noFill/>
            </a:ln>
            <a:effectLst/>
          </c:spPr>
          <c:invertIfNegative val="0"/>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Sugarplay_ro!$AI$37:$AI$67</c:f>
              <c:numCache>
                <c:formatCode>_ * #,##0_ ;_ * \-#,##0_ ;_ * "-"_ ;_ @_ </c:formatCode>
                <c:ptCount val="31"/>
                <c:pt idx="0">
                  <c:v>371</c:v>
                </c:pt>
                <c:pt idx="1">
                  <c:v>345.5</c:v>
                </c:pt>
                <c:pt idx="2">
                  <c:v>324.33333333333331</c:v>
                </c:pt>
                <c:pt idx="3">
                  <c:v>325.25</c:v>
                </c:pt>
                <c:pt idx="4">
                  <c:v>326.2</c:v>
                </c:pt>
                <c:pt idx="5">
                  <c:v>335</c:v>
                </c:pt>
                <c:pt idx="6">
                  <c:v>334.71428571428572</c:v>
                </c:pt>
                <c:pt idx="7">
                  <c:v>332.875</c:v>
                </c:pt>
                <c:pt idx="8">
                  <c:v>335.33333333333331</c:v>
                </c:pt>
                <c:pt idx="9">
                  <c:v>332.5</c:v>
                </c:pt>
                <c:pt idx="10">
                  <c:v>330.09090909090907</c:v>
                </c:pt>
                <c:pt idx="11">
                  <c:v>330.83333333333331</c:v>
                </c:pt>
                <c:pt idx="12">
                  <c:v>305.38461538461536</c:v>
                </c:pt>
                <c:pt idx="13">
                  <c:v>283.57142857142856</c:v>
                </c:pt>
                <c:pt idx="14">
                  <c:v>264.66666666666669</c:v>
                </c:pt>
                <c:pt idx="15">
                  <c:v>248.125</c:v>
                </c:pt>
                <c:pt idx="16">
                  <c:v>233.52941176470588</c:v>
                </c:pt>
                <c:pt idx="17">
                  <c:v>220.55555555555554</c:v>
                </c:pt>
                <c:pt idx="18">
                  <c:v>208.94736842105263</c:v>
                </c:pt>
                <c:pt idx="19">
                  <c:v>198.5</c:v>
                </c:pt>
                <c:pt idx="20">
                  <c:v>189.04761904761904</c:v>
                </c:pt>
                <c:pt idx="21">
                  <c:v>180.45454545454547</c:v>
                </c:pt>
                <c:pt idx="22">
                  <c:v>172.60869565217391</c:v>
                </c:pt>
                <c:pt idx="23">
                  <c:v>165.41666666666666</c:v>
                </c:pt>
                <c:pt idx="24">
                  <c:v>158.80000000000001</c:v>
                </c:pt>
                <c:pt idx="25">
                  <c:v>152.69230769230768</c:v>
                </c:pt>
                <c:pt idx="26">
                  <c:v>147.03703703703704</c:v>
                </c:pt>
                <c:pt idx="27">
                  <c:v>141.78571428571428</c:v>
                </c:pt>
                <c:pt idx="28">
                  <c:v>136.89655172413794</c:v>
                </c:pt>
                <c:pt idx="29">
                  <c:v>132.33333333333334</c:v>
                </c:pt>
                <c:pt idx="30">
                  <c:v>128.06451612903226</c:v>
                </c:pt>
              </c:numCache>
            </c:numRef>
          </c:val>
          <c:extLst>
            <c:ext xmlns:c16="http://schemas.microsoft.com/office/drawing/2014/chart" uri="{C3380CC4-5D6E-409C-BE32-E72D297353CC}">
              <c16:uniqueId val="{00000000-EFB1-4A52-AD7A-F9B85C153556}"/>
            </c:ext>
          </c:extLst>
        </c:ser>
        <c:ser>
          <c:idx val="1"/>
          <c:order val="1"/>
          <c:tx>
            <c:strRef>
              <c:f>Sugarplay_ro!$AJ$36</c:f>
              <c:strCache>
                <c:ptCount val="1"/>
                <c:pt idx="0">
                  <c:v>上月日均值数据</c:v>
                </c:pt>
              </c:strCache>
            </c:strRef>
          </c:tx>
          <c:spPr>
            <a:solidFill>
              <a:schemeClr val="accent2"/>
            </a:solidFill>
            <a:ln>
              <a:noFill/>
            </a:ln>
            <a:effectLst/>
          </c:spPr>
          <c:invertIfNegative val="0"/>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Sugarplay_ro!$AJ$37:$AJ$67</c:f>
              <c:numCache>
                <c:formatCode>_ * #,##0_ ;_ * \-#,##0_ ;_ * "-"_ ;_ @_ </c:formatCode>
                <c:ptCount val="31"/>
                <c:pt idx="0">
                  <c:v>351</c:v>
                </c:pt>
                <c:pt idx="1">
                  <c:v>349</c:v>
                </c:pt>
                <c:pt idx="2">
                  <c:v>346.66666666666669</c:v>
                </c:pt>
                <c:pt idx="3">
                  <c:v>339.5</c:v>
                </c:pt>
                <c:pt idx="4">
                  <c:v>335.8</c:v>
                </c:pt>
                <c:pt idx="5">
                  <c:v>337</c:v>
                </c:pt>
                <c:pt idx="6">
                  <c:v>336.14285714285717</c:v>
                </c:pt>
                <c:pt idx="7">
                  <c:v>331.625</c:v>
                </c:pt>
                <c:pt idx="8">
                  <c:v>327.44444444444446</c:v>
                </c:pt>
                <c:pt idx="9">
                  <c:v>330.4</c:v>
                </c:pt>
                <c:pt idx="10">
                  <c:v>330</c:v>
                </c:pt>
                <c:pt idx="11">
                  <c:v>327.41666666666669</c:v>
                </c:pt>
                <c:pt idx="12">
                  <c:v>327.46153846153845</c:v>
                </c:pt>
                <c:pt idx="13">
                  <c:v>326.71428571428572</c:v>
                </c:pt>
                <c:pt idx="14">
                  <c:v>328.33333333333331</c:v>
                </c:pt>
                <c:pt idx="15">
                  <c:v>325.4375</c:v>
                </c:pt>
                <c:pt idx="16">
                  <c:v>324.47058823529414</c:v>
                </c:pt>
                <c:pt idx="17">
                  <c:v>321.5</c:v>
                </c:pt>
                <c:pt idx="18">
                  <c:v>320.89473684210526</c:v>
                </c:pt>
                <c:pt idx="19">
                  <c:v>320.8</c:v>
                </c:pt>
                <c:pt idx="20">
                  <c:v>321.23809523809524</c:v>
                </c:pt>
                <c:pt idx="21">
                  <c:v>321.18181818181819</c:v>
                </c:pt>
                <c:pt idx="22">
                  <c:v>320.60869565217394</c:v>
                </c:pt>
                <c:pt idx="23">
                  <c:v>319.58333333333331</c:v>
                </c:pt>
                <c:pt idx="24">
                  <c:v>319</c:v>
                </c:pt>
                <c:pt idx="25">
                  <c:v>318.38461538461536</c:v>
                </c:pt>
                <c:pt idx="26">
                  <c:v>319.92592592592592</c:v>
                </c:pt>
                <c:pt idx="27">
                  <c:v>322.67857142857144</c:v>
                </c:pt>
                <c:pt idx="28">
                  <c:v>311.55172413793105</c:v>
                </c:pt>
                <c:pt idx="29">
                  <c:v>301.16666666666669</c:v>
                </c:pt>
                <c:pt idx="30">
                  <c:v>291.45161290322579</c:v>
                </c:pt>
              </c:numCache>
            </c:numRef>
          </c:val>
          <c:extLst>
            <c:ext xmlns:c16="http://schemas.microsoft.com/office/drawing/2014/chart" uri="{C3380CC4-5D6E-409C-BE32-E72D297353CC}">
              <c16:uniqueId val="{00000001-EFB1-4A52-AD7A-F9B85C153556}"/>
            </c:ext>
          </c:extLst>
        </c:ser>
        <c:dLbls>
          <c:showLegendKey val="0"/>
          <c:showVal val="0"/>
          <c:showCatName val="0"/>
          <c:showSerName val="0"/>
          <c:showPercent val="0"/>
          <c:showBubbleSize val="0"/>
        </c:dLbls>
        <c:gapWidth val="219"/>
        <c:axId val="224165248"/>
        <c:axId val="224175232"/>
      </c:barChart>
      <c:lineChart>
        <c:grouping val="standard"/>
        <c:varyColors val="0"/>
        <c:ser>
          <c:idx val="2"/>
          <c:order val="2"/>
          <c:tx>
            <c:strRef>
              <c:f>Sugarplay_ro!$AK$36</c:f>
              <c:strCache>
                <c:ptCount val="1"/>
                <c:pt idx="0">
                  <c:v>日均值同比增长率</c:v>
                </c:pt>
              </c:strCache>
            </c:strRef>
          </c:tx>
          <c:spPr>
            <a:ln w="28575" cap="rnd">
              <a:solidFill>
                <a:schemeClr val="accent3"/>
              </a:solidFill>
              <a:round/>
            </a:ln>
            <a:effectLst/>
          </c:spPr>
          <c:marker>
            <c:symbol val="none"/>
          </c:marker>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Sugarplay_ro!$AK$37:$AK$67</c:f>
              <c:numCache>
                <c:formatCode>0.00%</c:formatCode>
                <c:ptCount val="31"/>
                <c:pt idx="0">
                  <c:v>5.6980056980056981E-2</c:v>
                </c:pt>
                <c:pt idx="1">
                  <c:v>-1.0028653295128941E-2</c:v>
                </c:pt>
                <c:pt idx="2">
                  <c:v>-6.4423076923077027E-2</c:v>
                </c:pt>
                <c:pt idx="3">
                  <c:v>-4.1973490427098671E-2</c:v>
                </c:pt>
                <c:pt idx="4">
                  <c:v>-2.8588445503275828E-2</c:v>
                </c:pt>
                <c:pt idx="5">
                  <c:v>-5.9347181008902079E-3</c:v>
                </c:pt>
                <c:pt idx="6">
                  <c:v>-4.2498937526562319E-3</c:v>
                </c:pt>
                <c:pt idx="7">
                  <c:v>3.7693177534866189E-3</c:v>
                </c:pt>
                <c:pt idx="8">
                  <c:v>2.4092297251442046E-2</c:v>
                </c:pt>
                <c:pt idx="9">
                  <c:v>6.3559322033898994E-3</c:v>
                </c:pt>
                <c:pt idx="10">
                  <c:v>2.7548209366383354E-4</c:v>
                </c:pt>
                <c:pt idx="11">
                  <c:v>1.043522524815463E-2</c:v>
                </c:pt>
                <c:pt idx="12">
                  <c:v>-6.7418369743951198E-2</c:v>
                </c:pt>
                <c:pt idx="13">
                  <c:v>-0.13205072146917365</c:v>
                </c:pt>
                <c:pt idx="14">
                  <c:v>-0.19390862944162426</c:v>
                </c:pt>
                <c:pt idx="15">
                  <c:v>-0.23756481659304782</c:v>
                </c:pt>
                <c:pt idx="16">
                  <c:v>-0.28027556200145037</c:v>
                </c:pt>
                <c:pt idx="17">
                  <c:v>-0.31397960946950065</c:v>
                </c:pt>
                <c:pt idx="18">
                  <c:v>-0.34886009512875182</c:v>
                </c:pt>
                <c:pt idx="19">
                  <c:v>-0.38123441396508728</c:v>
                </c:pt>
                <c:pt idx="20">
                  <c:v>-0.4115031129558257</c:v>
                </c:pt>
                <c:pt idx="21">
                  <c:v>-0.43815454288140387</c:v>
                </c:pt>
                <c:pt idx="22">
                  <c:v>-0.46162191483591003</c:v>
                </c:pt>
                <c:pt idx="23">
                  <c:v>-0.48239895697522817</c:v>
                </c:pt>
                <c:pt idx="24">
                  <c:v>-0.50219435736677109</c:v>
                </c:pt>
                <c:pt idx="25">
                  <c:v>-0.52041555931384398</c:v>
                </c:pt>
                <c:pt idx="26">
                  <c:v>-0.54040287103496176</c:v>
                </c:pt>
                <c:pt idx="27">
                  <c:v>-0.56059767570558938</c:v>
                </c:pt>
                <c:pt idx="28">
                  <c:v>-0.56059767570558938</c:v>
                </c:pt>
                <c:pt idx="29">
                  <c:v>-0.56059767570558938</c:v>
                </c:pt>
                <c:pt idx="30">
                  <c:v>-0.56059767570558938</c:v>
                </c:pt>
              </c:numCache>
            </c:numRef>
          </c:val>
          <c:smooth val="0"/>
          <c:extLst>
            <c:ext xmlns:c16="http://schemas.microsoft.com/office/drawing/2014/chart" uri="{C3380CC4-5D6E-409C-BE32-E72D297353CC}">
              <c16:uniqueId val="{00000002-EFB1-4A52-AD7A-F9B85C153556}"/>
            </c:ext>
          </c:extLst>
        </c:ser>
        <c:dLbls>
          <c:showLegendKey val="0"/>
          <c:showVal val="0"/>
          <c:showCatName val="0"/>
          <c:showSerName val="0"/>
          <c:showPercent val="0"/>
          <c:showBubbleSize val="0"/>
        </c:dLbls>
        <c:marker val="1"/>
        <c:smooth val="0"/>
        <c:axId val="1843435728"/>
        <c:axId val="1843452048"/>
      </c:lineChart>
      <c:dateAx>
        <c:axId val="224165248"/>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175232"/>
        <c:crosses val="autoZero"/>
        <c:auto val="1"/>
        <c:lblOffset val="100"/>
        <c:baseTimeUnit val="days"/>
      </c:dateAx>
      <c:valAx>
        <c:axId val="22417523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165248"/>
        <c:crosses val="autoZero"/>
        <c:crossBetween val="between"/>
      </c:valAx>
      <c:dateAx>
        <c:axId val="1843435728"/>
        <c:scaling>
          <c:orientation val="minMax"/>
        </c:scaling>
        <c:delete val="1"/>
        <c:axPos val="b"/>
        <c:numFmt formatCode="m/d;@" sourceLinked="1"/>
        <c:majorTickMark val="out"/>
        <c:minorTickMark val="none"/>
        <c:tickLblPos val="nextTo"/>
        <c:crossAx val="1843452048"/>
        <c:crosses val="autoZero"/>
        <c:auto val="1"/>
        <c:lblOffset val="100"/>
        <c:baseTimeUnit val="days"/>
      </c:dateAx>
      <c:valAx>
        <c:axId val="184345204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1843435728"/>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52b0db77-65ab-4f09-91f7-e41427e3a97f}"/>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t>总取款次数</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Sugarplay_ro!$AI$68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Sugarplay_ro!$A$69:$A$99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Sugarplay_ro!$AI$69:$AI$99</c:f>
              <c:numCache>
                <c:formatCode>_ * #,##0_ ;_ * \-#,##0_ ;_ * "-"_ ;_ @_ </c:formatCode>
                <c:ptCount val="31"/>
                <c:pt idx="0">
                  <c:v>-26</c:v>
                </c:pt>
                <c:pt idx="1">
                  <c:v>-51</c:v>
                </c:pt>
                <c:pt idx="2">
                  <c:v>-38</c:v>
                </c:pt>
                <c:pt idx="3">
                  <c:v>46</c:v>
                </c:pt>
                <c:pt idx="4">
                  <c:v>2</c:v>
                </c:pt>
                <c:pt idx="5">
                  <c:v>49</c:v>
                </c:pt>
                <c:pt idx="6">
                  <c:v>-46</c:v>
                </c:pt>
                <c:pt idx="7">
                  <c:v>-13</c:v>
                </c:pt>
                <c:pt idx="8">
                  <c:v>35</c:v>
                </c:pt>
                <c:pt idx="9">
                  <c:v>-48</c:v>
                </c:pt>
                <c:pt idx="10">
                  <c:v>-1</c:v>
                </c:pt>
                <c:pt idx="11">
                  <c:v>33</c:v>
                </c:pt>
                <c:pt idx="12">
                  <c:v>-339</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64C3-4073-A0E4-EFB321633592}"/>
            </c:ext>
          </c:extLst>
        </c:ser>
        <c:dLbls>
          <c:showLegendKey val="0"/>
          <c:showVal val="0"/>
          <c:showCatName val="0"/>
          <c:showSerName val="0"/>
          <c:showPercent val="0"/>
          <c:showBubbleSize val="0"/>
        </c:dLbls>
        <c:gapWidth val="315"/>
        <c:overlap val="-40"/>
        <c:axId val="224346496"/>
        <c:axId val="224348032"/>
      </c:barChart>
      <c:dateAx>
        <c:axId val="224346496"/>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4348032"/>
        <c:crosses val="autoZero"/>
        <c:auto val="1"/>
        <c:lblOffset val="100"/>
        <c:baseTimeUnit val="days"/>
      </c:dateAx>
      <c:valAx>
        <c:axId val="224348032"/>
        <c:scaling>
          <c:orientation val="minMax"/>
        </c:scaling>
        <c:delete val="1"/>
        <c:axPos val="l"/>
        <c:numFmt formatCode="_ * #,##0_ ;_ * \-#,##0_ ;_ * &quot;-&quot;_ ;_ @_ " sourceLinked="1"/>
        <c:majorTickMark val="none"/>
        <c:minorTickMark val="none"/>
        <c:tickLblPos val="nextTo"/>
        <c:crossAx val="2243464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ce0c0345-2e44-44ac-8e7e-5918a7e46d9a}"/>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t>总取款次数</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Sugarplay_ro!$AI$100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Sugarplay_ro!$AI$101:$AI$131</c:f>
              <c:numCache>
                <c:formatCode>_ * #,##0_ ;_ * \-#,##0_ ;_ * "-"_ ;_ @_ </c:formatCode>
                <c:ptCount val="31"/>
                <c:pt idx="0">
                  <c:v>371</c:v>
                </c:pt>
                <c:pt idx="1">
                  <c:v>345.5</c:v>
                </c:pt>
                <c:pt idx="2">
                  <c:v>324.33333333333331</c:v>
                </c:pt>
                <c:pt idx="3">
                  <c:v>325.25</c:v>
                </c:pt>
                <c:pt idx="4">
                  <c:v>326.2</c:v>
                </c:pt>
                <c:pt idx="5">
                  <c:v>335</c:v>
                </c:pt>
                <c:pt idx="6">
                  <c:v>334.71428571428572</c:v>
                </c:pt>
                <c:pt idx="7">
                  <c:v>332.875</c:v>
                </c:pt>
                <c:pt idx="8">
                  <c:v>335.33333333333331</c:v>
                </c:pt>
                <c:pt idx="9">
                  <c:v>332.5</c:v>
                </c:pt>
                <c:pt idx="10">
                  <c:v>330.09090909090907</c:v>
                </c:pt>
                <c:pt idx="11">
                  <c:v>330.83333333333331</c:v>
                </c:pt>
                <c:pt idx="12">
                  <c:v>305.38461538461536</c:v>
                </c:pt>
                <c:pt idx="13">
                  <c:v>283.57142857142856</c:v>
                </c:pt>
                <c:pt idx="14">
                  <c:v>264.66666666666669</c:v>
                </c:pt>
                <c:pt idx="15">
                  <c:v>248.125</c:v>
                </c:pt>
                <c:pt idx="16">
                  <c:v>233.52941176470588</c:v>
                </c:pt>
                <c:pt idx="17">
                  <c:v>220.55555555555554</c:v>
                </c:pt>
                <c:pt idx="18">
                  <c:v>208.94736842105263</c:v>
                </c:pt>
                <c:pt idx="19">
                  <c:v>198.5</c:v>
                </c:pt>
                <c:pt idx="20">
                  <c:v>189.04761904761904</c:v>
                </c:pt>
                <c:pt idx="21">
                  <c:v>180.45454545454547</c:v>
                </c:pt>
                <c:pt idx="22">
                  <c:v>172.60869565217391</c:v>
                </c:pt>
                <c:pt idx="23">
                  <c:v>165.41666666666666</c:v>
                </c:pt>
                <c:pt idx="24">
                  <c:v>158.80000000000001</c:v>
                </c:pt>
                <c:pt idx="25">
                  <c:v>152.69230769230768</c:v>
                </c:pt>
                <c:pt idx="26">
                  <c:v>147.03703703703704</c:v>
                </c:pt>
                <c:pt idx="27">
                  <c:v>141.78571428571428</c:v>
                </c:pt>
                <c:pt idx="28">
                  <c:v>136.89655172413794</c:v>
                </c:pt>
                <c:pt idx="29">
                  <c:v>132.33333333333334</c:v>
                </c:pt>
                <c:pt idx="30">
                  <c:v>128.06451612903226</c:v>
                </c:pt>
              </c:numCache>
            </c:numRef>
          </c:val>
          <c:extLst>
            <c:ext xmlns:c16="http://schemas.microsoft.com/office/drawing/2014/chart" uri="{C3380CC4-5D6E-409C-BE32-E72D297353CC}">
              <c16:uniqueId val="{00000000-1CEC-444E-8395-B46CAA198302}"/>
            </c:ext>
          </c:extLst>
        </c:ser>
        <c:ser>
          <c:idx val="1"/>
          <c:order val="1"/>
          <c:tx>
            <c:strRef>
              <c:f>Sugarplay_ro!$AJ$100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Sugarplay_ro!$AJ$101:$AJ$131</c:f>
              <c:numCache>
                <c:formatCode>_ * #,##0_ ;_ * \-#,##0_ ;_ * "-"_ ;_ @_ </c:formatCode>
                <c:ptCount val="31"/>
                <c:pt idx="0">
                  <c:v>291.45161290322579</c:v>
                </c:pt>
                <c:pt idx="1">
                  <c:v>291.45161290322579</c:v>
                </c:pt>
                <c:pt idx="2">
                  <c:v>291.45161290322579</c:v>
                </c:pt>
                <c:pt idx="3">
                  <c:v>291.45161290322579</c:v>
                </c:pt>
                <c:pt idx="4">
                  <c:v>291.45161290322579</c:v>
                </c:pt>
                <c:pt idx="5">
                  <c:v>291.45161290322579</c:v>
                </c:pt>
                <c:pt idx="6">
                  <c:v>291.45161290322579</c:v>
                </c:pt>
                <c:pt idx="7">
                  <c:v>291.45161290322579</c:v>
                </c:pt>
                <c:pt idx="8">
                  <c:v>291.45161290322579</c:v>
                </c:pt>
                <c:pt idx="9">
                  <c:v>291.45161290322579</c:v>
                </c:pt>
                <c:pt idx="10">
                  <c:v>291.45161290322579</c:v>
                </c:pt>
                <c:pt idx="11">
                  <c:v>291.45161290322579</c:v>
                </c:pt>
                <c:pt idx="12">
                  <c:v>291.45161290322579</c:v>
                </c:pt>
                <c:pt idx="13">
                  <c:v>291.45161290322579</c:v>
                </c:pt>
                <c:pt idx="14">
                  <c:v>291.45161290322579</c:v>
                </c:pt>
                <c:pt idx="15">
                  <c:v>291.45161290322579</c:v>
                </c:pt>
                <c:pt idx="16">
                  <c:v>291.45161290322579</c:v>
                </c:pt>
                <c:pt idx="17">
                  <c:v>291.45161290322579</c:v>
                </c:pt>
                <c:pt idx="18">
                  <c:v>291.45161290322579</c:v>
                </c:pt>
                <c:pt idx="19">
                  <c:v>291.45161290322579</c:v>
                </c:pt>
                <c:pt idx="20">
                  <c:v>291.45161290322579</c:v>
                </c:pt>
                <c:pt idx="21">
                  <c:v>291.45161290322579</c:v>
                </c:pt>
                <c:pt idx="22">
                  <c:v>291.45161290322579</c:v>
                </c:pt>
                <c:pt idx="23">
                  <c:v>291.45161290322579</c:v>
                </c:pt>
                <c:pt idx="24">
                  <c:v>291.45161290322579</c:v>
                </c:pt>
                <c:pt idx="25">
                  <c:v>291.45161290322579</c:v>
                </c:pt>
                <c:pt idx="26">
                  <c:v>291.45161290322579</c:v>
                </c:pt>
                <c:pt idx="27">
                  <c:v>291.45161290322579</c:v>
                </c:pt>
                <c:pt idx="28">
                  <c:v>291.45161290322579</c:v>
                </c:pt>
                <c:pt idx="29">
                  <c:v>291.45161290322579</c:v>
                </c:pt>
                <c:pt idx="30">
                  <c:v>291.45161290322579</c:v>
                </c:pt>
              </c:numCache>
            </c:numRef>
          </c:val>
          <c:extLst>
            <c:ext xmlns:c16="http://schemas.microsoft.com/office/drawing/2014/chart" uri="{C3380CC4-5D6E-409C-BE32-E72D297353CC}">
              <c16:uniqueId val="{00000001-1CEC-444E-8395-B46CAA198302}"/>
            </c:ext>
          </c:extLst>
        </c:ser>
        <c:dLbls>
          <c:showLegendKey val="0"/>
          <c:showVal val="0"/>
          <c:showCatName val="0"/>
          <c:showSerName val="0"/>
          <c:showPercent val="0"/>
          <c:showBubbleSize val="0"/>
        </c:dLbls>
        <c:gapWidth val="269"/>
        <c:axId val="224267264"/>
        <c:axId val="224277248"/>
      </c:barChart>
      <c:lineChart>
        <c:grouping val="standard"/>
        <c:varyColors val="0"/>
        <c:ser>
          <c:idx val="2"/>
          <c:order val="2"/>
          <c:tx>
            <c:strRef>
              <c:f>Sugarplay_ro!$AK$100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Sugarplay_ro!$AK$101:$AK$131</c:f>
              <c:numCache>
                <c:formatCode>0.00%</c:formatCode>
                <c:ptCount val="31"/>
                <c:pt idx="0">
                  <c:v>0.2729385722191478</c:v>
                </c:pt>
                <c:pt idx="1">
                  <c:v>0.18544548976203656</c:v>
                </c:pt>
                <c:pt idx="2">
                  <c:v>0.11282051282051281</c:v>
                </c:pt>
                <c:pt idx="3">
                  <c:v>0.11596568898727178</c:v>
                </c:pt>
                <c:pt idx="4">
                  <c:v>0.11922523519645822</c:v>
                </c:pt>
                <c:pt idx="5">
                  <c:v>0.14941892639734372</c:v>
                </c:pt>
                <c:pt idx="6">
                  <c:v>0.14843861174796436</c:v>
                </c:pt>
                <c:pt idx="7">
                  <c:v>0.14212783619258446</c:v>
                </c:pt>
                <c:pt idx="8">
                  <c:v>0.15056262682161961</c:v>
                </c:pt>
                <c:pt idx="9">
                  <c:v>0.14084117321527398</c:v>
                </c:pt>
                <c:pt idx="10">
                  <c:v>0.13257533833073398</c:v>
                </c:pt>
                <c:pt idx="11">
                  <c:v>0.13512267109389409</c:v>
                </c:pt>
                <c:pt idx="12">
                  <c:v>4.7805542548209908E-2</c:v>
                </c:pt>
                <c:pt idx="13">
                  <c:v>-2.7037710490947914E-2</c:v>
                </c:pt>
                <c:pt idx="14">
                  <c:v>-9.1901863124884603E-2</c:v>
                </c:pt>
                <c:pt idx="15">
                  <c:v>-0.14865799667957938</c:v>
                </c:pt>
                <c:pt idx="16">
                  <c:v>-0.19873693805136883</c:v>
                </c:pt>
                <c:pt idx="17">
                  <c:v>-0.24325155260407061</c:v>
                </c:pt>
                <c:pt idx="18">
                  <c:v>-0.28308041825648789</c:v>
                </c:pt>
                <c:pt idx="19">
                  <c:v>-0.31892639734366351</c:v>
                </c:pt>
                <c:pt idx="20">
                  <c:v>-0.35135847366063194</c:v>
                </c:pt>
                <c:pt idx="21">
                  <c:v>-0.38084217940333043</c:v>
                </c:pt>
                <c:pt idx="22">
                  <c:v>-0.40776208464666391</c:v>
                </c:pt>
                <c:pt idx="23">
                  <c:v>-0.43243866445305296</c:v>
                </c:pt>
                <c:pt idx="24">
                  <c:v>-0.45514111787493078</c:v>
                </c:pt>
                <c:pt idx="25">
                  <c:v>-0.47609722872589505</c:v>
                </c:pt>
                <c:pt idx="26">
                  <c:v>-0.49550103506938037</c:v>
                </c:pt>
                <c:pt idx="27">
                  <c:v>-0.51351885524547392</c:v>
                </c:pt>
                <c:pt idx="28">
                  <c:v>-0.53029406713356098</c:v>
                </c:pt>
                <c:pt idx="29">
                  <c:v>-0.54595093156244234</c:v>
                </c:pt>
                <c:pt idx="30">
                  <c:v>-0.56059767570558938</c:v>
                </c:pt>
              </c:numCache>
            </c:numRef>
          </c:val>
          <c:smooth val="0"/>
          <c:extLst>
            <c:ext xmlns:c16="http://schemas.microsoft.com/office/drawing/2014/chart" uri="{C3380CC4-5D6E-409C-BE32-E72D297353CC}">
              <c16:uniqueId val="{00000002-1CEC-444E-8395-B46CAA198302}"/>
            </c:ext>
          </c:extLst>
        </c:ser>
        <c:dLbls>
          <c:showLegendKey val="0"/>
          <c:showVal val="0"/>
          <c:showCatName val="0"/>
          <c:showSerName val="0"/>
          <c:showPercent val="0"/>
          <c:showBubbleSize val="0"/>
        </c:dLbls>
        <c:marker val="1"/>
        <c:smooth val="0"/>
        <c:axId val="480769472"/>
        <c:axId val="480772832"/>
      </c:lineChart>
      <c:dateAx>
        <c:axId val="224267264"/>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4277248"/>
        <c:crosses val="autoZero"/>
        <c:auto val="1"/>
        <c:lblOffset val="100"/>
        <c:baseTimeUnit val="days"/>
      </c:dateAx>
      <c:valAx>
        <c:axId val="22427724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4267264"/>
        <c:crosses val="autoZero"/>
        <c:crossBetween val="between"/>
      </c:valAx>
      <c:dateAx>
        <c:axId val="480769472"/>
        <c:scaling>
          <c:orientation val="minMax"/>
        </c:scaling>
        <c:delete val="1"/>
        <c:axPos val="b"/>
        <c:numFmt formatCode="m/d;@" sourceLinked="1"/>
        <c:majorTickMark val="out"/>
        <c:minorTickMark val="none"/>
        <c:tickLblPos val="nextTo"/>
        <c:crossAx val="480772832"/>
        <c:crosses val="autoZero"/>
        <c:auto val="1"/>
        <c:lblOffset val="100"/>
        <c:baseTimeUnit val="days"/>
      </c:dateAx>
      <c:valAx>
        <c:axId val="48077283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48076947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976189fc-9dba-4ed8-826b-6610132229e5}"/>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2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总取款额度</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Sugarplay_ro!$AL$2:$AL$4</c:f>
              <c:strCache>
                <c:ptCount val="3"/>
                <c:pt idx="0">
                  <c:v>总取款额度</c:v>
                </c:pt>
                <c:pt idx="1">
                  <c:v>total withdrawal amount</c:v>
                </c:pt>
                <c:pt idx="2">
                  <c:v>本月数据</c:v>
                </c:pt>
              </c:strCache>
            </c:strRef>
          </c:tx>
          <c:spPr>
            <a:solidFill>
              <a:schemeClr val="accent1"/>
            </a:solidFill>
            <a:ln>
              <a:noFill/>
            </a:ln>
            <a:effectLst/>
          </c:spPr>
          <c:invertIfNegative val="0"/>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Sugarplay_ro!$AL$5:$AL$35</c:f>
              <c:numCache>
                <c:formatCode>_ * #,##0_ ;_ * \-#,##0_ ;_ * "-"_ ;_ @_ </c:formatCode>
                <c:ptCount val="31"/>
                <c:pt idx="0">
                  <c:v>1354182</c:v>
                </c:pt>
                <c:pt idx="1">
                  <c:v>1476106</c:v>
                </c:pt>
                <c:pt idx="2">
                  <c:v>1064018</c:v>
                </c:pt>
                <c:pt idx="3">
                  <c:v>1559355</c:v>
                </c:pt>
                <c:pt idx="4">
                  <c:v>1395549</c:v>
                </c:pt>
                <c:pt idx="5">
                  <c:v>1768841</c:v>
                </c:pt>
                <c:pt idx="6">
                  <c:v>846633</c:v>
                </c:pt>
                <c:pt idx="7">
                  <c:v>1168496</c:v>
                </c:pt>
                <c:pt idx="8">
                  <c:v>1563266</c:v>
                </c:pt>
                <c:pt idx="9">
                  <c:v>1357111</c:v>
                </c:pt>
                <c:pt idx="10">
                  <c:v>1344631</c:v>
                </c:pt>
                <c:pt idx="11">
                  <c:v>1475721</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8BCB-4FB2-88EB-C612CE18CC7D}"/>
            </c:ext>
          </c:extLst>
        </c:ser>
        <c:ser>
          <c:idx val="1"/>
          <c:order val="1"/>
          <c:tx>
            <c:strRef>
              <c:f>Sugarplay_ro!$AM$2:$AM$4</c:f>
              <c:strCache>
                <c:ptCount val="3"/>
                <c:pt idx="0">
                  <c:v>总取款额度</c:v>
                </c:pt>
                <c:pt idx="1">
                  <c:v>total withdrawal amount</c:v>
                </c:pt>
                <c:pt idx="2">
                  <c:v>上月数据</c:v>
                </c:pt>
              </c:strCache>
            </c:strRef>
          </c:tx>
          <c:spPr>
            <a:solidFill>
              <a:schemeClr val="accent2"/>
            </a:solidFill>
            <a:ln>
              <a:noFill/>
            </a:ln>
            <a:effectLst/>
          </c:spPr>
          <c:invertIfNegative val="0"/>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Sugarplay_ro!$AM$5:$AM$35</c:f>
              <c:numCache>
                <c:formatCode>_ * #,##0_ ;_ * \-#,##0_ ;_ * "-"_ ;_ @_ </c:formatCode>
                <c:ptCount val="31"/>
                <c:pt idx="0">
                  <c:v>1408490</c:v>
                </c:pt>
                <c:pt idx="1">
                  <c:v>2052070</c:v>
                </c:pt>
                <c:pt idx="2">
                  <c:v>1714135</c:v>
                </c:pt>
                <c:pt idx="3">
                  <c:v>1339582</c:v>
                </c:pt>
                <c:pt idx="4">
                  <c:v>1373230</c:v>
                </c:pt>
                <c:pt idx="5">
                  <c:v>1466821</c:v>
                </c:pt>
                <c:pt idx="6">
                  <c:v>1161586</c:v>
                </c:pt>
                <c:pt idx="7">
                  <c:v>1160345</c:v>
                </c:pt>
                <c:pt idx="8">
                  <c:v>1503242</c:v>
                </c:pt>
                <c:pt idx="9">
                  <c:v>1590996</c:v>
                </c:pt>
                <c:pt idx="10">
                  <c:v>1278627</c:v>
                </c:pt>
                <c:pt idx="11">
                  <c:v>741130</c:v>
                </c:pt>
                <c:pt idx="12">
                  <c:v>1371645</c:v>
                </c:pt>
                <c:pt idx="13">
                  <c:v>1336567</c:v>
                </c:pt>
                <c:pt idx="14">
                  <c:v>1013028</c:v>
                </c:pt>
                <c:pt idx="15">
                  <c:v>1382481</c:v>
                </c:pt>
                <c:pt idx="16">
                  <c:v>1183962</c:v>
                </c:pt>
                <c:pt idx="17">
                  <c:v>944745</c:v>
                </c:pt>
                <c:pt idx="18">
                  <c:v>1295846</c:v>
                </c:pt>
                <c:pt idx="19">
                  <c:v>1109295</c:v>
                </c:pt>
                <c:pt idx="20">
                  <c:v>1151891</c:v>
                </c:pt>
                <c:pt idx="21">
                  <c:v>1124206</c:v>
                </c:pt>
                <c:pt idx="22">
                  <c:v>1813700</c:v>
                </c:pt>
                <c:pt idx="23">
                  <c:v>1249834</c:v>
                </c:pt>
                <c:pt idx="24">
                  <c:v>1653550</c:v>
                </c:pt>
                <c:pt idx="25">
                  <c:v>1342820</c:v>
                </c:pt>
                <c:pt idx="26">
                  <c:v>1856544</c:v>
                </c:pt>
                <c:pt idx="27">
                  <c:v>1889670</c:v>
                </c:pt>
                <c:pt idx="28">
                  <c:v>0</c:v>
                </c:pt>
                <c:pt idx="29">
                  <c:v>0</c:v>
                </c:pt>
                <c:pt idx="30">
                  <c:v>0</c:v>
                </c:pt>
              </c:numCache>
            </c:numRef>
          </c:val>
          <c:extLst>
            <c:ext xmlns:c16="http://schemas.microsoft.com/office/drawing/2014/chart" uri="{C3380CC4-5D6E-409C-BE32-E72D297353CC}">
              <c16:uniqueId val="{00000001-8BCB-4FB2-88EB-C612CE18CC7D}"/>
            </c:ext>
          </c:extLst>
        </c:ser>
        <c:dLbls>
          <c:showLegendKey val="0"/>
          <c:showVal val="0"/>
          <c:showCatName val="0"/>
          <c:showSerName val="0"/>
          <c:showPercent val="0"/>
          <c:showBubbleSize val="0"/>
        </c:dLbls>
        <c:gapWidth val="219"/>
        <c:axId val="224395264"/>
        <c:axId val="224396800"/>
      </c:barChart>
      <c:lineChart>
        <c:grouping val="standard"/>
        <c:varyColors val="0"/>
        <c:ser>
          <c:idx val="2"/>
          <c:order val="2"/>
          <c:tx>
            <c:strRef>
              <c:f>Sugarplay_ro!$AN$2:$AN$4</c:f>
              <c:strCache>
                <c:ptCount val="3"/>
                <c:pt idx="0">
                  <c:v>总取款额度</c:v>
                </c:pt>
                <c:pt idx="1">
                  <c:v>total withdrawal amount</c:v>
                </c:pt>
                <c:pt idx="2">
                  <c:v>增长率</c:v>
                </c:pt>
              </c:strCache>
            </c:strRef>
          </c:tx>
          <c:spPr>
            <a:ln w="28575" cap="rnd">
              <a:solidFill>
                <a:schemeClr val="accent3"/>
              </a:solidFill>
              <a:round/>
            </a:ln>
            <a:effectLst/>
          </c:spPr>
          <c:marker>
            <c:symbol val="none"/>
          </c:marker>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Sugarplay_ro!$AN$5:$AN$35</c:f>
              <c:numCache>
                <c:formatCode>0.00%</c:formatCode>
                <c:ptCount val="31"/>
                <c:pt idx="0">
                  <c:v>-3.8557604242841624E-2</c:v>
                </c:pt>
                <c:pt idx="1">
                  <c:v>-0.28067463585550201</c:v>
                </c:pt>
                <c:pt idx="2">
                  <c:v>-0.37926826066791708</c:v>
                </c:pt>
                <c:pt idx="3">
                  <c:v>0.16406087869200989</c:v>
                </c:pt>
                <c:pt idx="4">
                  <c:v>1.6252921943155918E-2</c:v>
                </c:pt>
                <c:pt idx="5">
                  <c:v>0.20590106086564072</c:v>
                </c:pt>
                <c:pt idx="6">
                  <c:v>-0.27114049239574167</c:v>
                </c:pt>
                <c:pt idx="7">
                  <c:v>7.0246349146159117E-3</c:v>
                </c:pt>
                <c:pt idx="8">
                  <c:v>3.9929698611401228E-2</c:v>
                </c:pt>
                <c:pt idx="9">
                  <c:v>-0.14700539787655029</c:v>
                </c:pt>
                <c:pt idx="10">
                  <c:v>5.1620996584617718E-2</c:v>
                </c:pt>
                <c:pt idx="11">
                  <c:v>0.99117698649359764</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8BCB-4FB2-88EB-C612CE18CC7D}"/>
            </c:ext>
          </c:extLst>
        </c:ser>
        <c:dLbls>
          <c:showLegendKey val="0"/>
          <c:showVal val="0"/>
          <c:showCatName val="0"/>
          <c:showSerName val="0"/>
          <c:showPercent val="0"/>
          <c:showBubbleSize val="0"/>
        </c:dLbls>
        <c:marker val="1"/>
        <c:smooth val="0"/>
        <c:axId val="1843453968"/>
        <c:axId val="1843443888"/>
      </c:lineChart>
      <c:dateAx>
        <c:axId val="224395264"/>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396800"/>
        <c:crosses val="autoZero"/>
        <c:auto val="1"/>
        <c:lblOffset val="100"/>
        <c:baseTimeUnit val="days"/>
      </c:dateAx>
      <c:valAx>
        <c:axId val="224396800"/>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395264"/>
        <c:crosses val="autoZero"/>
        <c:crossBetween val="between"/>
      </c:valAx>
      <c:dateAx>
        <c:axId val="1843453968"/>
        <c:scaling>
          <c:orientation val="minMax"/>
        </c:scaling>
        <c:delete val="1"/>
        <c:axPos val="b"/>
        <c:numFmt formatCode="m/d;@" sourceLinked="1"/>
        <c:majorTickMark val="out"/>
        <c:minorTickMark val="none"/>
        <c:tickLblPos val="nextTo"/>
        <c:crossAx val="1843443888"/>
        <c:crosses val="autoZero"/>
        <c:auto val="1"/>
        <c:lblOffset val="100"/>
        <c:baseTimeUnit val="days"/>
      </c:dateAx>
      <c:valAx>
        <c:axId val="184344388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1843453968"/>
        <c:crosses val="max"/>
        <c:crossBetween val="between"/>
      </c:valAx>
      <c:spPr>
        <a:noFill/>
        <a:ln>
          <a:noFill/>
        </a:ln>
        <a:effectLst/>
      </c:spPr>
    </c:plotArea>
    <c:legend>
      <c:legendPos val="b"/>
      <c:layout>
        <c:manualLayout>
          <c:xMode val="edge"/>
          <c:yMode val="edge"/>
          <c:x val="2.38092076361331E-2"/>
          <c:y val="0.71996358344869904"/>
          <c:w val="0.95007117149647502"/>
          <c:h val="0.23918039168166999"/>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d6ac906b-ad16-4ac9-88fd-572ccc3991b3}"/>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总取款额度</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Sugarplay_ro!$AL$36</c:f>
              <c:strCache>
                <c:ptCount val="1"/>
                <c:pt idx="0">
                  <c:v>本月日均值数据</c:v>
                </c:pt>
              </c:strCache>
            </c:strRef>
          </c:tx>
          <c:spPr>
            <a:solidFill>
              <a:schemeClr val="accent1"/>
            </a:solidFill>
            <a:ln>
              <a:noFill/>
            </a:ln>
            <a:effectLst/>
          </c:spPr>
          <c:invertIfNegative val="0"/>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Sugarplay_ro!$AL$37:$AL$67</c:f>
              <c:numCache>
                <c:formatCode>_ * #,##0_ ;_ * \-#,##0_ ;_ * "-"_ ;_ @_ </c:formatCode>
                <c:ptCount val="31"/>
                <c:pt idx="0">
                  <c:v>1354182</c:v>
                </c:pt>
                <c:pt idx="1">
                  <c:v>1415144</c:v>
                </c:pt>
                <c:pt idx="2">
                  <c:v>1298102</c:v>
                </c:pt>
                <c:pt idx="3">
                  <c:v>1363415.25</c:v>
                </c:pt>
                <c:pt idx="4">
                  <c:v>1369842</c:v>
                </c:pt>
                <c:pt idx="5">
                  <c:v>1436341.8333333333</c:v>
                </c:pt>
                <c:pt idx="6">
                  <c:v>1352097.7142857143</c:v>
                </c:pt>
                <c:pt idx="7">
                  <c:v>1329147.5</c:v>
                </c:pt>
                <c:pt idx="8">
                  <c:v>1355160.6666666667</c:v>
                </c:pt>
                <c:pt idx="9">
                  <c:v>1355355.7</c:v>
                </c:pt>
                <c:pt idx="10">
                  <c:v>1354380.7272727273</c:v>
                </c:pt>
                <c:pt idx="11">
                  <c:v>1364492.4166666667</c:v>
                </c:pt>
                <c:pt idx="12">
                  <c:v>1259531.4615384615</c:v>
                </c:pt>
                <c:pt idx="13">
                  <c:v>1169564.9285714286</c:v>
                </c:pt>
                <c:pt idx="14">
                  <c:v>1091593.9333333333</c:v>
                </c:pt>
                <c:pt idx="15">
                  <c:v>1023369.3125</c:v>
                </c:pt>
                <c:pt idx="16">
                  <c:v>963171.1176470588</c:v>
                </c:pt>
                <c:pt idx="17">
                  <c:v>909661.61111111112</c:v>
                </c:pt>
                <c:pt idx="18">
                  <c:v>861784.68421052629</c:v>
                </c:pt>
                <c:pt idx="19">
                  <c:v>818695.45</c:v>
                </c:pt>
                <c:pt idx="20">
                  <c:v>779709.95238095243</c:v>
                </c:pt>
                <c:pt idx="21">
                  <c:v>744268.59090909094</c:v>
                </c:pt>
                <c:pt idx="22">
                  <c:v>711909.08695652173</c:v>
                </c:pt>
                <c:pt idx="23">
                  <c:v>682246.20833333337</c:v>
                </c:pt>
                <c:pt idx="24">
                  <c:v>654956.36</c:v>
                </c:pt>
                <c:pt idx="25">
                  <c:v>629765.73076923075</c:v>
                </c:pt>
                <c:pt idx="26">
                  <c:v>606441.07407407404</c:v>
                </c:pt>
                <c:pt idx="27">
                  <c:v>584782.46428571432</c:v>
                </c:pt>
                <c:pt idx="28">
                  <c:v>564617.55172413797</c:v>
                </c:pt>
                <c:pt idx="29">
                  <c:v>545796.96666666667</c:v>
                </c:pt>
                <c:pt idx="30">
                  <c:v>528190.61290322582</c:v>
                </c:pt>
              </c:numCache>
            </c:numRef>
          </c:val>
          <c:extLst>
            <c:ext xmlns:c16="http://schemas.microsoft.com/office/drawing/2014/chart" uri="{C3380CC4-5D6E-409C-BE32-E72D297353CC}">
              <c16:uniqueId val="{00000000-F74C-4DFD-8476-5EC6A65AF373}"/>
            </c:ext>
          </c:extLst>
        </c:ser>
        <c:ser>
          <c:idx val="1"/>
          <c:order val="1"/>
          <c:tx>
            <c:strRef>
              <c:f>Sugarplay_ro!$AM$36</c:f>
              <c:strCache>
                <c:ptCount val="1"/>
                <c:pt idx="0">
                  <c:v>上月日均值数据</c:v>
                </c:pt>
              </c:strCache>
            </c:strRef>
          </c:tx>
          <c:spPr>
            <a:solidFill>
              <a:schemeClr val="accent2"/>
            </a:solidFill>
            <a:ln>
              <a:noFill/>
            </a:ln>
            <a:effectLst/>
          </c:spPr>
          <c:invertIfNegative val="0"/>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Sugarplay_ro!$AM$37:$AM$67</c:f>
              <c:numCache>
                <c:formatCode>_ * #,##0_ ;_ * \-#,##0_ ;_ * "-"_ ;_ @_ </c:formatCode>
                <c:ptCount val="31"/>
                <c:pt idx="0">
                  <c:v>1408490</c:v>
                </c:pt>
                <c:pt idx="1">
                  <c:v>1730280</c:v>
                </c:pt>
                <c:pt idx="2">
                  <c:v>1724898.3333333333</c:v>
                </c:pt>
                <c:pt idx="3">
                  <c:v>1628569.25</c:v>
                </c:pt>
                <c:pt idx="4">
                  <c:v>1577501.4</c:v>
                </c:pt>
                <c:pt idx="5">
                  <c:v>1559054.6666666667</c:v>
                </c:pt>
                <c:pt idx="6">
                  <c:v>1502273.4285714286</c:v>
                </c:pt>
                <c:pt idx="7">
                  <c:v>1459532.375</c:v>
                </c:pt>
                <c:pt idx="8">
                  <c:v>1464389</c:v>
                </c:pt>
                <c:pt idx="9">
                  <c:v>1477049.7</c:v>
                </c:pt>
                <c:pt idx="10">
                  <c:v>1459011.2727272727</c:v>
                </c:pt>
                <c:pt idx="11">
                  <c:v>1399187.8333333333</c:v>
                </c:pt>
                <c:pt idx="12">
                  <c:v>1397069.1538461538</c:v>
                </c:pt>
                <c:pt idx="13">
                  <c:v>1392747.5714285714</c:v>
                </c:pt>
                <c:pt idx="14">
                  <c:v>1367432.9333333333</c:v>
                </c:pt>
                <c:pt idx="15">
                  <c:v>1368373.4375</c:v>
                </c:pt>
                <c:pt idx="16">
                  <c:v>1357525.705882353</c:v>
                </c:pt>
                <c:pt idx="17">
                  <c:v>1334593.4444444445</c:v>
                </c:pt>
                <c:pt idx="18">
                  <c:v>1332554.105263158</c:v>
                </c:pt>
                <c:pt idx="19">
                  <c:v>1321391.1499999999</c:v>
                </c:pt>
                <c:pt idx="20">
                  <c:v>1313319.7142857143</c:v>
                </c:pt>
                <c:pt idx="21">
                  <c:v>1304723.6363636365</c:v>
                </c:pt>
                <c:pt idx="22">
                  <c:v>1326853.043478261</c:v>
                </c:pt>
                <c:pt idx="23">
                  <c:v>1323643.9166666667</c:v>
                </c:pt>
                <c:pt idx="24">
                  <c:v>1336840.1599999999</c:v>
                </c:pt>
                <c:pt idx="25">
                  <c:v>1337070.1538461538</c:v>
                </c:pt>
                <c:pt idx="26">
                  <c:v>1356309.9259259258</c:v>
                </c:pt>
                <c:pt idx="27">
                  <c:v>1375358.5</c:v>
                </c:pt>
                <c:pt idx="28">
                  <c:v>1327932.3448275863</c:v>
                </c:pt>
                <c:pt idx="29">
                  <c:v>1283667.9333333333</c:v>
                </c:pt>
                <c:pt idx="30">
                  <c:v>1242259.2903225806</c:v>
                </c:pt>
              </c:numCache>
            </c:numRef>
          </c:val>
          <c:extLst>
            <c:ext xmlns:c16="http://schemas.microsoft.com/office/drawing/2014/chart" uri="{C3380CC4-5D6E-409C-BE32-E72D297353CC}">
              <c16:uniqueId val="{00000001-F74C-4DFD-8476-5EC6A65AF373}"/>
            </c:ext>
          </c:extLst>
        </c:ser>
        <c:dLbls>
          <c:showLegendKey val="0"/>
          <c:showVal val="0"/>
          <c:showCatName val="0"/>
          <c:showSerName val="0"/>
          <c:showPercent val="0"/>
          <c:showBubbleSize val="0"/>
        </c:dLbls>
        <c:gapWidth val="219"/>
        <c:axId val="224449280"/>
        <c:axId val="224450816"/>
      </c:barChart>
      <c:lineChart>
        <c:grouping val="standard"/>
        <c:varyColors val="0"/>
        <c:ser>
          <c:idx val="2"/>
          <c:order val="2"/>
          <c:tx>
            <c:strRef>
              <c:f>Sugarplay_ro!$AN$36</c:f>
              <c:strCache>
                <c:ptCount val="1"/>
                <c:pt idx="0">
                  <c:v>日均值同比增长率</c:v>
                </c:pt>
              </c:strCache>
            </c:strRef>
          </c:tx>
          <c:spPr>
            <a:ln w="28575" cap="rnd">
              <a:solidFill>
                <a:schemeClr val="accent3"/>
              </a:solidFill>
              <a:round/>
            </a:ln>
            <a:effectLst/>
          </c:spPr>
          <c:marker>
            <c:symbol val="none"/>
          </c:marker>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Sugarplay_ro!$AN$37:$AN$67</c:f>
              <c:numCache>
                <c:formatCode>0.00%</c:formatCode>
                <c:ptCount val="31"/>
                <c:pt idx="0">
                  <c:v>-3.8557604242841624E-2</c:v>
                </c:pt>
                <c:pt idx="1">
                  <c:v>-0.18213005987470235</c:v>
                </c:pt>
                <c:pt idx="2">
                  <c:v>-0.24743274724404044</c:v>
                </c:pt>
                <c:pt idx="3">
                  <c:v>-0.16281407744865622</c:v>
                </c:pt>
                <c:pt idx="4">
                  <c:v>-0.13163817160479219</c:v>
                </c:pt>
                <c:pt idx="5">
                  <c:v>-7.8709769424377768E-2</c:v>
                </c:pt>
                <c:pt idx="6">
                  <c:v>-9.9965633039600765E-2</c:v>
                </c:pt>
                <c:pt idx="7">
                  <c:v>-8.933332157157528E-2</c:v>
                </c:pt>
                <c:pt idx="8">
                  <c:v>-7.4589698046989741E-2</c:v>
                </c:pt>
                <c:pt idx="9">
                  <c:v>-8.2389915518753368E-2</c:v>
                </c:pt>
                <c:pt idx="10">
                  <c:v>-7.1713322172599542E-2</c:v>
                </c:pt>
                <c:pt idx="11">
                  <c:v>-2.4796825587033892E-2</c:v>
                </c:pt>
                <c:pt idx="12">
                  <c:v>-9.8447304436612024E-2</c:v>
                </c:pt>
                <c:pt idx="13">
                  <c:v>-0.16024629834982906</c:v>
                </c:pt>
                <c:pt idx="14">
                  <c:v>-0.20172031349837316</c:v>
                </c:pt>
                <c:pt idx="15">
                  <c:v>-0.2521271719731113</c:v>
                </c:pt>
                <c:pt idx="16">
                  <c:v>-0.29049511661289312</c:v>
                </c:pt>
                <c:pt idx="17">
                  <c:v>-0.31839796239237567</c:v>
                </c:pt>
                <c:pt idx="18">
                  <c:v>-0.35328353212319458</c:v>
                </c:pt>
                <c:pt idx="19">
                  <c:v>-0.38042914090956337</c:v>
                </c:pt>
                <c:pt idx="20">
                  <c:v>-0.40630606249216361</c:v>
                </c:pt>
                <c:pt idx="21">
                  <c:v>-0.42955843661771637</c:v>
                </c:pt>
                <c:pt idx="22">
                  <c:v>-0.46346048610605944</c:v>
                </c:pt>
                <c:pt idx="23">
                  <c:v>-0.48456967939577406</c:v>
                </c:pt>
                <c:pt idx="24">
                  <c:v>-0.51007130126910605</c:v>
                </c:pt>
                <c:pt idx="25">
                  <c:v>-0.52899574569241858</c:v>
                </c:pt>
                <c:pt idx="26">
                  <c:v>-0.5528742638522911</c:v>
                </c:pt>
                <c:pt idx="27">
                  <c:v>-0.5748145197883211</c:v>
                </c:pt>
                <c:pt idx="28">
                  <c:v>-0.57481451978832121</c:v>
                </c:pt>
                <c:pt idx="29">
                  <c:v>-0.57481451978832121</c:v>
                </c:pt>
                <c:pt idx="30">
                  <c:v>-0.5748145197883211</c:v>
                </c:pt>
              </c:numCache>
            </c:numRef>
          </c:val>
          <c:smooth val="0"/>
          <c:extLst>
            <c:ext xmlns:c16="http://schemas.microsoft.com/office/drawing/2014/chart" uri="{C3380CC4-5D6E-409C-BE32-E72D297353CC}">
              <c16:uniqueId val="{00000002-F74C-4DFD-8476-5EC6A65AF373}"/>
            </c:ext>
          </c:extLst>
        </c:ser>
        <c:dLbls>
          <c:showLegendKey val="0"/>
          <c:showVal val="0"/>
          <c:showCatName val="0"/>
          <c:showSerName val="0"/>
          <c:showPercent val="0"/>
          <c:showBubbleSize val="0"/>
        </c:dLbls>
        <c:marker val="1"/>
        <c:smooth val="0"/>
        <c:axId val="674845952"/>
        <c:axId val="674842592"/>
      </c:lineChart>
      <c:dateAx>
        <c:axId val="224449280"/>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450816"/>
        <c:crosses val="autoZero"/>
        <c:auto val="1"/>
        <c:lblOffset val="100"/>
        <c:baseTimeUnit val="days"/>
      </c:dateAx>
      <c:valAx>
        <c:axId val="224450816"/>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449280"/>
        <c:crosses val="autoZero"/>
        <c:crossBetween val="between"/>
      </c:valAx>
      <c:dateAx>
        <c:axId val="674845952"/>
        <c:scaling>
          <c:orientation val="minMax"/>
        </c:scaling>
        <c:delete val="1"/>
        <c:axPos val="b"/>
        <c:numFmt formatCode="m/d;@" sourceLinked="1"/>
        <c:majorTickMark val="out"/>
        <c:minorTickMark val="none"/>
        <c:tickLblPos val="nextTo"/>
        <c:crossAx val="674842592"/>
        <c:crosses val="autoZero"/>
        <c:auto val="1"/>
        <c:lblOffset val="100"/>
        <c:baseTimeUnit val="days"/>
      </c:dateAx>
      <c:valAx>
        <c:axId val="6748425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67484595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f0a73eb4-f38a-4e9d-a4a8-33bc5d16299d}"/>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t>总取款额度</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Sugarplay_ro!$AL$68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Sugarplay_ro!$A$69:$A$99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Sugarplay_ro!$AL$69:$AL$99</c:f>
              <c:numCache>
                <c:formatCode>_ * #,##0_ ;_ * \-#,##0_ ;_ * "-"_ ;_ @_ </c:formatCode>
                <c:ptCount val="31"/>
                <c:pt idx="0">
                  <c:v>-535488</c:v>
                </c:pt>
                <c:pt idx="1">
                  <c:v>121924</c:v>
                </c:pt>
                <c:pt idx="2">
                  <c:v>-412088</c:v>
                </c:pt>
                <c:pt idx="3">
                  <c:v>495337</c:v>
                </c:pt>
                <c:pt idx="4">
                  <c:v>-163806</c:v>
                </c:pt>
                <c:pt idx="5">
                  <c:v>373292</c:v>
                </c:pt>
                <c:pt idx="6">
                  <c:v>-922208</c:v>
                </c:pt>
                <c:pt idx="7">
                  <c:v>321863</c:v>
                </c:pt>
                <c:pt idx="8">
                  <c:v>394770</c:v>
                </c:pt>
                <c:pt idx="9">
                  <c:v>-206155</c:v>
                </c:pt>
                <c:pt idx="10">
                  <c:v>-12480</c:v>
                </c:pt>
                <c:pt idx="11">
                  <c:v>131090</c:v>
                </c:pt>
                <c:pt idx="12">
                  <c:v>-1475721</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07FC-49D2-844F-BF1BE81382AC}"/>
            </c:ext>
          </c:extLst>
        </c:ser>
        <c:dLbls>
          <c:showLegendKey val="0"/>
          <c:showVal val="0"/>
          <c:showCatName val="0"/>
          <c:showSerName val="0"/>
          <c:showPercent val="0"/>
          <c:showBubbleSize val="0"/>
        </c:dLbls>
        <c:gapWidth val="315"/>
        <c:overlap val="-40"/>
        <c:axId val="224494720"/>
        <c:axId val="224496256"/>
      </c:barChart>
      <c:dateAx>
        <c:axId val="224494720"/>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4496256"/>
        <c:crosses val="autoZero"/>
        <c:auto val="1"/>
        <c:lblOffset val="100"/>
        <c:baseTimeUnit val="days"/>
      </c:dateAx>
      <c:valAx>
        <c:axId val="224496256"/>
        <c:scaling>
          <c:orientation val="minMax"/>
        </c:scaling>
        <c:delete val="1"/>
        <c:axPos val="l"/>
        <c:numFmt formatCode="_ * #,##0_ ;_ * \-#,##0_ ;_ * &quot;-&quot;_ ;_ @_ " sourceLinked="1"/>
        <c:majorTickMark val="none"/>
        <c:minorTickMark val="none"/>
        <c:tickLblPos val="nextTo"/>
        <c:crossAx val="2244947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4dc0622d-cde5-4a16-9a34-5b670fee5965}"/>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t>总取款额度</a:t>
            </a:r>
            <a:r>
              <a:rPr lang="en-US"/>
              <a:t>-</a:t>
            </a:r>
            <a:r>
              <a:rPr lang="zh-CN"/>
              <a:t>营业日日均值与上月日均值比</a:t>
            </a:r>
          </a:p>
        </c:rich>
      </c:tx>
      <c:layout>
        <c:manualLayout>
          <c:xMode val="edge"/>
          <c:yMode val="edge"/>
          <c:x val="0.217317822578734"/>
          <c:y val="2.0887728459529999E-2"/>
        </c:manualLayout>
      </c:layout>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Sugarplay_ro!$AL$100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Sugarplay_ro!$AL$101:$AL$131</c:f>
              <c:numCache>
                <c:formatCode>_ * #,##0_ ;_ * \-#,##0_ ;_ * "-"_ ;_ @_ </c:formatCode>
                <c:ptCount val="31"/>
                <c:pt idx="0">
                  <c:v>1354182</c:v>
                </c:pt>
                <c:pt idx="1">
                  <c:v>1415144</c:v>
                </c:pt>
                <c:pt idx="2">
                  <c:v>1298102</c:v>
                </c:pt>
                <c:pt idx="3">
                  <c:v>1363415.25</c:v>
                </c:pt>
                <c:pt idx="4">
                  <c:v>1369842</c:v>
                </c:pt>
                <c:pt idx="5">
                  <c:v>1436341.8333333333</c:v>
                </c:pt>
                <c:pt idx="6">
                  <c:v>1352097.7142857143</c:v>
                </c:pt>
                <c:pt idx="7">
                  <c:v>1329147.5</c:v>
                </c:pt>
                <c:pt idx="8">
                  <c:v>1355160.6666666667</c:v>
                </c:pt>
                <c:pt idx="9">
                  <c:v>1355355.7</c:v>
                </c:pt>
                <c:pt idx="10">
                  <c:v>1354380.7272727273</c:v>
                </c:pt>
                <c:pt idx="11">
                  <c:v>1364492.4166666667</c:v>
                </c:pt>
                <c:pt idx="12">
                  <c:v>1259531.4615384615</c:v>
                </c:pt>
                <c:pt idx="13">
                  <c:v>1169564.9285714286</c:v>
                </c:pt>
                <c:pt idx="14">
                  <c:v>1091593.9333333333</c:v>
                </c:pt>
                <c:pt idx="15">
                  <c:v>1023369.3125</c:v>
                </c:pt>
                <c:pt idx="16">
                  <c:v>963171.1176470588</c:v>
                </c:pt>
                <c:pt idx="17">
                  <c:v>909661.61111111112</c:v>
                </c:pt>
                <c:pt idx="18">
                  <c:v>861784.68421052629</c:v>
                </c:pt>
                <c:pt idx="19">
                  <c:v>818695.45</c:v>
                </c:pt>
                <c:pt idx="20">
                  <c:v>779709.95238095243</c:v>
                </c:pt>
                <c:pt idx="21">
                  <c:v>744268.59090909094</c:v>
                </c:pt>
                <c:pt idx="22">
                  <c:v>711909.08695652173</c:v>
                </c:pt>
                <c:pt idx="23">
                  <c:v>682246.20833333337</c:v>
                </c:pt>
                <c:pt idx="24">
                  <c:v>654956.36</c:v>
                </c:pt>
                <c:pt idx="25">
                  <c:v>629765.73076923075</c:v>
                </c:pt>
                <c:pt idx="26">
                  <c:v>606441.07407407404</c:v>
                </c:pt>
                <c:pt idx="27">
                  <c:v>584782.46428571432</c:v>
                </c:pt>
                <c:pt idx="28">
                  <c:v>564617.55172413797</c:v>
                </c:pt>
                <c:pt idx="29">
                  <c:v>545796.96666666667</c:v>
                </c:pt>
                <c:pt idx="30">
                  <c:v>528190.61290322582</c:v>
                </c:pt>
              </c:numCache>
            </c:numRef>
          </c:val>
          <c:extLst>
            <c:ext xmlns:c16="http://schemas.microsoft.com/office/drawing/2014/chart" uri="{C3380CC4-5D6E-409C-BE32-E72D297353CC}">
              <c16:uniqueId val="{00000000-1CB0-43C7-93A5-448B186C37E0}"/>
            </c:ext>
          </c:extLst>
        </c:ser>
        <c:ser>
          <c:idx val="1"/>
          <c:order val="1"/>
          <c:tx>
            <c:strRef>
              <c:f>Sugarplay_ro!$AM$100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Sugarplay_ro!$AM$101:$AM$131</c:f>
              <c:numCache>
                <c:formatCode>_ * #,##0_ ;_ * \-#,##0_ ;_ * "-"_ ;_ @_ </c:formatCode>
                <c:ptCount val="31"/>
                <c:pt idx="0">
                  <c:v>1242259.2903225806</c:v>
                </c:pt>
                <c:pt idx="1">
                  <c:v>1242259.2903225806</c:v>
                </c:pt>
                <c:pt idx="2">
                  <c:v>1242259.2903225806</c:v>
                </c:pt>
                <c:pt idx="3">
                  <c:v>1242259.2903225806</c:v>
                </c:pt>
                <c:pt idx="4">
                  <c:v>1242259.2903225806</c:v>
                </c:pt>
                <c:pt idx="5">
                  <c:v>1242259.2903225806</c:v>
                </c:pt>
                <c:pt idx="6">
                  <c:v>1242259.2903225806</c:v>
                </c:pt>
                <c:pt idx="7">
                  <c:v>1242259.2903225806</c:v>
                </c:pt>
                <c:pt idx="8">
                  <c:v>1242259.2903225806</c:v>
                </c:pt>
                <c:pt idx="9">
                  <c:v>1242259.2903225806</c:v>
                </c:pt>
                <c:pt idx="10">
                  <c:v>1242259.2903225806</c:v>
                </c:pt>
                <c:pt idx="11">
                  <c:v>1242259.2903225806</c:v>
                </c:pt>
                <c:pt idx="12">
                  <c:v>1242259.2903225806</c:v>
                </c:pt>
                <c:pt idx="13">
                  <c:v>1242259.2903225806</c:v>
                </c:pt>
                <c:pt idx="14">
                  <c:v>1242259.2903225806</c:v>
                </c:pt>
                <c:pt idx="15">
                  <c:v>1242259.2903225806</c:v>
                </c:pt>
                <c:pt idx="16">
                  <c:v>1242259.2903225806</c:v>
                </c:pt>
                <c:pt idx="17">
                  <c:v>1242259.2903225806</c:v>
                </c:pt>
                <c:pt idx="18">
                  <c:v>1242259.2903225806</c:v>
                </c:pt>
                <c:pt idx="19">
                  <c:v>1242259.2903225806</c:v>
                </c:pt>
                <c:pt idx="20">
                  <c:v>1242259.2903225806</c:v>
                </c:pt>
                <c:pt idx="21">
                  <c:v>1242259.2903225806</c:v>
                </c:pt>
                <c:pt idx="22">
                  <c:v>1242259.2903225806</c:v>
                </c:pt>
                <c:pt idx="23">
                  <c:v>1242259.2903225806</c:v>
                </c:pt>
                <c:pt idx="24">
                  <c:v>1242259.2903225806</c:v>
                </c:pt>
                <c:pt idx="25">
                  <c:v>1242259.2903225806</c:v>
                </c:pt>
                <c:pt idx="26">
                  <c:v>1242259.2903225806</c:v>
                </c:pt>
                <c:pt idx="27">
                  <c:v>1242259.2903225806</c:v>
                </c:pt>
                <c:pt idx="28">
                  <c:v>1242259.2903225806</c:v>
                </c:pt>
                <c:pt idx="29">
                  <c:v>1242259.2903225806</c:v>
                </c:pt>
                <c:pt idx="30">
                  <c:v>1242259.2903225806</c:v>
                </c:pt>
              </c:numCache>
            </c:numRef>
          </c:val>
          <c:extLst>
            <c:ext xmlns:c16="http://schemas.microsoft.com/office/drawing/2014/chart" uri="{C3380CC4-5D6E-409C-BE32-E72D297353CC}">
              <c16:uniqueId val="{00000001-1CB0-43C7-93A5-448B186C37E0}"/>
            </c:ext>
          </c:extLst>
        </c:ser>
        <c:dLbls>
          <c:showLegendKey val="0"/>
          <c:showVal val="0"/>
          <c:showCatName val="0"/>
          <c:showSerName val="0"/>
          <c:showPercent val="0"/>
          <c:showBubbleSize val="0"/>
        </c:dLbls>
        <c:gapWidth val="100"/>
        <c:axId val="224038912"/>
        <c:axId val="224040448"/>
      </c:barChart>
      <c:lineChart>
        <c:grouping val="standard"/>
        <c:varyColors val="0"/>
        <c:ser>
          <c:idx val="2"/>
          <c:order val="2"/>
          <c:tx>
            <c:strRef>
              <c:f>Sugarplay_ro!$AN$100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Sugarplay_ro!$AN$101:$AN$131</c:f>
              <c:numCache>
                <c:formatCode>0.00%</c:formatCode>
                <c:ptCount val="31"/>
                <c:pt idx="0">
                  <c:v>9.0096093906736771E-2</c:v>
                </c:pt>
                <c:pt idx="1">
                  <c:v>0.13916958482357253</c:v>
                </c:pt>
                <c:pt idx="2">
                  <c:v>4.4952539387263166E-2</c:v>
                </c:pt>
                <c:pt idx="3">
                  <c:v>9.7528720953222667E-2</c:v>
                </c:pt>
                <c:pt idx="4">
                  <c:v>0.10270215781142572</c:v>
                </c:pt>
                <c:pt idx="5">
                  <c:v>0.15623352107139785</c:v>
                </c:pt>
                <c:pt idx="6">
                  <c:v>8.8418275330113802E-2</c:v>
                </c:pt>
                <c:pt idx="7">
                  <c:v>6.9943698835093368E-2</c:v>
                </c:pt>
                <c:pt idx="8">
                  <c:v>9.0883905818702912E-2</c:v>
                </c:pt>
                <c:pt idx="9">
                  <c:v>9.1040904711649467E-2</c:v>
                </c:pt>
                <c:pt idx="10">
                  <c:v>9.0256066365204501E-2</c:v>
                </c:pt>
                <c:pt idx="11">
                  <c:v>9.8395823880170416E-2</c:v>
                </c:pt>
                <c:pt idx="12">
                  <c:v>1.3903837427849532E-2</c:v>
                </c:pt>
                <c:pt idx="13">
                  <c:v>-5.8517865245568214E-2</c:v>
                </c:pt>
                <c:pt idx="14">
                  <c:v>-0.12128334089586371</c:v>
                </c:pt>
                <c:pt idx="15">
                  <c:v>-0.17620313208987223</c:v>
                </c:pt>
                <c:pt idx="16">
                  <c:v>-0.2246617713787033</c:v>
                </c:pt>
                <c:pt idx="17">
                  <c:v>-0.26773611741321973</c:v>
                </c:pt>
                <c:pt idx="18">
                  <c:v>-0.30627632175989244</c:v>
                </c:pt>
                <c:pt idx="19">
                  <c:v>-0.34096250567189784</c:v>
                </c:pt>
                <c:pt idx="20">
                  <c:v>-0.37234524349704545</c:v>
                </c:pt>
                <c:pt idx="21">
                  <c:v>-0.40087500515627067</c:v>
                </c:pt>
                <c:pt idx="22">
                  <c:v>-0.42692391797556328</c:v>
                </c:pt>
                <c:pt idx="23">
                  <c:v>-0.45080208805991479</c:v>
                </c:pt>
                <c:pt idx="24">
                  <c:v>-0.47277000453751822</c:v>
                </c:pt>
                <c:pt idx="25">
                  <c:v>-0.49304808128607525</c:v>
                </c:pt>
                <c:pt idx="26">
                  <c:v>-0.51182407827547982</c:v>
                </c:pt>
                <c:pt idx="27">
                  <c:v>-0.52925893262278412</c:v>
                </c:pt>
                <c:pt idx="28">
                  <c:v>-0.54549138322199842</c:v>
                </c:pt>
                <c:pt idx="29">
                  <c:v>-0.56064167044793189</c:v>
                </c:pt>
                <c:pt idx="30">
                  <c:v>-0.5748145197883211</c:v>
                </c:pt>
              </c:numCache>
            </c:numRef>
          </c:val>
          <c:smooth val="0"/>
          <c:extLst>
            <c:ext xmlns:c16="http://schemas.microsoft.com/office/drawing/2014/chart" uri="{C3380CC4-5D6E-409C-BE32-E72D297353CC}">
              <c16:uniqueId val="{00000002-1CB0-43C7-93A5-448B186C37E0}"/>
            </c:ext>
          </c:extLst>
        </c:ser>
        <c:dLbls>
          <c:showLegendKey val="0"/>
          <c:showVal val="0"/>
          <c:showCatName val="0"/>
          <c:showSerName val="0"/>
          <c:showPercent val="0"/>
          <c:showBubbleSize val="0"/>
        </c:dLbls>
        <c:marker val="1"/>
        <c:smooth val="0"/>
        <c:axId val="436015280"/>
        <c:axId val="436018640"/>
      </c:lineChart>
      <c:dateAx>
        <c:axId val="224038912"/>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4040448"/>
        <c:crosses val="autoZero"/>
        <c:auto val="1"/>
        <c:lblOffset val="100"/>
        <c:baseTimeUnit val="days"/>
      </c:dateAx>
      <c:valAx>
        <c:axId val="22404044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4038912"/>
        <c:crosses val="autoZero"/>
        <c:crossBetween val="between"/>
      </c:valAx>
      <c:dateAx>
        <c:axId val="436015280"/>
        <c:scaling>
          <c:orientation val="minMax"/>
        </c:scaling>
        <c:delete val="1"/>
        <c:axPos val="b"/>
        <c:numFmt formatCode="m/d;@" sourceLinked="1"/>
        <c:majorTickMark val="out"/>
        <c:minorTickMark val="none"/>
        <c:tickLblPos val="nextTo"/>
        <c:crossAx val="436018640"/>
        <c:crosses val="autoZero"/>
        <c:auto val="1"/>
        <c:lblOffset val="100"/>
        <c:baseTimeUnit val="days"/>
      </c:dateAx>
      <c:valAx>
        <c:axId val="43601864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436015280"/>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3151c02b-ac7d-431d-b91d-23d7d9933ca9}"/>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2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公司输赢</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Sugarplay_ro!$AO$2:$AO$4</c:f>
              <c:strCache>
                <c:ptCount val="3"/>
                <c:pt idx="0">
                  <c:v>公司輸贏
(淨贏-淨輸)</c:v>
                </c:pt>
                <c:pt idx="1">
                  <c:v>Company Win/Loss</c:v>
                </c:pt>
                <c:pt idx="2">
                  <c:v>本月数据</c:v>
                </c:pt>
              </c:strCache>
            </c:strRef>
          </c:tx>
          <c:spPr>
            <a:solidFill>
              <a:schemeClr val="accent1"/>
            </a:solidFill>
            <a:ln>
              <a:noFill/>
            </a:ln>
            <a:effectLst/>
          </c:spPr>
          <c:invertIfNegative val="0"/>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Sugarplay_ro!$AO$5:$AO$35</c:f>
              <c:numCache>
                <c:formatCode>_ * #,##0_ ;_ * \-#,##0_ ;_ * "-"_ ;_ @_ </c:formatCode>
                <c:ptCount val="31"/>
                <c:pt idx="0">
                  <c:v>229332.53</c:v>
                </c:pt>
                <c:pt idx="1">
                  <c:v>178477.74</c:v>
                </c:pt>
                <c:pt idx="2">
                  <c:v>531983.63</c:v>
                </c:pt>
                <c:pt idx="3">
                  <c:v>302128.05</c:v>
                </c:pt>
                <c:pt idx="4">
                  <c:v>600122.63</c:v>
                </c:pt>
                <c:pt idx="5">
                  <c:v>841471.48</c:v>
                </c:pt>
                <c:pt idx="6">
                  <c:v>869270.22</c:v>
                </c:pt>
                <c:pt idx="7">
                  <c:v>274927.59000000003</c:v>
                </c:pt>
                <c:pt idx="8">
                  <c:v>492829.36</c:v>
                </c:pt>
                <c:pt idx="9">
                  <c:v>289862.74</c:v>
                </c:pt>
                <c:pt idx="10">
                  <c:v>743539.83</c:v>
                </c:pt>
                <c:pt idx="11">
                  <c:v>400080.86</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8C48-47EB-A984-76B335CBDED3}"/>
            </c:ext>
          </c:extLst>
        </c:ser>
        <c:ser>
          <c:idx val="1"/>
          <c:order val="1"/>
          <c:tx>
            <c:strRef>
              <c:f>Sugarplay_ro!$AP$2:$AP$4</c:f>
              <c:strCache>
                <c:ptCount val="3"/>
                <c:pt idx="0">
                  <c:v>公司輸贏
(淨贏-淨輸)</c:v>
                </c:pt>
                <c:pt idx="1">
                  <c:v>Company Win/Loss</c:v>
                </c:pt>
                <c:pt idx="2">
                  <c:v>上月数据</c:v>
                </c:pt>
              </c:strCache>
            </c:strRef>
          </c:tx>
          <c:spPr>
            <a:solidFill>
              <a:schemeClr val="accent2"/>
            </a:solidFill>
            <a:ln>
              <a:noFill/>
            </a:ln>
            <a:effectLst/>
          </c:spPr>
          <c:invertIfNegative val="0"/>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Sugarplay_ro!$AP$5:$AP$35</c:f>
              <c:numCache>
                <c:formatCode>_ * #,##0_ ;_ * \-#,##0_ ;_ * "-"_ ;_ @_ </c:formatCode>
                <c:ptCount val="31"/>
                <c:pt idx="0">
                  <c:v>-81790.960000000006</c:v>
                </c:pt>
                <c:pt idx="1">
                  <c:v>345249.72</c:v>
                </c:pt>
                <c:pt idx="2">
                  <c:v>220397.17</c:v>
                </c:pt>
                <c:pt idx="3">
                  <c:v>784638.32</c:v>
                </c:pt>
                <c:pt idx="4">
                  <c:v>603020.67000000004</c:v>
                </c:pt>
                <c:pt idx="5">
                  <c:v>511375.56</c:v>
                </c:pt>
                <c:pt idx="6">
                  <c:v>598677.84</c:v>
                </c:pt>
                <c:pt idx="7">
                  <c:v>639312.74</c:v>
                </c:pt>
                <c:pt idx="8">
                  <c:v>630765.51</c:v>
                </c:pt>
                <c:pt idx="9">
                  <c:v>100820.67</c:v>
                </c:pt>
                <c:pt idx="10">
                  <c:v>430058.27</c:v>
                </c:pt>
                <c:pt idx="11">
                  <c:v>759202.48</c:v>
                </c:pt>
                <c:pt idx="12">
                  <c:v>190616.78</c:v>
                </c:pt>
                <c:pt idx="13">
                  <c:v>621348.56999999995</c:v>
                </c:pt>
                <c:pt idx="14">
                  <c:v>592791.5</c:v>
                </c:pt>
                <c:pt idx="15">
                  <c:v>313689.64</c:v>
                </c:pt>
                <c:pt idx="16">
                  <c:v>575681.52</c:v>
                </c:pt>
                <c:pt idx="17">
                  <c:v>357825.57</c:v>
                </c:pt>
                <c:pt idx="18">
                  <c:v>655423.74</c:v>
                </c:pt>
                <c:pt idx="19">
                  <c:v>743882.92</c:v>
                </c:pt>
                <c:pt idx="20">
                  <c:v>-211181.71</c:v>
                </c:pt>
                <c:pt idx="21">
                  <c:v>252142.97</c:v>
                </c:pt>
                <c:pt idx="22">
                  <c:v>465645.18</c:v>
                </c:pt>
                <c:pt idx="23">
                  <c:v>484661.52</c:v>
                </c:pt>
                <c:pt idx="24">
                  <c:v>261385.43</c:v>
                </c:pt>
                <c:pt idx="25">
                  <c:v>290158.21999999997</c:v>
                </c:pt>
                <c:pt idx="26">
                  <c:v>712704.13</c:v>
                </c:pt>
                <c:pt idx="27">
                  <c:v>-46074.45</c:v>
                </c:pt>
                <c:pt idx="28">
                  <c:v>0</c:v>
                </c:pt>
                <c:pt idx="29">
                  <c:v>0</c:v>
                </c:pt>
                <c:pt idx="30">
                  <c:v>0</c:v>
                </c:pt>
              </c:numCache>
            </c:numRef>
          </c:val>
          <c:extLst>
            <c:ext xmlns:c16="http://schemas.microsoft.com/office/drawing/2014/chart" uri="{C3380CC4-5D6E-409C-BE32-E72D297353CC}">
              <c16:uniqueId val="{00000001-8C48-47EB-A984-76B335CBDED3}"/>
            </c:ext>
          </c:extLst>
        </c:ser>
        <c:dLbls>
          <c:showLegendKey val="0"/>
          <c:showVal val="0"/>
          <c:showCatName val="0"/>
          <c:showSerName val="0"/>
          <c:showPercent val="0"/>
          <c:showBubbleSize val="0"/>
        </c:dLbls>
        <c:gapWidth val="219"/>
        <c:axId val="224088832"/>
        <c:axId val="224090368"/>
      </c:barChart>
      <c:lineChart>
        <c:grouping val="standard"/>
        <c:varyColors val="0"/>
        <c:ser>
          <c:idx val="2"/>
          <c:order val="2"/>
          <c:tx>
            <c:strRef>
              <c:f>Sugarplay_ro!$AQ$2:$AQ$4</c:f>
              <c:strCache>
                <c:ptCount val="3"/>
                <c:pt idx="0">
                  <c:v>公司輸贏
(淨贏-淨輸)</c:v>
                </c:pt>
                <c:pt idx="1">
                  <c:v>Company Win/Loss</c:v>
                </c:pt>
                <c:pt idx="2">
                  <c:v>增长率</c:v>
                </c:pt>
              </c:strCache>
            </c:strRef>
          </c:tx>
          <c:spPr>
            <a:ln w="28575" cap="rnd">
              <a:solidFill>
                <a:schemeClr val="accent3"/>
              </a:solidFill>
              <a:round/>
            </a:ln>
            <a:effectLst/>
          </c:spPr>
          <c:marker>
            <c:symbol val="none"/>
          </c:marker>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Sugarplay_ro!$AQ$5:$AQ$35</c:f>
              <c:numCache>
                <c:formatCode>0.00%</c:formatCode>
                <c:ptCount val="31"/>
                <c:pt idx="0">
                  <c:v>-3.8038860284804086</c:v>
                </c:pt>
                <c:pt idx="1">
                  <c:v>-0.48304740116805889</c:v>
                </c:pt>
                <c:pt idx="2">
                  <c:v>1.4137498226497189</c:v>
                </c:pt>
                <c:pt idx="3">
                  <c:v>-0.61494609388947508</c:v>
                </c:pt>
                <c:pt idx="4">
                  <c:v>-4.8058717456568069E-3</c:v>
                </c:pt>
                <c:pt idx="5">
                  <c:v>0.64550585874694522</c:v>
                </c:pt>
                <c:pt idx="6">
                  <c:v>0.45198329037867851</c:v>
                </c:pt>
                <c:pt idx="7">
                  <c:v>-0.56996384899196595</c:v>
                </c:pt>
                <c:pt idx="8">
                  <c:v>-0.21868055214369603</c:v>
                </c:pt>
                <c:pt idx="9">
                  <c:v>1.8750328677641204</c:v>
                </c:pt>
                <c:pt idx="10">
                  <c:v>0.72892810548672837</c:v>
                </c:pt>
                <c:pt idx="11">
                  <c:v>-0.47302482468181611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0</c:v>
                </c:pt>
                <c:pt idx="29">
                  <c:v>0</c:v>
                </c:pt>
                <c:pt idx="30">
                  <c:v>0</c:v>
                </c:pt>
              </c:numCache>
            </c:numRef>
          </c:val>
          <c:smooth val="0"/>
          <c:extLst>
            <c:ext xmlns:c16="http://schemas.microsoft.com/office/drawing/2014/chart" uri="{C3380CC4-5D6E-409C-BE32-E72D297353CC}">
              <c16:uniqueId val="{00000002-8C48-47EB-A984-76B335CBDED3}"/>
            </c:ext>
          </c:extLst>
        </c:ser>
        <c:dLbls>
          <c:showLegendKey val="0"/>
          <c:showVal val="0"/>
          <c:showCatName val="0"/>
          <c:showSerName val="0"/>
          <c:showPercent val="0"/>
          <c:showBubbleSize val="0"/>
        </c:dLbls>
        <c:marker val="1"/>
        <c:smooth val="0"/>
        <c:axId val="1522029536"/>
        <c:axId val="1522027616"/>
      </c:lineChart>
      <c:dateAx>
        <c:axId val="224088832"/>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090368"/>
        <c:crosses val="autoZero"/>
        <c:auto val="1"/>
        <c:lblOffset val="100"/>
        <c:baseTimeUnit val="days"/>
      </c:dateAx>
      <c:valAx>
        <c:axId val="224090368"/>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088832"/>
        <c:crosses val="autoZero"/>
        <c:crossBetween val="between"/>
      </c:valAx>
      <c:dateAx>
        <c:axId val="1522029536"/>
        <c:scaling>
          <c:orientation val="minMax"/>
        </c:scaling>
        <c:delete val="1"/>
        <c:axPos val="b"/>
        <c:numFmt formatCode="m/d;@" sourceLinked="1"/>
        <c:majorTickMark val="out"/>
        <c:minorTickMark val="none"/>
        <c:tickLblPos val="nextTo"/>
        <c:crossAx val="1522027616"/>
        <c:crosses val="autoZero"/>
        <c:auto val="1"/>
        <c:lblOffset val="100"/>
        <c:baseTimeUnit val="days"/>
      </c:dateAx>
      <c:valAx>
        <c:axId val="152202761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1522029536"/>
        <c:crosses val="max"/>
        <c:crossBetween val="between"/>
      </c:valAx>
      <c:spPr>
        <a:noFill/>
        <a:ln>
          <a:noFill/>
        </a:ln>
        <a:effectLst/>
      </c:spPr>
    </c:plotArea>
    <c:legend>
      <c:legendPos val="b"/>
      <c:layout>
        <c:manualLayout>
          <c:xMode val="edge"/>
          <c:yMode val="edge"/>
          <c:x val="2.36989165225256E-2"/>
          <c:y val="0.64658038487487401"/>
          <c:w val="0.95028697871124101"/>
          <c:h val="0.31025417195141203"/>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b40a3cda-867d-4083-a0a2-d9d015a66d8b}"/>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公司输赢</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Sugarplay_ro!$AO$36</c:f>
              <c:strCache>
                <c:ptCount val="1"/>
                <c:pt idx="0">
                  <c:v>本月日均值数据</c:v>
                </c:pt>
              </c:strCache>
            </c:strRef>
          </c:tx>
          <c:spPr>
            <a:solidFill>
              <a:schemeClr val="accent1"/>
            </a:solidFill>
            <a:ln>
              <a:noFill/>
            </a:ln>
            <a:effectLst/>
          </c:spPr>
          <c:invertIfNegative val="0"/>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Sugarplay_ro!$AO$37:$AO$67</c:f>
              <c:numCache>
                <c:formatCode>_ * #,##0_ ;_ * \-#,##0_ ;_ * "-"_ ;_ @_ </c:formatCode>
                <c:ptCount val="31"/>
                <c:pt idx="0">
                  <c:v>229332.53</c:v>
                </c:pt>
                <c:pt idx="1">
                  <c:v>203905.13500000001</c:v>
                </c:pt>
                <c:pt idx="2">
                  <c:v>313264.63333333336</c:v>
                </c:pt>
                <c:pt idx="3">
                  <c:v>310480.48749999999</c:v>
                </c:pt>
                <c:pt idx="4">
                  <c:v>368408.91600000003</c:v>
                </c:pt>
                <c:pt idx="5">
                  <c:v>447252.6766666667</c:v>
                </c:pt>
                <c:pt idx="6">
                  <c:v>507540.8971428572</c:v>
                </c:pt>
                <c:pt idx="7">
                  <c:v>478464.23375000001</c:v>
                </c:pt>
                <c:pt idx="8">
                  <c:v>480060.35888888896</c:v>
                </c:pt>
                <c:pt idx="9">
                  <c:v>461040.59700000007</c:v>
                </c:pt>
                <c:pt idx="10">
                  <c:v>486722.34545454552</c:v>
                </c:pt>
                <c:pt idx="11">
                  <c:v>479502.22166666674</c:v>
                </c:pt>
                <c:pt idx="12">
                  <c:v>442617.43538461544</c:v>
                </c:pt>
                <c:pt idx="13">
                  <c:v>411001.90428571438</c:v>
                </c:pt>
                <c:pt idx="14">
                  <c:v>383601.77733333339</c:v>
                </c:pt>
                <c:pt idx="15">
                  <c:v>359626.66625000007</c:v>
                </c:pt>
                <c:pt idx="16">
                  <c:v>338472.15647058829</c:v>
                </c:pt>
                <c:pt idx="17">
                  <c:v>319668.14777777786</c:v>
                </c:pt>
                <c:pt idx="18">
                  <c:v>302843.50842105271</c:v>
                </c:pt>
                <c:pt idx="19">
                  <c:v>287701.33300000004</c:v>
                </c:pt>
                <c:pt idx="20">
                  <c:v>274001.26952380955</c:v>
                </c:pt>
                <c:pt idx="21">
                  <c:v>261546.66636363641</c:v>
                </c:pt>
                <c:pt idx="22">
                  <c:v>250175.0721739131</c:v>
                </c:pt>
                <c:pt idx="23">
                  <c:v>239751.11083333337</c:v>
                </c:pt>
                <c:pt idx="24">
                  <c:v>230161.06640000004</c:v>
                </c:pt>
                <c:pt idx="25">
                  <c:v>221308.71769230772</c:v>
                </c:pt>
                <c:pt idx="26">
                  <c:v>213112.09851851856</c:v>
                </c:pt>
                <c:pt idx="27">
                  <c:v>205500.95214285719</c:v>
                </c:pt>
                <c:pt idx="28">
                  <c:v>198414.71241379314</c:v>
                </c:pt>
                <c:pt idx="29">
                  <c:v>191800.88866666669</c:v>
                </c:pt>
                <c:pt idx="30">
                  <c:v>185613.7632258065</c:v>
                </c:pt>
              </c:numCache>
            </c:numRef>
          </c:val>
          <c:extLst>
            <c:ext xmlns:c16="http://schemas.microsoft.com/office/drawing/2014/chart" uri="{C3380CC4-5D6E-409C-BE32-E72D297353CC}">
              <c16:uniqueId val="{00000000-60DC-4128-ABF0-6A4C2C407CB7}"/>
            </c:ext>
          </c:extLst>
        </c:ser>
        <c:ser>
          <c:idx val="1"/>
          <c:order val="1"/>
          <c:tx>
            <c:strRef>
              <c:f>Sugarplay_ro!$AP$36</c:f>
              <c:strCache>
                <c:ptCount val="1"/>
                <c:pt idx="0">
                  <c:v>上月日均值数据</c:v>
                </c:pt>
              </c:strCache>
            </c:strRef>
          </c:tx>
          <c:spPr>
            <a:solidFill>
              <a:schemeClr val="accent2"/>
            </a:solidFill>
            <a:ln>
              <a:noFill/>
            </a:ln>
            <a:effectLst/>
          </c:spPr>
          <c:invertIfNegative val="0"/>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Sugarplay_ro!$AP$37:$AP$67</c:f>
              <c:numCache>
                <c:formatCode>_ * #,##0_ ;_ * \-#,##0_ ;_ * "-"_ ;_ @_ </c:formatCode>
                <c:ptCount val="31"/>
                <c:pt idx="0">
                  <c:v>-81790.960000000006</c:v>
                </c:pt>
                <c:pt idx="1">
                  <c:v>131729.37999999998</c:v>
                </c:pt>
                <c:pt idx="2">
                  <c:v>161285.30999999997</c:v>
                </c:pt>
                <c:pt idx="3">
                  <c:v>317123.5625</c:v>
                </c:pt>
                <c:pt idx="4">
                  <c:v>374302.984</c:v>
                </c:pt>
                <c:pt idx="5">
                  <c:v>397148.41333333333</c:v>
                </c:pt>
                <c:pt idx="6">
                  <c:v>425938.33142857143</c:v>
                </c:pt>
                <c:pt idx="7">
                  <c:v>452610.13249999995</c:v>
                </c:pt>
                <c:pt idx="8">
                  <c:v>472405.17444444436</c:v>
                </c:pt>
                <c:pt idx="9">
                  <c:v>435246.72399999993</c:v>
                </c:pt>
                <c:pt idx="10">
                  <c:v>434775.04636363633</c:v>
                </c:pt>
                <c:pt idx="11">
                  <c:v>461810.66583333333</c:v>
                </c:pt>
                <c:pt idx="12">
                  <c:v>440949.59769230773</c:v>
                </c:pt>
                <c:pt idx="13">
                  <c:v>453835.23857142864</c:v>
                </c:pt>
                <c:pt idx="14">
                  <c:v>463098.98933333339</c:v>
                </c:pt>
                <c:pt idx="15">
                  <c:v>453760.90500000003</c:v>
                </c:pt>
                <c:pt idx="16">
                  <c:v>460932.70588235295</c:v>
                </c:pt>
                <c:pt idx="17">
                  <c:v>455204.53166666668</c:v>
                </c:pt>
                <c:pt idx="18">
                  <c:v>465742.38473684213</c:v>
                </c:pt>
                <c:pt idx="19">
                  <c:v>479649.41150000005</c:v>
                </c:pt>
                <c:pt idx="20">
                  <c:v>446752.69142857142</c:v>
                </c:pt>
                <c:pt idx="21">
                  <c:v>437906.79499999998</c:v>
                </c:pt>
                <c:pt idx="22">
                  <c:v>439112.81173913041</c:v>
                </c:pt>
                <c:pt idx="23">
                  <c:v>441010.67458333331</c:v>
                </c:pt>
                <c:pt idx="24">
                  <c:v>433825.66479999997</c:v>
                </c:pt>
                <c:pt idx="25">
                  <c:v>428299.99384615384</c:v>
                </c:pt>
                <c:pt idx="26">
                  <c:v>438833.48037037038</c:v>
                </c:pt>
                <c:pt idx="27">
                  <c:v>421515.34</c:v>
                </c:pt>
                <c:pt idx="28">
                  <c:v>406980.32827586209</c:v>
                </c:pt>
                <c:pt idx="29">
                  <c:v>393414.31733333337</c:v>
                </c:pt>
                <c:pt idx="30">
                  <c:v>380723.53290322586</c:v>
                </c:pt>
              </c:numCache>
            </c:numRef>
          </c:val>
          <c:extLst>
            <c:ext xmlns:c16="http://schemas.microsoft.com/office/drawing/2014/chart" uri="{C3380CC4-5D6E-409C-BE32-E72D297353CC}">
              <c16:uniqueId val="{00000001-60DC-4128-ABF0-6A4C2C407CB7}"/>
            </c:ext>
          </c:extLst>
        </c:ser>
        <c:dLbls>
          <c:showLegendKey val="0"/>
          <c:showVal val="0"/>
          <c:showCatName val="0"/>
          <c:showSerName val="0"/>
          <c:showPercent val="0"/>
          <c:showBubbleSize val="0"/>
        </c:dLbls>
        <c:gapWidth val="219"/>
        <c:axId val="223954432"/>
        <c:axId val="223955968"/>
      </c:barChart>
      <c:lineChart>
        <c:grouping val="standard"/>
        <c:varyColors val="0"/>
        <c:ser>
          <c:idx val="2"/>
          <c:order val="2"/>
          <c:tx>
            <c:strRef>
              <c:f>Sugarplay_ro!$AQ$36</c:f>
              <c:strCache>
                <c:ptCount val="1"/>
                <c:pt idx="0">
                  <c:v>日均值同比增长率</c:v>
                </c:pt>
              </c:strCache>
            </c:strRef>
          </c:tx>
          <c:spPr>
            <a:ln w="28575" cap="rnd">
              <a:solidFill>
                <a:schemeClr val="accent3"/>
              </a:solidFill>
              <a:round/>
            </a:ln>
            <a:effectLst/>
          </c:spPr>
          <c:marker>
            <c:symbol val="none"/>
          </c:marker>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Sugarplay_ro!$AQ$37:$AQ$67</c:f>
              <c:numCache>
                <c:formatCode>0.00%</c:formatCode>
                <c:ptCount val="31"/>
                <c:pt idx="0">
                  <c:v>-3.8038860284804086</c:v>
                </c:pt>
                <c:pt idx="1">
                  <c:v>0.54790931984952818</c:v>
                </c:pt>
                <c:pt idx="2">
                  <c:v>0.94230108949992675</c:v>
                </c:pt>
                <c:pt idx="3">
                  <c:v>-2.0947907331862203E-2</c:v>
                </c:pt>
                <c:pt idx="4">
                  <c:v>-1.5746783359867553E-2</c:v>
                </c:pt>
                <c:pt idx="5">
                  <c:v>0.12616004911816181</c:v>
                </c:pt>
                <c:pt idx="6">
                  <c:v>0.19158305250573643</c:v>
                </c:pt>
                <c:pt idx="7">
                  <c:v>5.7122232565131686E-2</c:v>
                </c:pt>
                <c:pt idx="8">
                  <c:v>1.6204700664947662E-2</c:v>
                </c:pt>
                <c:pt idx="9">
                  <c:v>5.9262647086575526E-2</c:v>
                </c:pt>
                <c:pt idx="10">
                  <c:v>0.11948086608324252</c:v>
                </c:pt>
                <c:pt idx="11">
                  <c:v>3.8309110512658139E-2</c:v>
                </c:pt>
                <c:pt idx="12">
                  <c:v>3.7823771719858196E-3</c:v>
                </c:pt>
                <c:pt idx="13">
                  <c:v>-9.4380803087358245E-2</c:v>
                </c:pt>
                <c:pt idx="14">
                  <c:v>-0.17166354026045783</c:v>
                </c:pt>
                <c:pt idx="15">
                  <c:v>-0.20745339167110474</c:v>
                </c:pt>
                <c:pt idx="16">
                  <c:v>-0.26567988743029469</c:v>
                </c:pt>
                <c:pt idx="17">
                  <c:v>-0.29774831852539257</c:v>
                </c:pt>
                <c:pt idx="18">
                  <c:v>-0.34976176026545658</c:v>
                </c:pt>
                <c:pt idx="19">
                  <c:v>-0.400184121772867</c:v>
                </c:pt>
                <c:pt idx="20">
                  <c:v>-0.38668244247697398</c:v>
                </c:pt>
                <c:pt idx="21">
                  <c:v>-0.40273439610902495</c:v>
                </c:pt>
                <c:pt idx="22">
                  <c:v>-0.43027152593639667</c:v>
                </c:pt>
                <c:pt idx="23">
                  <c:v>-0.45635984648251404</c:v>
                </c:pt>
                <c:pt idx="24">
                  <c:v>-0.46946184821474846</c:v>
                </c:pt>
                <c:pt idx="25">
                  <c:v>-0.48328573226222782</c:v>
                </c:pt>
                <c:pt idx="26">
                  <c:v>-0.51436682010074886</c:v>
                </c:pt>
                <c:pt idx="27">
                  <c:v>-0.5124710001233711</c:v>
                </c:pt>
                <c:pt idx="28">
                  <c:v>-0.5124710001233711</c:v>
                </c:pt>
                <c:pt idx="29">
                  <c:v>-0.51247100012337121</c:v>
                </c:pt>
                <c:pt idx="30">
                  <c:v>-0.5124710001233711</c:v>
                </c:pt>
              </c:numCache>
            </c:numRef>
          </c:val>
          <c:smooth val="0"/>
          <c:extLst>
            <c:ext xmlns:c16="http://schemas.microsoft.com/office/drawing/2014/chart" uri="{C3380CC4-5D6E-409C-BE32-E72D297353CC}">
              <c16:uniqueId val="{00000002-60DC-4128-ABF0-6A4C2C407CB7}"/>
            </c:ext>
          </c:extLst>
        </c:ser>
        <c:dLbls>
          <c:showLegendKey val="0"/>
          <c:showVal val="0"/>
          <c:showCatName val="0"/>
          <c:showSerName val="0"/>
          <c:showPercent val="0"/>
          <c:showBubbleSize val="0"/>
        </c:dLbls>
        <c:marker val="1"/>
        <c:smooth val="0"/>
        <c:axId val="2065271632"/>
        <c:axId val="2065261072"/>
      </c:lineChart>
      <c:dateAx>
        <c:axId val="223954432"/>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955968"/>
        <c:crosses val="autoZero"/>
        <c:auto val="1"/>
        <c:lblOffset val="100"/>
        <c:baseTimeUnit val="days"/>
      </c:dateAx>
      <c:valAx>
        <c:axId val="22395596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3954432"/>
        <c:crosses val="autoZero"/>
        <c:crossBetween val="between"/>
      </c:valAx>
      <c:dateAx>
        <c:axId val="2065271632"/>
        <c:scaling>
          <c:orientation val="minMax"/>
        </c:scaling>
        <c:delete val="1"/>
        <c:axPos val="b"/>
        <c:numFmt formatCode="m/d;@" sourceLinked="1"/>
        <c:majorTickMark val="out"/>
        <c:minorTickMark val="none"/>
        <c:tickLblPos val="nextTo"/>
        <c:crossAx val="2065261072"/>
        <c:crosses val="autoZero"/>
        <c:auto val="1"/>
        <c:lblOffset val="100"/>
        <c:baseTimeUnit val="days"/>
      </c:dateAx>
      <c:valAx>
        <c:axId val="206526107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06527163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5017f89e-fd9b-4ff3-a927-26e3b5bb10c6}"/>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t>公司输赢</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Sugarplay_ro!$AO$68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Sugarplay_ro!$A$69:$A$99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Sugarplay_ro!$AO$69:$AO$99</c:f>
              <c:numCache>
                <c:formatCode>_ * #,##0_ ;_ * \-#,##0_ ;_ * "-"_ ;_ @_ </c:formatCode>
                <c:ptCount val="31"/>
                <c:pt idx="0">
                  <c:v>-13750605.26</c:v>
                </c:pt>
                <c:pt idx="1">
                  <c:v>-50854.790000000008</c:v>
                </c:pt>
                <c:pt idx="2">
                  <c:v>353505.89</c:v>
                </c:pt>
                <c:pt idx="3">
                  <c:v>-229855.58000000002</c:v>
                </c:pt>
                <c:pt idx="4">
                  <c:v>297994.58</c:v>
                </c:pt>
                <c:pt idx="5">
                  <c:v>241348.84999999998</c:v>
                </c:pt>
                <c:pt idx="6">
                  <c:v>27798.739999999991</c:v>
                </c:pt>
                <c:pt idx="7">
                  <c:v>-594342.62999999989</c:v>
                </c:pt>
                <c:pt idx="8">
                  <c:v>217901.76999999996</c:v>
                </c:pt>
                <c:pt idx="9">
                  <c:v>-202966.62</c:v>
                </c:pt>
                <c:pt idx="10">
                  <c:v>453677.08999999997</c:v>
                </c:pt>
                <c:pt idx="11">
                  <c:v>-343458.97</c:v>
                </c:pt>
                <c:pt idx="12">
                  <c:v>-400080.86</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0617-44B2-9500-24A385DFD5A9}"/>
            </c:ext>
          </c:extLst>
        </c:ser>
        <c:dLbls>
          <c:showLegendKey val="0"/>
          <c:showVal val="0"/>
          <c:showCatName val="0"/>
          <c:showSerName val="0"/>
          <c:showPercent val="0"/>
          <c:showBubbleSize val="0"/>
        </c:dLbls>
        <c:gapWidth val="315"/>
        <c:overlap val="-40"/>
        <c:axId val="223988352"/>
        <c:axId val="224854400"/>
      </c:barChart>
      <c:dateAx>
        <c:axId val="223988352"/>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4854400"/>
        <c:crosses val="autoZero"/>
        <c:auto val="1"/>
        <c:lblOffset val="100"/>
        <c:baseTimeUnit val="days"/>
      </c:dateAx>
      <c:valAx>
        <c:axId val="224854400"/>
        <c:scaling>
          <c:orientation val="minMax"/>
        </c:scaling>
        <c:delete val="1"/>
        <c:axPos val="l"/>
        <c:numFmt formatCode="_ * #,##0_ ;_ * \-#,##0_ ;_ * &quot;-&quot;_ ;_ @_ " sourceLinked="1"/>
        <c:majorTickMark val="none"/>
        <c:minorTickMark val="none"/>
        <c:tickLblPos val="nextTo"/>
        <c:crossAx val="2239883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52ab372e-3b82-467e-a066-7ceea7432a9c}"/>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t>公司输赢</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Sugarplay_ro!$AO$100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Sugarplay_ro!$AO$101:$AO$131</c:f>
              <c:numCache>
                <c:formatCode>_ * #,##0_ ;_ * \-#,##0_ ;_ * "-"_ ;_ @_ </c:formatCode>
                <c:ptCount val="31"/>
                <c:pt idx="0">
                  <c:v>229332.53</c:v>
                </c:pt>
                <c:pt idx="1">
                  <c:v>203905.13500000001</c:v>
                </c:pt>
                <c:pt idx="2">
                  <c:v>313264.63333333336</c:v>
                </c:pt>
                <c:pt idx="3">
                  <c:v>310480.48749999999</c:v>
                </c:pt>
                <c:pt idx="4">
                  <c:v>368408.91600000003</c:v>
                </c:pt>
                <c:pt idx="5">
                  <c:v>447252.6766666667</c:v>
                </c:pt>
                <c:pt idx="6">
                  <c:v>507540.8971428572</c:v>
                </c:pt>
                <c:pt idx="7">
                  <c:v>478464.23375000001</c:v>
                </c:pt>
                <c:pt idx="8">
                  <c:v>480060.35888888896</c:v>
                </c:pt>
                <c:pt idx="9">
                  <c:v>461040.59700000007</c:v>
                </c:pt>
                <c:pt idx="10">
                  <c:v>486722.34545454552</c:v>
                </c:pt>
                <c:pt idx="11">
                  <c:v>479502.22166666674</c:v>
                </c:pt>
                <c:pt idx="12">
                  <c:v>442617.43538461544</c:v>
                </c:pt>
                <c:pt idx="13">
                  <c:v>411001.90428571438</c:v>
                </c:pt>
                <c:pt idx="14">
                  <c:v>383601.77733333339</c:v>
                </c:pt>
                <c:pt idx="15">
                  <c:v>359626.66625000007</c:v>
                </c:pt>
                <c:pt idx="16">
                  <c:v>338472.15647058829</c:v>
                </c:pt>
                <c:pt idx="17">
                  <c:v>319668.14777777786</c:v>
                </c:pt>
                <c:pt idx="18">
                  <c:v>302843.50842105271</c:v>
                </c:pt>
                <c:pt idx="19">
                  <c:v>287701.33300000004</c:v>
                </c:pt>
                <c:pt idx="20">
                  <c:v>274001.26952380955</c:v>
                </c:pt>
                <c:pt idx="21">
                  <c:v>261546.66636363641</c:v>
                </c:pt>
                <c:pt idx="22">
                  <c:v>250175.0721739131</c:v>
                </c:pt>
                <c:pt idx="23">
                  <c:v>239751.11083333337</c:v>
                </c:pt>
                <c:pt idx="24">
                  <c:v>230161.06640000004</c:v>
                </c:pt>
                <c:pt idx="25">
                  <c:v>221308.71769230772</c:v>
                </c:pt>
                <c:pt idx="26">
                  <c:v>213112.09851851856</c:v>
                </c:pt>
                <c:pt idx="27">
                  <c:v>205500.95214285719</c:v>
                </c:pt>
                <c:pt idx="28">
                  <c:v>198414.71241379314</c:v>
                </c:pt>
                <c:pt idx="29">
                  <c:v>191800.88866666669</c:v>
                </c:pt>
                <c:pt idx="30">
                  <c:v>185613.7632258065</c:v>
                </c:pt>
              </c:numCache>
            </c:numRef>
          </c:val>
          <c:extLst>
            <c:ext xmlns:c16="http://schemas.microsoft.com/office/drawing/2014/chart" uri="{C3380CC4-5D6E-409C-BE32-E72D297353CC}">
              <c16:uniqueId val="{00000000-32C7-436D-9962-5F2D1537A032}"/>
            </c:ext>
          </c:extLst>
        </c:ser>
        <c:ser>
          <c:idx val="1"/>
          <c:order val="1"/>
          <c:tx>
            <c:strRef>
              <c:f>Sugarplay_ro!$AP$100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Sugarplay_ro!$AP$101:$AP$131</c:f>
              <c:numCache>
                <c:formatCode>_ * #,##0_ ;_ * \-#,##0_ ;_ * "-"_ ;_ @_ </c:formatCode>
                <c:ptCount val="31"/>
                <c:pt idx="0">
                  <c:v>380723.53290322586</c:v>
                </c:pt>
                <c:pt idx="1">
                  <c:v>380723.53290322586</c:v>
                </c:pt>
                <c:pt idx="2">
                  <c:v>380723.53290322586</c:v>
                </c:pt>
                <c:pt idx="3">
                  <c:v>380723.53290322586</c:v>
                </c:pt>
                <c:pt idx="4">
                  <c:v>380723.53290322586</c:v>
                </c:pt>
                <c:pt idx="5">
                  <c:v>380723.53290322586</c:v>
                </c:pt>
                <c:pt idx="6">
                  <c:v>380723.53290322586</c:v>
                </c:pt>
                <c:pt idx="7">
                  <c:v>380723.53290322586</c:v>
                </c:pt>
                <c:pt idx="8">
                  <c:v>380723.53290322586</c:v>
                </c:pt>
                <c:pt idx="9">
                  <c:v>380723.53290322586</c:v>
                </c:pt>
                <c:pt idx="10">
                  <c:v>380723.53290322586</c:v>
                </c:pt>
                <c:pt idx="11">
                  <c:v>380723.53290322586</c:v>
                </c:pt>
                <c:pt idx="12">
                  <c:v>380723.53290322586</c:v>
                </c:pt>
                <c:pt idx="13">
                  <c:v>380723.53290322586</c:v>
                </c:pt>
                <c:pt idx="14">
                  <c:v>380723.53290322586</c:v>
                </c:pt>
                <c:pt idx="15">
                  <c:v>380723.53290322586</c:v>
                </c:pt>
                <c:pt idx="16">
                  <c:v>380723.53290322586</c:v>
                </c:pt>
                <c:pt idx="17">
                  <c:v>380723.53290322586</c:v>
                </c:pt>
                <c:pt idx="18">
                  <c:v>380723.53290322586</c:v>
                </c:pt>
                <c:pt idx="19">
                  <c:v>380723.53290322586</c:v>
                </c:pt>
                <c:pt idx="20">
                  <c:v>380723.53290322586</c:v>
                </c:pt>
                <c:pt idx="21">
                  <c:v>380723.53290322586</c:v>
                </c:pt>
                <c:pt idx="22">
                  <c:v>380723.53290322586</c:v>
                </c:pt>
                <c:pt idx="23">
                  <c:v>380723.53290322586</c:v>
                </c:pt>
                <c:pt idx="24">
                  <c:v>380723.53290322586</c:v>
                </c:pt>
                <c:pt idx="25">
                  <c:v>380723.53290322586</c:v>
                </c:pt>
                <c:pt idx="26">
                  <c:v>380723.53290322586</c:v>
                </c:pt>
                <c:pt idx="27">
                  <c:v>380723.53290322586</c:v>
                </c:pt>
                <c:pt idx="28">
                  <c:v>380723.53290322586</c:v>
                </c:pt>
                <c:pt idx="29">
                  <c:v>380723.53290322586</c:v>
                </c:pt>
                <c:pt idx="30">
                  <c:v>380723.53290322586</c:v>
                </c:pt>
              </c:numCache>
            </c:numRef>
          </c:val>
          <c:extLst>
            <c:ext xmlns:c16="http://schemas.microsoft.com/office/drawing/2014/chart" uri="{C3380CC4-5D6E-409C-BE32-E72D297353CC}">
              <c16:uniqueId val="{00000001-32C7-436D-9962-5F2D1537A032}"/>
            </c:ext>
          </c:extLst>
        </c:ser>
        <c:dLbls>
          <c:showLegendKey val="0"/>
          <c:showVal val="0"/>
          <c:showCatName val="0"/>
          <c:showSerName val="0"/>
          <c:showPercent val="0"/>
          <c:showBubbleSize val="0"/>
        </c:dLbls>
        <c:gapWidth val="100"/>
        <c:axId val="224905088"/>
        <c:axId val="224906624"/>
      </c:barChart>
      <c:lineChart>
        <c:grouping val="standard"/>
        <c:varyColors val="0"/>
        <c:ser>
          <c:idx val="2"/>
          <c:order val="2"/>
          <c:tx>
            <c:strRef>
              <c:f>Sugarplay_ro!$AQ$100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Sugarplay_ro!$AQ$101:$AQ$131</c:f>
              <c:numCache>
                <c:formatCode>0.00%</c:formatCode>
                <c:ptCount val="31"/>
                <c:pt idx="0">
                  <c:v>-0.39764025551240922</c:v>
                </c:pt>
                <c:pt idx="1">
                  <c:v>-0.46442728810296685</c:v>
                </c:pt>
                <c:pt idx="2">
                  <c:v>-0.17718605166190116</c:v>
                </c:pt>
                <c:pt idx="3">
                  <c:v>-0.18449882744989285</c:v>
                </c:pt>
                <c:pt idx="4">
                  <c:v>-3.234530003785193E-2</c:v>
                </c:pt>
                <c:pt idx="5">
                  <c:v>0.17474397565109676</c:v>
                </c:pt>
                <c:pt idx="6">
                  <c:v>0.33309568040772092</c:v>
                </c:pt>
                <c:pt idx="7">
                  <c:v>0.25672356027337651</c:v>
                </c:pt>
                <c:pt idx="8">
                  <c:v>0.26091590721530999</c:v>
                </c:pt>
                <c:pt idx="9">
                  <c:v>0.21095902185061302</c:v>
                </c:pt>
                <c:pt idx="10">
                  <c:v>0.2784141335919546</c:v>
                </c:pt>
                <c:pt idx="11">
                  <c:v>0.25944991634795772</c:v>
                </c:pt>
                <c:pt idx="12">
                  <c:v>0.16256915355196094</c:v>
                </c:pt>
                <c:pt idx="13">
                  <c:v>7.9528499726820995E-2</c:v>
                </c:pt>
                <c:pt idx="14">
                  <c:v>7.559933078366176E-3</c:v>
                </c:pt>
                <c:pt idx="15">
                  <c:v>-5.5412562739031675E-2</c:v>
                </c:pt>
                <c:pt idx="16">
                  <c:v>-0.11097652963673571</c:v>
                </c:pt>
                <c:pt idx="17">
                  <c:v>-0.16036672243469474</c:v>
                </c:pt>
                <c:pt idx="18">
                  <c:v>-0.20455794756971082</c:v>
                </c:pt>
                <c:pt idx="19">
                  <c:v>-0.24433005019122536</c:v>
                </c:pt>
                <c:pt idx="20">
                  <c:v>-0.28031433351545276</c:v>
                </c:pt>
                <c:pt idx="21">
                  <c:v>-0.31302731835565939</c:v>
                </c:pt>
                <c:pt idx="22">
                  <c:v>-0.3428956958184568</c:v>
                </c:pt>
                <c:pt idx="23">
                  <c:v>-0.37027504182602117</c:v>
                </c:pt>
                <c:pt idx="24">
                  <c:v>-0.39546404015298026</c:v>
                </c:pt>
                <c:pt idx="25">
                  <c:v>-0.4187154232240195</c:v>
                </c:pt>
                <c:pt idx="26">
                  <c:v>-0.4402444816231299</c:v>
                </c:pt>
                <c:pt idx="27">
                  <c:v>-0.46023575013658952</c:v>
                </c:pt>
                <c:pt idx="28">
                  <c:v>-0.47884831047670712</c:v>
                </c:pt>
                <c:pt idx="29">
                  <c:v>-0.49622003346081689</c:v>
                </c:pt>
                <c:pt idx="30">
                  <c:v>-0.5124710001233711</c:v>
                </c:pt>
              </c:numCache>
            </c:numRef>
          </c:val>
          <c:smooth val="0"/>
          <c:extLst>
            <c:ext xmlns:c16="http://schemas.microsoft.com/office/drawing/2014/chart" uri="{C3380CC4-5D6E-409C-BE32-E72D297353CC}">
              <c16:uniqueId val="{00000002-32C7-436D-9962-5F2D1537A032}"/>
            </c:ext>
          </c:extLst>
        </c:ser>
        <c:dLbls>
          <c:showLegendKey val="0"/>
          <c:showVal val="0"/>
          <c:showCatName val="0"/>
          <c:showSerName val="0"/>
          <c:showPercent val="0"/>
          <c:showBubbleSize val="0"/>
        </c:dLbls>
        <c:marker val="1"/>
        <c:smooth val="0"/>
        <c:axId val="1876750448"/>
        <c:axId val="1876756208"/>
      </c:lineChart>
      <c:dateAx>
        <c:axId val="224905088"/>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4906624"/>
        <c:crosses val="autoZero"/>
        <c:auto val="1"/>
        <c:lblOffset val="100"/>
        <c:baseTimeUnit val="days"/>
      </c:dateAx>
      <c:valAx>
        <c:axId val="22490662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4905088"/>
        <c:crosses val="autoZero"/>
        <c:crossBetween val="between"/>
      </c:valAx>
      <c:dateAx>
        <c:axId val="1876750448"/>
        <c:scaling>
          <c:orientation val="minMax"/>
        </c:scaling>
        <c:delete val="1"/>
        <c:axPos val="b"/>
        <c:numFmt formatCode="m/d;@" sourceLinked="1"/>
        <c:majorTickMark val="out"/>
        <c:minorTickMark val="none"/>
        <c:tickLblPos val="nextTo"/>
        <c:crossAx val="1876756208"/>
        <c:crosses val="autoZero"/>
        <c:auto val="1"/>
        <c:lblOffset val="100"/>
        <c:baseTimeUnit val="days"/>
      </c:dateAx>
      <c:valAx>
        <c:axId val="187675620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1876750448"/>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5aa9774b-2b79-473e-aa05-3a0daf27ad90}"/>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hart2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总收益</a:t>
            </a:r>
            <a:r>
              <a:rPr lang="en-US"/>
              <a:t>-</a:t>
            </a:r>
            <a:r>
              <a:rPr lang="zh-CN"/>
              <a:t>营业日与上月同比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Sugarplay_ro!$AR$2:$AR$4</c:f>
              <c:strCache>
                <c:ptCount val="3"/>
                <c:pt idx="0">
                  <c:v>总收益</c:v>
                </c:pt>
                <c:pt idx="1">
                  <c:v>Gross Profit</c:v>
                </c:pt>
                <c:pt idx="2">
                  <c:v>本月数据</c:v>
                </c:pt>
              </c:strCache>
            </c:strRef>
          </c:tx>
          <c:spPr>
            <a:solidFill>
              <a:schemeClr val="accent1"/>
            </a:solidFill>
            <a:ln>
              <a:noFill/>
            </a:ln>
            <a:effectLst/>
          </c:spPr>
          <c:invertIfNegative val="0"/>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Sugarplay_ro!$AR$5:$AR$35</c:f>
              <c:numCache>
                <c:formatCode>_ * #,##0_ ;_ * \-#,##0_ ;_ * "-"_ ;_ @_ </c:formatCode>
                <c:ptCount val="31"/>
                <c:pt idx="0">
                  <c:v>5409.306399999994</c:v>
                </c:pt>
                <c:pt idx="1">
                  <c:v>-225484.35880000002</c:v>
                </c:pt>
                <c:pt idx="2">
                  <c:v>332970.2844</c:v>
                </c:pt>
                <c:pt idx="3">
                  <c:v>78903.893999999986</c:v>
                </c:pt>
                <c:pt idx="4">
                  <c:v>329931.91440000001</c:v>
                </c:pt>
                <c:pt idx="5">
                  <c:v>452457.83239999996</c:v>
                </c:pt>
                <c:pt idx="6">
                  <c:v>594527.26359999995</c:v>
                </c:pt>
                <c:pt idx="7">
                  <c:v>77756.599200000026</c:v>
                </c:pt>
                <c:pt idx="8">
                  <c:v>-134571.83320000005</c:v>
                </c:pt>
                <c:pt idx="9">
                  <c:v>60500.761199999979</c:v>
                </c:pt>
                <c:pt idx="10">
                  <c:v>480447.13039999991</c:v>
                </c:pt>
                <c:pt idx="11">
                  <c:v>169457.6568</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4298-4DEF-A501-64B4B25A652C}"/>
            </c:ext>
          </c:extLst>
        </c:ser>
        <c:ser>
          <c:idx val="1"/>
          <c:order val="1"/>
          <c:tx>
            <c:strRef>
              <c:f>Sugarplay_ro!$AS$2:$AS$4</c:f>
              <c:strCache>
                <c:ptCount val="3"/>
                <c:pt idx="0">
                  <c:v>总收益</c:v>
                </c:pt>
                <c:pt idx="1">
                  <c:v>Gross Profit</c:v>
                </c:pt>
                <c:pt idx="2">
                  <c:v>上月数据</c:v>
                </c:pt>
              </c:strCache>
            </c:strRef>
          </c:tx>
          <c:spPr>
            <a:solidFill>
              <a:schemeClr val="accent2"/>
            </a:solidFill>
            <a:ln>
              <a:noFill/>
            </a:ln>
            <a:effectLst/>
          </c:spPr>
          <c:invertIfNegative val="0"/>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Sugarplay_ro!$AS$5:$AS$35</c:f>
              <c:numCache>
                <c:formatCode>_ * #,##0_ ;_ * \-#,##0_ ;_ * "-"_ ;_ @_ </c:formatCode>
                <c:ptCount val="31"/>
                <c:pt idx="0">
                  <c:v>-468197.23480000003</c:v>
                </c:pt>
                <c:pt idx="1">
                  <c:v>-316144.29639999999</c:v>
                </c:pt>
                <c:pt idx="2">
                  <c:v>-46610.300399999986</c:v>
                </c:pt>
                <c:pt idx="3">
                  <c:v>326011.26159999997</c:v>
                </c:pt>
                <c:pt idx="4">
                  <c:v>311962.67960000003</c:v>
                </c:pt>
                <c:pt idx="5">
                  <c:v>204528.72280000005</c:v>
                </c:pt>
                <c:pt idx="6">
                  <c:v>182872.11919999996</c:v>
                </c:pt>
                <c:pt idx="7">
                  <c:v>181867.48120000001</c:v>
                </c:pt>
                <c:pt idx="8">
                  <c:v>-171340.76120000001</c:v>
                </c:pt>
                <c:pt idx="9">
                  <c:v>-77583.900399999999</c:v>
                </c:pt>
                <c:pt idx="10">
                  <c:v>202724.97760000004</c:v>
                </c:pt>
                <c:pt idx="11">
                  <c:v>499935.23240000004</c:v>
                </c:pt>
                <c:pt idx="12">
                  <c:v>163.22639999999228</c:v>
                </c:pt>
                <c:pt idx="13">
                  <c:v>313020.16159999999</c:v>
                </c:pt>
                <c:pt idx="14">
                  <c:v>361232.49</c:v>
                </c:pt>
                <c:pt idx="15">
                  <c:v>-293456.50679999997</c:v>
                </c:pt>
                <c:pt idx="16">
                  <c:v>274675.65760000004</c:v>
                </c:pt>
                <c:pt idx="17">
                  <c:v>156923.89160000003</c:v>
                </c:pt>
                <c:pt idx="18">
                  <c:v>407099.46120000008</c:v>
                </c:pt>
                <c:pt idx="19">
                  <c:v>529503.98960000009</c:v>
                </c:pt>
                <c:pt idx="20">
                  <c:v>-357326.0048</c:v>
                </c:pt>
                <c:pt idx="21">
                  <c:v>-83846.876400000008</c:v>
                </c:pt>
                <c:pt idx="22">
                  <c:v>8378.4684000000198</c:v>
                </c:pt>
                <c:pt idx="23">
                  <c:v>275050.90760000004</c:v>
                </c:pt>
                <c:pt idx="24">
                  <c:v>63659.938399999999</c:v>
                </c:pt>
                <c:pt idx="25">
                  <c:v>83900.073599999974</c:v>
                </c:pt>
                <c:pt idx="26">
                  <c:v>441031.10439999995</c:v>
                </c:pt>
                <c:pt idx="27">
                  <c:v>-269517.58600000001</c:v>
                </c:pt>
                <c:pt idx="28">
                  <c:v>0</c:v>
                </c:pt>
                <c:pt idx="29">
                  <c:v>0</c:v>
                </c:pt>
                <c:pt idx="30">
                  <c:v>0</c:v>
                </c:pt>
              </c:numCache>
            </c:numRef>
          </c:val>
          <c:extLst>
            <c:ext xmlns:c16="http://schemas.microsoft.com/office/drawing/2014/chart" uri="{C3380CC4-5D6E-409C-BE32-E72D297353CC}">
              <c16:uniqueId val="{00000001-4298-4DEF-A501-64B4B25A652C}"/>
            </c:ext>
          </c:extLst>
        </c:ser>
        <c:dLbls>
          <c:showLegendKey val="0"/>
          <c:showVal val="0"/>
          <c:showCatName val="0"/>
          <c:showSerName val="0"/>
          <c:showPercent val="0"/>
          <c:showBubbleSize val="0"/>
        </c:dLbls>
        <c:gapWidth val="219"/>
        <c:axId val="224959104"/>
        <c:axId val="224960896"/>
      </c:barChart>
      <c:lineChart>
        <c:grouping val="standard"/>
        <c:varyColors val="0"/>
        <c:ser>
          <c:idx val="2"/>
          <c:order val="2"/>
          <c:tx>
            <c:strRef>
              <c:f>Sugarplay_ro!$AT$2:$AT$4</c:f>
              <c:strCache>
                <c:ptCount val="3"/>
                <c:pt idx="0">
                  <c:v>总收益</c:v>
                </c:pt>
                <c:pt idx="1">
                  <c:v>Gross Profit</c:v>
                </c:pt>
                <c:pt idx="2">
                  <c:v>增长率</c:v>
                </c:pt>
              </c:strCache>
            </c:strRef>
          </c:tx>
          <c:spPr>
            <a:ln w="28575" cap="rnd">
              <a:solidFill>
                <a:schemeClr val="accent3"/>
              </a:solidFill>
              <a:round/>
            </a:ln>
            <a:effectLst/>
          </c:spPr>
          <c:marker>
            <c:symbol val="none"/>
          </c:marker>
          <c:cat>
            <c:numRef>
              <c:f>Sugarplay_ro!$A$5:$A$35</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Sugarplay_ro!$AT$5:$AT$35</c:f>
              <c:numCache>
                <c:formatCode>0.00%</c:formatCode>
                <c:ptCount val="31"/>
                <c:pt idx="0">
                  <c:v>-1.0115534778891009</c:v>
                </c:pt>
                <c:pt idx="1">
                  <c:v>-0.28676758882688475</c:v>
                </c:pt>
                <c:pt idx="2">
                  <c:v>-8.1437060379898369</c:v>
                </c:pt>
                <c:pt idx="3">
                  <c:v>-0.75797187614699268</c:v>
                </c:pt>
                <c:pt idx="4">
                  <c:v>5.760059127277728E-2</c:v>
                </c:pt>
                <c:pt idx="5">
                  <c:v>1.2121970264413144</c:v>
                </c:pt>
                <c:pt idx="6">
                  <c:v>2.2510547053364061</c:v>
                </c:pt>
                <c:pt idx="7">
                  <c:v>-0.57245463187291323</c:v>
                </c:pt>
                <c:pt idx="8">
                  <c:v>-0.21459533471478445</c:v>
                </c:pt>
                <c:pt idx="9">
                  <c:v>-1.7798107711532378</c:v>
                </c:pt>
                <c:pt idx="10">
                  <c:v>1.3699454112062006</c:v>
                </c:pt>
                <c:pt idx="11">
                  <c:v>-0.66104077924954829</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2-4298-4DEF-A501-64B4B25A652C}"/>
            </c:ext>
          </c:extLst>
        </c:ser>
        <c:dLbls>
          <c:showLegendKey val="0"/>
          <c:showVal val="0"/>
          <c:showCatName val="0"/>
          <c:showSerName val="0"/>
          <c:showPercent val="0"/>
          <c:showBubbleSize val="0"/>
        </c:dLbls>
        <c:marker val="1"/>
        <c:smooth val="0"/>
        <c:axId val="243076271"/>
        <c:axId val="243078671"/>
      </c:lineChart>
      <c:dateAx>
        <c:axId val="224959104"/>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960896"/>
        <c:crosses val="autoZero"/>
        <c:auto val="1"/>
        <c:lblOffset val="100"/>
        <c:baseTimeUnit val="days"/>
      </c:dateAx>
      <c:valAx>
        <c:axId val="224960896"/>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4959104"/>
        <c:crosses val="autoZero"/>
        <c:crossBetween val="between"/>
      </c:valAx>
      <c:dateAx>
        <c:axId val="243076271"/>
        <c:scaling>
          <c:orientation val="minMax"/>
        </c:scaling>
        <c:delete val="1"/>
        <c:axPos val="b"/>
        <c:numFmt formatCode="m/d;@" sourceLinked="1"/>
        <c:majorTickMark val="out"/>
        <c:minorTickMark val="none"/>
        <c:tickLblPos val="nextTo"/>
        <c:crossAx val="243078671"/>
        <c:crosses val="autoZero"/>
        <c:auto val="1"/>
        <c:lblOffset val="100"/>
        <c:baseTimeUnit val="days"/>
      </c:dateAx>
      <c:valAx>
        <c:axId val="24307867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43076271"/>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d5553353-108e-4f03-bd32-fcad400ed74d}"/>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r>
              <a:rPr lang="zh-CN"/>
              <a:t>总收益</a:t>
            </a:r>
            <a:r>
              <a:rPr lang="en-US"/>
              <a:t>-</a:t>
            </a:r>
            <a:r>
              <a:rPr lang="zh-CN"/>
              <a:t>营业日均值与上月日均值同比</a:t>
            </a:r>
          </a:p>
        </c:rich>
      </c:tx>
      <c:overlay val="0"/>
      <c:spPr>
        <a:noFill/>
        <a:ln>
          <a:noFill/>
        </a:ln>
        <a:effectLst/>
      </c:spPr>
      <c:txPr>
        <a:bodyPr rot="0" spcFirstLastPara="1"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Sugarplay_ro!$AR$36</c:f>
              <c:strCache>
                <c:ptCount val="1"/>
                <c:pt idx="0">
                  <c:v>本月日均值数据</c:v>
                </c:pt>
              </c:strCache>
            </c:strRef>
          </c:tx>
          <c:spPr>
            <a:solidFill>
              <a:schemeClr val="accent1"/>
            </a:solidFill>
            <a:ln>
              <a:noFill/>
            </a:ln>
            <a:effectLst/>
          </c:spPr>
          <c:invertIfNegative val="0"/>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Sugarplay_ro!$AR$37:$AR$67</c:f>
              <c:numCache>
                <c:formatCode>_ * #,##0_ ;_ * \-#,##0_ ;_ * "-"_ ;_ @_ </c:formatCode>
                <c:ptCount val="31"/>
                <c:pt idx="0">
                  <c:v>5409.306399999994</c:v>
                </c:pt>
                <c:pt idx="1">
                  <c:v>-110037.52620000001</c:v>
                </c:pt>
                <c:pt idx="2">
                  <c:v>37631.743999999999</c:v>
                </c:pt>
                <c:pt idx="3">
                  <c:v>47949.781499999997</c:v>
                </c:pt>
                <c:pt idx="4">
                  <c:v>104346.20808</c:v>
                </c:pt>
                <c:pt idx="5">
                  <c:v>162364.81213333333</c:v>
                </c:pt>
                <c:pt idx="6">
                  <c:v>224102.3052</c:v>
                </c:pt>
                <c:pt idx="7">
                  <c:v>205809.09195</c:v>
                </c:pt>
                <c:pt idx="8">
                  <c:v>167988.98915555555</c:v>
                </c:pt>
                <c:pt idx="9">
                  <c:v>157240.16636</c:v>
                </c:pt>
                <c:pt idx="10">
                  <c:v>186622.61763636363</c:v>
                </c:pt>
                <c:pt idx="11">
                  <c:v>185192.20423333332</c:v>
                </c:pt>
                <c:pt idx="12">
                  <c:v>185192.20423333332</c:v>
                </c:pt>
                <c:pt idx="13">
                  <c:v>185192.20423333332</c:v>
                </c:pt>
                <c:pt idx="14">
                  <c:v>185192.20423333332</c:v>
                </c:pt>
                <c:pt idx="15">
                  <c:v>185192.20423333332</c:v>
                </c:pt>
                <c:pt idx="16">
                  <c:v>185192.20423333332</c:v>
                </c:pt>
                <c:pt idx="17">
                  <c:v>185192.20423333332</c:v>
                </c:pt>
                <c:pt idx="18">
                  <c:v>185192.20423333332</c:v>
                </c:pt>
                <c:pt idx="19">
                  <c:v>185192.20423333332</c:v>
                </c:pt>
                <c:pt idx="20">
                  <c:v>185192.20423333332</c:v>
                </c:pt>
                <c:pt idx="21">
                  <c:v>185192.20423333332</c:v>
                </c:pt>
                <c:pt idx="22">
                  <c:v>185192.20423333332</c:v>
                </c:pt>
                <c:pt idx="23">
                  <c:v>185192.20423333332</c:v>
                </c:pt>
                <c:pt idx="24">
                  <c:v>185192.20423333332</c:v>
                </c:pt>
                <c:pt idx="25">
                  <c:v>185192.20423333332</c:v>
                </c:pt>
                <c:pt idx="26">
                  <c:v>185192.20423333332</c:v>
                </c:pt>
                <c:pt idx="27">
                  <c:v>185192.20423333332</c:v>
                </c:pt>
                <c:pt idx="28">
                  <c:v>185192.20423333332</c:v>
                </c:pt>
                <c:pt idx="29">
                  <c:v>185192.20423333332</c:v>
                </c:pt>
                <c:pt idx="30">
                  <c:v>185192.20423333332</c:v>
                </c:pt>
              </c:numCache>
            </c:numRef>
          </c:val>
          <c:extLst>
            <c:ext xmlns:c16="http://schemas.microsoft.com/office/drawing/2014/chart" uri="{C3380CC4-5D6E-409C-BE32-E72D297353CC}">
              <c16:uniqueId val="{00000000-B6FC-4DA3-B984-C4F01AC101A5}"/>
            </c:ext>
          </c:extLst>
        </c:ser>
        <c:ser>
          <c:idx val="1"/>
          <c:order val="1"/>
          <c:tx>
            <c:strRef>
              <c:f>Sugarplay_ro!$AS$36</c:f>
              <c:strCache>
                <c:ptCount val="1"/>
                <c:pt idx="0">
                  <c:v>上月日均值数据</c:v>
                </c:pt>
              </c:strCache>
            </c:strRef>
          </c:tx>
          <c:spPr>
            <a:solidFill>
              <a:schemeClr val="accent2"/>
            </a:solidFill>
            <a:ln>
              <a:noFill/>
            </a:ln>
            <a:effectLst/>
          </c:spPr>
          <c:invertIfNegative val="0"/>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Sugarplay_ro!$AS$37:$AS$67</c:f>
              <c:numCache>
                <c:formatCode>_ * #,##0_ ;_ * \-#,##0_ ;_ * "-"_ ;_ @_ </c:formatCode>
                <c:ptCount val="31"/>
                <c:pt idx="0">
                  <c:v>-468197.23480000003</c:v>
                </c:pt>
                <c:pt idx="1">
                  <c:v>-392170.76560000004</c:v>
                </c:pt>
                <c:pt idx="2">
                  <c:v>-276983.9438666667</c:v>
                </c:pt>
                <c:pt idx="3">
                  <c:v>-126235.14250000002</c:v>
                </c:pt>
                <c:pt idx="4">
                  <c:v>-38595.578080000007</c:v>
                </c:pt>
                <c:pt idx="5">
                  <c:v>1925.1387333333357</c:v>
                </c:pt>
                <c:pt idx="6">
                  <c:v>27774.707371428569</c:v>
                </c:pt>
                <c:pt idx="7">
                  <c:v>47036.304099999994</c:v>
                </c:pt>
                <c:pt idx="8">
                  <c:v>22772.185733333328</c:v>
                </c:pt>
                <c:pt idx="9">
                  <c:v>12736.577119999994</c:v>
                </c:pt>
                <c:pt idx="10">
                  <c:v>30008.24989090909</c:v>
                </c:pt>
                <c:pt idx="11">
                  <c:v>69168.83176666667</c:v>
                </c:pt>
                <c:pt idx="12">
                  <c:v>63860.708276923084</c:v>
                </c:pt>
                <c:pt idx="13">
                  <c:v>81657.812085714293</c:v>
                </c:pt>
                <c:pt idx="14">
                  <c:v>100296.12394666667</c:v>
                </c:pt>
                <c:pt idx="15">
                  <c:v>75686.584525000013</c:v>
                </c:pt>
                <c:pt idx="16">
                  <c:v>87391.824117647076</c:v>
                </c:pt>
                <c:pt idx="17">
                  <c:v>91254.716755555564</c:v>
                </c:pt>
                <c:pt idx="18">
                  <c:v>107878.12435789475</c:v>
                </c:pt>
                <c:pt idx="19">
                  <c:v>128959.41762000001</c:v>
                </c:pt>
                <c:pt idx="20">
                  <c:v>105802.96893333334</c:v>
                </c:pt>
                <c:pt idx="21">
                  <c:v>97182.521418181816</c:v>
                </c:pt>
                <c:pt idx="22">
                  <c:v>93321.475634782619</c:v>
                </c:pt>
                <c:pt idx="23">
                  <c:v>100893.5353</c:v>
                </c:pt>
                <c:pt idx="24">
                  <c:v>99404.191424000004</c:v>
                </c:pt>
                <c:pt idx="25">
                  <c:v>98807.879199999996</c:v>
                </c:pt>
                <c:pt idx="26">
                  <c:v>111482.81346666666</c:v>
                </c:pt>
                <c:pt idx="27">
                  <c:v>97875.656342857139</c:v>
                </c:pt>
                <c:pt idx="28">
                  <c:v>97875.656342857139</c:v>
                </c:pt>
                <c:pt idx="29">
                  <c:v>97875.656342857139</c:v>
                </c:pt>
                <c:pt idx="30">
                  <c:v>97875.656342857139</c:v>
                </c:pt>
              </c:numCache>
            </c:numRef>
          </c:val>
          <c:extLst>
            <c:ext xmlns:c16="http://schemas.microsoft.com/office/drawing/2014/chart" uri="{C3380CC4-5D6E-409C-BE32-E72D297353CC}">
              <c16:uniqueId val="{00000001-B6FC-4DA3-B984-C4F01AC101A5}"/>
            </c:ext>
          </c:extLst>
        </c:ser>
        <c:dLbls>
          <c:showLegendKey val="0"/>
          <c:showVal val="0"/>
          <c:showCatName val="0"/>
          <c:showSerName val="0"/>
          <c:showPercent val="0"/>
          <c:showBubbleSize val="0"/>
        </c:dLbls>
        <c:gapWidth val="219"/>
        <c:axId val="225025408"/>
        <c:axId val="225031296"/>
      </c:barChart>
      <c:lineChart>
        <c:grouping val="standard"/>
        <c:varyColors val="0"/>
        <c:ser>
          <c:idx val="2"/>
          <c:order val="2"/>
          <c:tx>
            <c:strRef>
              <c:f>Sugarplay_ro!$AT$36</c:f>
              <c:strCache>
                <c:ptCount val="1"/>
                <c:pt idx="0">
                  <c:v>日均值同比增长率</c:v>
                </c:pt>
              </c:strCache>
            </c:strRef>
          </c:tx>
          <c:spPr>
            <a:ln w="28575" cap="rnd">
              <a:solidFill>
                <a:schemeClr val="accent3"/>
              </a:solidFill>
              <a:round/>
            </a:ln>
            <a:effectLst/>
          </c:spPr>
          <c:marker>
            <c:symbol val="none"/>
          </c:marker>
          <c:cat>
            <c:numRef>
              <c:f>Sugarplay_ro!$A$37:$A$67</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Sugarplay_ro!$AT$37:$AT$67</c:f>
              <c:numCache>
                <c:formatCode>0.00%</c:formatCode>
                <c:ptCount val="31"/>
                <c:pt idx="0">
                  <c:v>-1.0115534778891009</c:v>
                </c:pt>
                <c:pt idx="1">
                  <c:v>-0.71941425559437466</c:v>
                </c:pt>
                <c:pt idx="2">
                  <c:v>-1.1358625466684633</c:v>
                </c:pt>
                <c:pt idx="3">
                  <c:v>-1.379844950862237</c:v>
                </c:pt>
                <c:pt idx="4">
                  <c:v>-3.7035793547051852</c:v>
                </c:pt>
                <c:pt idx="5">
                  <c:v>83.33927868263406</c:v>
                </c:pt>
                <c:pt idx="6">
                  <c:v>7.0685748441234963</c:v>
                </c:pt>
                <c:pt idx="7">
                  <c:v>3.3755370641461613</c:v>
                </c:pt>
                <c:pt idx="8">
                  <c:v>6.3769374236948053</c:v>
                </c:pt>
                <c:pt idx="9">
                  <c:v>11.345559162287714</c:v>
                </c:pt>
                <c:pt idx="10">
                  <c:v>5.2190437068074536</c:v>
                </c:pt>
                <c:pt idx="11">
                  <c:v>1.6773938420423022</c:v>
                </c:pt>
                <c:pt idx="12">
                  <c:v>1.8999397161439719</c:v>
                </c:pt>
                <c:pt idx="13">
                  <c:v>1.2679055377940007</c:v>
                </c:pt>
                <c:pt idx="14">
                  <c:v>0.84645424913739309</c:v>
                </c:pt>
                <c:pt idx="15">
                  <c:v>1.4468299817672778</c:v>
                </c:pt>
                <c:pt idx="16">
                  <c:v>1.1191021712057085</c:v>
                </c:pt>
                <c:pt idx="17">
                  <c:v>1.0293987074597859</c:v>
                </c:pt>
                <c:pt idx="18">
                  <c:v>0.71667986754147317</c:v>
                </c:pt>
                <c:pt idx="19">
                  <c:v>0.43605025248355578</c:v>
                </c:pt>
                <c:pt idx="20">
                  <c:v>0.75034978791590723</c:v>
                </c:pt>
                <c:pt idx="21">
                  <c:v>0.90561225960006664</c:v>
                </c:pt>
                <c:pt idx="22">
                  <c:v>0.98445430672453715</c:v>
                </c:pt>
                <c:pt idx="23">
                  <c:v>0.83552101413313562</c:v>
                </c:pt>
                <c:pt idx="24">
                  <c:v>0.86302208770465172</c:v>
                </c:pt>
                <c:pt idx="25">
                  <c:v>0.87426555182386034</c:v>
                </c:pt>
                <c:pt idx="26">
                  <c:v>0.66117268191034451</c:v>
                </c:pt>
                <c:pt idx="27">
                  <c:v>0.89211711219189649</c:v>
                </c:pt>
                <c:pt idx="28">
                  <c:v>0.89211711219189649</c:v>
                </c:pt>
                <c:pt idx="29">
                  <c:v>0.89211711219189649</c:v>
                </c:pt>
                <c:pt idx="30">
                  <c:v>0.89211711219189649</c:v>
                </c:pt>
              </c:numCache>
            </c:numRef>
          </c:val>
          <c:smooth val="0"/>
          <c:extLst>
            <c:ext xmlns:c16="http://schemas.microsoft.com/office/drawing/2014/chart" uri="{C3380CC4-5D6E-409C-BE32-E72D297353CC}">
              <c16:uniqueId val="{00000002-B6FC-4DA3-B984-C4F01AC101A5}"/>
            </c:ext>
          </c:extLst>
        </c:ser>
        <c:dLbls>
          <c:showLegendKey val="0"/>
          <c:showVal val="0"/>
          <c:showCatName val="0"/>
          <c:showSerName val="0"/>
          <c:showPercent val="0"/>
          <c:showBubbleSize val="0"/>
        </c:dLbls>
        <c:marker val="1"/>
        <c:smooth val="0"/>
        <c:axId val="243080591"/>
        <c:axId val="243089711"/>
      </c:lineChart>
      <c:dateAx>
        <c:axId val="225025408"/>
        <c:scaling>
          <c:orientation val="minMax"/>
        </c:scaling>
        <c:delete val="0"/>
        <c:axPos val="b"/>
        <c:numFmt formatCode="m/d;@"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5031296"/>
        <c:crosses val="autoZero"/>
        <c:auto val="1"/>
        <c:lblOffset val="100"/>
        <c:baseTimeUnit val="days"/>
      </c:dateAx>
      <c:valAx>
        <c:axId val="225031296"/>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25025408"/>
        <c:crosses val="autoZero"/>
        <c:crossBetween val="between"/>
      </c:valAx>
      <c:dateAx>
        <c:axId val="243080591"/>
        <c:scaling>
          <c:orientation val="minMax"/>
        </c:scaling>
        <c:delete val="1"/>
        <c:axPos val="b"/>
        <c:numFmt formatCode="m/d;@" sourceLinked="1"/>
        <c:majorTickMark val="out"/>
        <c:minorTickMark val="none"/>
        <c:tickLblPos val="nextTo"/>
        <c:crossAx val="243089711"/>
        <c:crosses val="autoZero"/>
        <c:auto val="1"/>
        <c:lblOffset val="100"/>
        <c:baseTimeUnit val="days"/>
      </c:dateAx>
      <c:valAx>
        <c:axId val="24308971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crossAx val="243080591"/>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bb9e026a-1970-4b46-b30e-da0c30516b20}"/>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zh-CN"/>
              <a:t>总收益</a:t>
            </a:r>
            <a:r>
              <a:rPr lang="en-US"/>
              <a:t>-</a:t>
            </a:r>
            <a:r>
              <a:rPr lang="zh-CN"/>
              <a:t>当期营业日环比</a:t>
            </a:r>
          </a:p>
        </c:rich>
      </c:tx>
      <c:overlay val="0"/>
      <c:spPr>
        <a:noFill/>
        <a:ln>
          <a:noFill/>
        </a:ln>
        <a:effectLst/>
      </c:spPr>
      <c:txPr>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endParaRPr lang="zh-TW"/>
        </a:p>
      </c:txPr>
    </c:title>
    <c:autoTitleDeleted val="0"/>
    <c:plotArea>
      <c:layout/>
      <c:barChart>
        <c:barDir val="col"/>
        <c:grouping val="clustered"/>
        <c:varyColors val="0"/>
        <c:ser>
          <c:idx val="0"/>
          <c:order val="0"/>
          <c:tx>
            <c:strRef>
              <c:f>Sugarplay_ro!$AR$68</c:f>
              <c:strCache>
                <c:ptCount val="1"/>
                <c:pt idx="0">
                  <c:v>本月日环比数据</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numRef>
              <c:f>Sugarplay_ro!$A$69:$A$99</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Sugarplay_ro!$AR$69:$AR$99</c:f>
              <c:numCache>
                <c:formatCode>_ * #,##0_ ;_ * \-#,##0_ ;_ * "-"_ ;_ @_ </c:formatCode>
                <c:ptCount val="31"/>
                <c:pt idx="0" formatCode="#,##0_);[Red]\(#,##0\)">
                  <c:v>5409.306399999994</c:v>
                </c:pt>
                <c:pt idx="1">
                  <c:v>-230893.66520000002</c:v>
                </c:pt>
                <c:pt idx="2">
                  <c:v>558454.64320000005</c:v>
                </c:pt>
                <c:pt idx="3">
                  <c:v>-254066.39040000003</c:v>
                </c:pt>
                <c:pt idx="4">
                  <c:v>251028.02040000004</c:v>
                </c:pt>
                <c:pt idx="5">
                  <c:v>122525.91799999995</c:v>
                </c:pt>
                <c:pt idx="6">
                  <c:v>142069.43119999999</c:v>
                </c:pt>
                <c:pt idx="7">
                  <c:v>-516770.66439999989</c:v>
                </c:pt>
                <c:pt idx="8">
                  <c:v>-212328.43240000008</c:v>
                </c:pt>
                <c:pt idx="9">
                  <c:v>195072.59440000003</c:v>
                </c:pt>
                <c:pt idx="10">
                  <c:v>419946.36919999996</c:v>
                </c:pt>
                <c:pt idx="11">
                  <c:v>-310989.47359999991</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7B8A-4C6D-AA78-E0B84D1CBB88}"/>
            </c:ext>
          </c:extLst>
        </c:ser>
        <c:dLbls>
          <c:showLegendKey val="0"/>
          <c:showVal val="0"/>
          <c:showCatName val="0"/>
          <c:showSerName val="0"/>
          <c:showPercent val="0"/>
          <c:showBubbleSize val="0"/>
        </c:dLbls>
        <c:gapWidth val="315"/>
        <c:overlap val="-40"/>
        <c:axId val="225084160"/>
        <c:axId val="225085696"/>
      </c:barChart>
      <c:dateAx>
        <c:axId val="225084160"/>
        <c:scaling>
          <c:orientation val="minMax"/>
        </c:scaling>
        <c:delete val="0"/>
        <c:axPos val="b"/>
        <c:numFmt formatCode="m/d;@"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crossAx val="225085696"/>
        <c:crosses val="autoZero"/>
        <c:auto val="1"/>
        <c:lblOffset val="100"/>
        <c:baseTimeUnit val="days"/>
      </c:dateAx>
      <c:valAx>
        <c:axId val="225085696"/>
        <c:scaling>
          <c:orientation val="minMax"/>
        </c:scaling>
        <c:delete val="1"/>
        <c:axPos val="l"/>
        <c:numFmt formatCode="#,##0_);[Red]\(#,##0\)" sourceLinked="1"/>
        <c:majorTickMark val="none"/>
        <c:minorTickMark val="none"/>
        <c:tickLblPos val="nextTo"/>
        <c:crossAx val="2250841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96eb8fba-8f4e-4238-af68-48c9edfdc4cd}"/>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endParaRPr lang="zh-TW"/>
    </a:p>
  </c:txPr>
  <c:printSettings>
    <c:headerFooter/>
    <c:pageMargins b="0.75" l="0.7" r="0.7" t="0.75" header="0.3" footer="0.3"/>
    <c:pageSetup/>
  </c:printSettings>
</c:chartSpace>
</file>

<file path=xl/charts/chart2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zh-CN"/>
              <a:t>总收益</a:t>
            </a:r>
            <a:r>
              <a:rPr lang="en-US"/>
              <a:t>-</a:t>
            </a:r>
            <a:r>
              <a:rPr lang="zh-CN"/>
              <a:t>营业日日均值与上月日均值比</a:t>
            </a:r>
          </a:p>
        </c:rich>
      </c:tx>
      <c:overlay val="0"/>
      <c:spPr>
        <a:noFill/>
        <a:ln>
          <a:noFill/>
        </a:ln>
        <a:effectLst/>
      </c:spPr>
      <c:txPr>
        <a:bodyPr rot="0" spcFirstLastPara="1" vertOverflow="ellipsis" vert="horz" wrap="square" anchor="ctr" anchorCtr="1"/>
        <a:lstStyle/>
        <a:p>
          <a:pPr>
            <a:defRPr lang="zh-CN"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zh-TW"/>
        </a:p>
      </c:txPr>
    </c:title>
    <c:autoTitleDeleted val="0"/>
    <c:plotArea>
      <c:layout/>
      <c:barChart>
        <c:barDir val="col"/>
        <c:grouping val="clustered"/>
        <c:varyColors val="0"/>
        <c:ser>
          <c:idx val="0"/>
          <c:order val="0"/>
          <c:tx>
            <c:strRef>
              <c:f>Sugarplay_ro!$AR$100</c:f>
              <c:strCache>
                <c:ptCount val="1"/>
                <c:pt idx="0">
                  <c:v>本月日均值数据</c:v>
                </c:pt>
              </c:strCache>
            </c:strRef>
          </c:tx>
          <c:spPr>
            <a:gradFill>
              <a:gsLst>
                <a:gs pos="0">
                  <a:schemeClr val="accent1">
                    <a:hueOff val="-2520000"/>
                  </a:schemeClr>
                </a:gs>
                <a:gs pos="100000">
                  <a:schemeClr val="accent1"/>
                </a:gs>
              </a:gsLst>
              <a:lin ang="2700000" scaled="0"/>
            </a:gradFill>
            <a:ln>
              <a:noFill/>
            </a:ln>
            <a:effectLst>
              <a:outerShdw blurRad="57150" dist="19050" dir="5400000" algn="ctr" rotWithShape="0">
                <a:srgbClr val="000000">
                  <a:alpha val="63000"/>
                </a:srgbClr>
              </a:outerShdw>
            </a:effectLst>
          </c:spPr>
          <c:invertIfNegative val="0"/>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Sugarplay_ro!$AR$101:$AR$131</c:f>
              <c:numCache>
                <c:formatCode>_ * #,##0_ ;_ * \-#,##0_ ;_ * "-"_ ;_ @_ </c:formatCode>
                <c:ptCount val="31"/>
                <c:pt idx="0">
                  <c:v>5409.306399999994</c:v>
                </c:pt>
                <c:pt idx="1">
                  <c:v>-110037.52620000001</c:v>
                </c:pt>
                <c:pt idx="2">
                  <c:v>37631.743999999999</c:v>
                </c:pt>
                <c:pt idx="3">
                  <c:v>47949.781499999997</c:v>
                </c:pt>
                <c:pt idx="4">
                  <c:v>104346.20808</c:v>
                </c:pt>
                <c:pt idx="5">
                  <c:v>162364.81213333333</c:v>
                </c:pt>
                <c:pt idx="6">
                  <c:v>224102.3052</c:v>
                </c:pt>
                <c:pt idx="7">
                  <c:v>205809.09195</c:v>
                </c:pt>
                <c:pt idx="8">
                  <c:v>167988.98915555555</c:v>
                </c:pt>
                <c:pt idx="9">
                  <c:v>157240.16636</c:v>
                </c:pt>
                <c:pt idx="10">
                  <c:v>186622.61763636363</c:v>
                </c:pt>
                <c:pt idx="11">
                  <c:v>185192.20423333332</c:v>
                </c:pt>
                <c:pt idx="12">
                  <c:v>185192.20423333332</c:v>
                </c:pt>
                <c:pt idx="13">
                  <c:v>185192.20423333332</c:v>
                </c:pt>
                <c:pt idx="14">
                  <c:v>185192.20423333332</c:v>
                </c:pt>
                <c:pt idx="15">
                  <c:v>185192.20423333332</c:v>
                </c:pt>
                <c:pt idx="16">
                  <c:v>185192.20423333332</c:v>
                </c:pt>
                <c:pt idx="17">
                  <c:v>185192.20423333332</c:v>
                </c:pt>
                <c:pt idx="18">
                  <c:v>185192.20423333332</c:v>
                </c:pt>
                <c:pt idx="19">
                  <c:v>185192.20423333332</c:v>
                </c:pt>
                <c:pt idx="20">
                  <c:v>185192.20423333332</c:v>
                </c:pt>
                <c:pt idx="21">
                  <c:v>185192.20423333332</c:v>
                </c:pt>
                <c:pt idx="22">
                  <c:v>185192.20423333332</c:v>
                </c:pt>
                <c:pt idx="23">
                  <c:v>185192.20423333332</c:v>
                </c:pt>
                <c:pt idx="24">
                  <c:v>185192.20423333332</c:v>
                </c:pt>
                <c:pt idx="25">
                  <c:v>185192.20423333332</c:v>
                </c:pt>
                <c:pt idx="26">
                  <c:v>185192.20423333332</c:v>
                </c:pt>
                <c:pt idx="27">
                  <c:v>185192.20423333332</c:v>
                </c:pt>
                <c:pt idx="28">
                  <c:v>185192.20423333332</c:v>
                </c:pt>
                <c:pt idx="29">
                  <c:v>185192.20423333332</c:v>
                </c:pt>
                <c:pt idx="30">
                  <c:v>185192.20423333332</c:v>
                </c:pt>
              </c:numCache>
            </c:numRef>
          </c:val>
          <c:extLst>
            <c:ext xmlns:c16="http://schemas.microsoft.com/office/drawing/2014/chart" uri="{C3380CC4-5D6E-409C-BE32-E72D297353CC}">
              <c16:uniqueId val="{00000000-6199-48D6-B8C1-6AB0463D0611}"/>
            </c:ext>
          </c:extLst>
        </c:ser>
        <c:ser>
          <c:idx val="1"/>
          <c:order val="1"/>
          <c:tx>
            <c:strRef>
              <c:f>Sugarplay_ro!$AS$100</c:f>
              <c:strCache>
                <c:ptCount val="1"/>
                <c:pt idx="0">
                  <c:v>上月日均值数据</c:v>
                </c:pt>
              </c:strCache>
            </c:strRef>
          </c:tx>
          <c:spPr>
            <a:gradFill>
              <a:gsLst>
                <a:gs pos="0">
                  <a:schemeClr val="accent2">
                    <a:hueOff val="-2520000"/>
                  </a:schemeClr>
                </a:gs>
                <a:gs pos="100000">
                  <a:schemeClr val="accent2"/>
                </a:gs>
              </a:gsLst>
              <a:lin ang="2700000" scaled="0"/>
            </a:gradFill>
            <a:ln>
              <a:noFill/>
            </a:ln>
            <a:effectLst>
              <a:outerShdw blurRad="57150" dist="19050" dir="5400000" algn="ctr" rotWithShape="0">
                <a:srgbClr val="000000">
                  <a:alpha val="63000"/>
                </a:srgbClr>
              </a:outerShdw>
            </a:effectLst>
          </c:spPr>
          <c:invertIfNegative val="0"/>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Sugarplay_ro!$AS$101:$AS$131</c:f>
              <c:numCache>
                <c:formatCode>_ * #,##0_ ;_ * \-#,##0_ ;_ * "-"_ ;_ @_ </c:formatCode>
                <c:ptCount val="31"/>
                <c:pt idx="0">
                  <c:v>97875.656342857139</c:v>
                </c:pt>
                <c:pt idx="1">
                  <c:v>97875.656342857139</c:v>
                </c:pt>
                <c:pt idx="2">
                  <c:v>97875.656342857139</c:v>
                </c:pt>
                <c:pt idx="3">
                  <c:v>97875.656342857139</c:v>
                </c:pt>
                <c:pt idx="4">
                  <c:v>97875.656342857139</c:v>
                </c:pt>
                <c:pt idx="5">
                  <c:v>97875.656342857139</c:v>
                </c:pt>
                <c:pt idx="6">
                  <c:v>97875.656342857139</c:v>
                </c:pt>
                <c:pt idx="7">
                  <c:v>97875.656342857139</c:v>
                </c:pt>
                <c:pt idx="8">
                  <c:v>97875.656342857139</c:v>
                </c:pt>
                <c:pt idx="9">
                  <c:v>97875.656342857139</c:v>
                </c:pt>
                <c:pt idx="10">
                  <c:v>97875.656342857139</c:v>
                </c:pt>
                <c:pt idx="11">
                  <c:v>97875.656342857139</c:v>
                </c:pt>
                <c:pt idx="12">
                  <c:v>97875.656342857139</c:v>
                </c:pt>
                <c:pt idx="13">
                  <c:v>97875.656342857139</c:v>
                </c:pt>
                <c:pt idx="14">
                  <c:v>97875.656342857139</c:v>
                </c:pt>
                <c:pt idx="15">
                  <c:v>97875.656342857139</c:v>
                </c:pt>
                <c:pt idx="16">
                  <c:v>97875.656342857139</c:v>
                </c:pt>
                <c:pt idx="17">
                  <c:v>97875.656342857139</c:v>
                </c:pt>
                <c:pt idx="18">
                  <c:v>97875.656342857139</c:v>
                </c:pt>
                <c:pt idx="19">
                  <c:v>97875.656342857139</c:v>
                </c:pt>
                <c:pt idx="20">
                  <c:v>97875.656342857139</c:v>
                </c:pt>
                <c:pt idx="21">
                  <c:v>97875.656342857139</c:v>
                </c:pt>
                <c:pt idx="22">
                  <c:v>97875.656342857139</c:v>
                </c:pt>
                <c:pt idx="23">
                  <c:v>97875.656342857139</c:v>
                </c:pt>
                <c:pt idx="24">
                  <c:v>97875.656342857139</c:v>
                </c:pt>
                <c:pt idx="25">
                  <c:v>97875.656342857139</c:v>
                </c:pt>
                <c:pt idx="26">
                  <c:v>97875.656342857139</c:v>
                </c:pt>
                <c:pt idx="27">
                  <c:v>97875.656342857139</c:v>
                </c:pt>
                <c:pt idx="28">
                  <c:v>97875.656342857139</c:v>
                </c:pt>
                <c:pt idx="29">
                  <c:v>97875.656342857139</c:v>
                </c:pt>
                <c:pt idx="30">
                  <c:v>97875.656342857139</c:v>
                </c:pt>
              </c:numCache>
            </c:numRef>
          </c:val>
          <c:extLst>
            <c:ext xmlns:c16="http://schemas.microsoft.com/office/drawing/2014/chart" uri="{C3380CC4-5D6E-409C-BE32-E72D297353CC}">
              <c16:uniqueId val="{00000001-6199-48D6-B8C1-6AB0463D0611}"/>
            </c:ext>
          </c:extLst>
        </c:ser>
        <c:dLbls>
          <c:showLegendKey val="0"/>
          <c:showVal val="0"/>
          <c:showCatName val="0"/>
          <c:showSerName val="0"/>
          <c:showPercent val="0"/>
          <c:showBubbleSize val="0"/>
        </c:dLbls>
        <c:gapWidth val="100"/>
        <c:axId val="225131904"/>
        <c:axId val="225141888"/>
      </c:barChart>
      <c:lineChart>
        <c:grouping val="standard"/>
        <c:varyColors val="0"/>
        <c:ser>
          <c:idx val="2"/>
          <c:order val="2"/>
          <c:tx>
            <c:strRef>
              <c:f>Sugarplay_ro!$AT$100</c:f>
              <c:strCache>
                <c:ptCount val="1"/>
                <c:pt idx="0">
                  <c:v>营业日日均值同比上月日均值增长率</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Sugarplay_ro!$A$101:$A$131</c:f>
              <c:numCache>
                <c:formatCode>m/d;@</c:formatCode>
                <c:ptCount val="31"/>
                <c:pt idx="0">
                  <c:v>46082</c:v>
                </c:pt>
                <c:pt idx="1">
                  <c:v>46083</c:v>
                </c:pt>
                <c:pt idx="2">
                  <c:v>46084</c:v>
                </c:pt>
                <c:pt idx="3">
                  <c:v>46085</c:v>
                </c:pt>
                <c:pt idx="4">
                  <c:v>46086</c:v>
                </c:pt>
                <c:pt idx="5">
                  <c:v>46087</c:v>
                </c:pt>
                <c:pt idx="6">
                  <c:v>46088</c:v>
                </c:pt>
                <c:pt idx="7">
                  <c:v>46089</c:v>
                </c:pt>
                <c:pt idx="8">
                  <c:v>46090</c:v>
                </c:pt>
                <c:pt idx="9">
                  <c:v>46091</c:v>
                </c:pt>
                <c:pt idx="10">
                  <c:v>46092</c:v>
                </c:pt>
                <c:pt idx="11">
                  <c:v>46093</c:v>
                </c:pt>
                <c:pt idx="12">
                  <c:v>46094</c:v>
                </c:pt>
                <c:pt idx="13">
                  <c:v>46095</c:v>
                </c:pt>
                <c:pt idx="14">
                  <c:v>46096</c:v>
                </c:pt>
                <c:pt idx="15">
                  <c:v>46097</c:v>
                </c:pt>
                <c:pt idx="16">
                  <c:v>46098</c:v>
                </c:pt>
                <c:pt idx="17">
                  <c:v>46099</c:v>
                </c:pt>
                <c:pt idx="18">
                  <c:v>46100</c:v>
                </c:pt>
                <c:pt idx="19">
                  <c:v>46101</c:v>
                </c:pt>
                <c:pt idx="20">
                  <c:v>46102</c:v>
                </c:pt>
                <c:pt idx="21">
                  <c:v>46103</c:v>
                </c:pt>
                <c:pt idx="22">
                  <c:v>46104</c:v>
                </c:pt>
                <c:pt idx="23">
                  <c:v>46105</c:v>
                </c:pt>
                <c:pt idx="24">
                  <c:v>46106</c:v>
                </c:pt>
                <c:pt idx="25">
                  <c:v>46107</c:v>
                </c:pt>
                <c:pt idx="26">
                  <c:v>46108</c:v>
                </c:pt>
                <c:pt idx="27">
                  <c:v>46109</c:v>
                </c:pt>
                <c:pt idx="28">
                  <c:v>46110</c:v>
                </c:pt>
                <c:pt idx="29">
                  <c:v>46111</c:v>
                </c:pt>
                <c:pt idx="30">
                  <c:v>46112</c:v>
                </c:pt>
              </c:numCache>
            </c:numRef>
          </c:cat>
          <c:val>
            <c:numRef>
              <c:f>Sugarplay_ro!$AT$101:$AT$131</c:f>
              <c:numCache>
                <c:formatCode>0.00%</c:formatCode>
                <c:ptCount val="31"/>
                <c:pt idx="0">
                  <c:v>-0.94473287227774727</c:v>
                </c:pt>
                <c:pt idx="1">
                  <c:v>-2.1242583734462017</c:v>
                </c:pt>
                <c:pt idx="2">
                  <c:v>-0.61551477245601816</c:v>
                </c:pt>
                <c:pt idx="3">
                  <c:v>-0.51009491745289004</c:v>
                </c:pt>
                <c:pt idx="4">
                  <c:v>6.6109919247709564E-2</c:v>
                </c:pt>
                <c:pt idx="5">
                  <c:v>0.65888861643564889</c:v>
                </c:pt>
                <c:pt idx="6">
                  <c:v>1.2896633705829013</c:v>
                </c:pt>
                <c:pt idx="7">
                  <c:v>1.1027607848580188</c:v>
                </c:pt>
                <c:pt idx="8">
                  <c:v>0.71635108700668459</c:v>
                </c:pt>
                <c:pt idx="9">
                  <c:v>0.60652987918864898</c:v>
                </c:pt>
                <c:pt idx="10">
                  <c:v>0.90673171051468671</c:v>
                </c:pt>
                <c:pt idx="11">
                  <c:v>0.89211711219189649</c:v>
                </c:pt>
                <c:pt idx="12">
                  <c:v>0.89211711219189649</c:v>
                </c:pt>
                <c:pt idx="13">
                  <c:v>0.89211711219189649</c:v>
                </c:pt>
                <c:pt idx="14">
                  <c:v>0.89211711219189649</c:v>
                </c:pt>
                <c:pt idx="15">
                  <c:v>0.89211711219189649</c:v>
                </c:pt>
                <c:pt idx="16">
                  <c:v>0.89211711219189649</c:v>
                </c:pt>
                <c:pt idx="17">
                  <c:v>0.89211711219189649</c:v>
                </c:pt>
                <c:pt idx="18">
                  <c:v>0.89211711219189649</c:v>
                </c:pt>
                <c:pt idx="19">
                  <c:v>0.89211711219189649</c:v>
                </c:pt>
                <c:pt idx="20">
                  <c:v>0.89211711219189649</c:v>
                </c:pt>
                <c:pt idx="21">
                  <c:v>0.89211711219189649</c:v>
                </c:pt>
                <c:pt idx="22">
                  <c:v>0.89211711219189649</c:v>
                </c:pt>
                <c:pt idx="23">
                  <c:v>0.89211711219189649</c:v>
                </c:pt>
                <c:pt idx="24">
                  <c:v>0.89211711219189649</c:v>
                </c:pt>
                <c:pt idx="25">
                  <c:v>0.89211711219189649</c:v>
                </c:pt>
                <c:pt idx="26">
                  <c:v>0.89211711219189649</c:v>
                </c:pt>
                <c:pt idx="27">
                  <c:v>0.89211711219189649</c:v>
                </c:pt>
                <c:pt idx="28">
                  <c:v>0.89211711219189649</c:v>
                </c:pt>
                <c:pt idx="29">
                  <c:v>0.89211711219189649</c:v>
                </c:pt>
                <c:pt idx="30">
                  <c:v>0.89211711219189649</c:v>
                </c:pt>
              </c:numCache>
            </c:numRef>
          </c:val>
          <c:smooth val="0"/>
          <c:extLst>
            <c:ext xmlns:c16="http://schemas.microsoft.com/office/drawing/2014/chart" uri="{C3380CC4-5D6E-409C-BE32-E72D297353CC}">
              <c16:uniqueId val="{00000002-6199-48D6-B8C1-6AB0463D0611}"/>
            </c:ext>
          </c:extLst>
        </c:ser>
        <c:dLbls>
          <c:showLegendKey val="0"/>
          <c:showVal val="0"/>
          <c:showCatName val="0"/>
          <c:showSerName val="0"/>
          <c:showPercent val="0"/>
          <c:showBubbleSize val="0"/>
        </c:dLbls>
        <c:marker val="1"/>
        <c:smooth val="0"/>
        <c:axId val="468310832"/>
        <c:axId val="468312272"/>
      </c:lineChart>
      <c:dateAx>
        <c:axId val="225131904"/>
        <c:scaling>
          <c:orientation val="minMax"/>
        </c:scaling>
        <c:delete val="0"/>
        <c:axPos val="b"/>
        <c:numFmt formatCode="m/d;@"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5141888"/>
        <c:crosses val="autoZero"/>
        <c:auto val="1"/>
        <c:lblOffset val="100"/>
        <c:baseTimeUnit val="days"/>
      </c:dateAx>
      <c:valAx>
        <c:axId val="22514188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225131904"/>
        <c:crosses val="autoZero"/>
        <c:crossBetween val="between"/>
      </c:valAx>
      <c:dateAx>
        <c:axId val="468310832"/>
        <c:scaling>
          <c:orientation val="minMax"/>
        </c:scaling>
        <c:delete val="1"/>
        <c:axPos val="b"/>
        <c:numFmt formatCode="m/d;@" sourceLinked="1"/>
        <c:majorTickMark val="out"/>
        <c:minorTickMark val="none"/>
        <c:tickLblPos val="nextTo"/>
        <c:crossAx val="468312272"/>
        <c:crosses val="autoZero"/>
        <c:auto val="1"/>
        <c:lblOffset val="100"/>
        <c:baseTimeUnit val="days"/>
      </c:dateAx>
      <c:valAx>
        <c:axId val="46831227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crossAx val="468310832"/>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85000"/>
                </a:schemeClr>
              </a:solidFill>
              <a:latin typeface="+mn-lt"/>
              <a:ea typeface="+mn-ea"/>
              <a:cs typeface="+mn-cs"/>
            </a:defRPr>
          </a:pPr>
          <a:endParaRPr lang="zh-TW"/>
        </a:p>
      </c:txPr>
    </c:legend>
    <c:plotVisOnly val="1"/>
    <c:dispBlanksAs val="gap"/>
    <c:showDLblsOverMax val="0"/>
    <c:extLst>
      <c:ext uri="{0b15fc19-7d7d-44ad-8c2d-2c3a37ce22c3}">
        <chartProps xmlns="https://web.wps.cn/et/2018/main" chartId="{f016ce3e-fc75-476e-a2b8-bedd76f557de}"/>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zh-CN"/>
      </a:pPr>
      <a:endParaRPr lang="zh-TW"/>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7.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8.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3.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4.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2.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6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6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9.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80.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8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8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8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8.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8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9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9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9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9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9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0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0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0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1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2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2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3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3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3" Type="http://schemas.openxmlformats.org/officeDocument/2006/relationships/chart" Target="../charts/chart23.xml"/><Relationship Id="rId18" Type="http://schemas.openxmlformats.org/officeDocument/2006/relationships/chart" Target="../charts/chart28.xml"/><Relationship Id="rId26" Type="http://schemas.openxmlformats.org/officeDocument/2006/relationships/chart" Target="../charts/chart36.xml"/><Relationship Id="rId39" Type="http://schemas.openxmlformats.org/officeDocument/2006/relationships/chart" Target="../charts/chart49.xml"/><Relationship Id="rId21" Type="http://schemas.openxmlformats.org/officeDocument/2006/relationships/chart" Target="../charts/chart31.xml"/><Relationship Id="rId34" Type="http://schemas.openxmlformats.org/officeDocument/2006/relationships/chart" Target="../charts/chart44.xml"/><Relationship Id="rId42" Type="http://schemas.openxmlformats.org/officeDocument/2006/relationships/chart" Target="../charts/chart52.xml"/><Relationship Id="rId47" Type="http://schemas.openxmlformats.org/officeDocument/2006/relationships/chart" Target="../charts/chart57.xml"/><Relationship Id="rId50" Type="http://schemas.openxmlformats.org/officeDocument/2006/relationships/chart" Target="../charts/chart60.xml"/><Relationship Id="rId55" Type="http://schemas.openxmlformats.org/officeDocument/2006/relationships/chart" Target="../charts/chart65.xml"/><Relationship Id="rId7" Type="http://schemas.openxmlformats.org/officeDocument/2006/relationships/chart" Target="../charts/chart17.xml"/><Relationship Id="rId2" Type="http://schemas.openxmlformats.org/officeDocument/2006/relationships/chart" Target="../charts/chart12.xml"/><Relationship Id="rId16" Type="http://schemas.openxmlformats.org/officeDocument/2006/relationships/chart" Target="../charts/chart26.xml"/><Relationship Id="rId29" Type="http://schemas.openxmlformats.org/officeDocument/2006/relationships/chart" Target="../charts/chart39.xml"/><Relationship Id="rId11" Type="http://schemas.openxmlformats.org/officeDocument/2006/relationships/chart" Target="../charts/chart21.xml"/><Relationship Id="rId24" Type="http://schemas.openxmlformats.org/officeDocument/2006/relationships/chart" Target="../charts/chart34.xml"/><Relationship Id="rId32" Type="http://schemas.openxmlformats.org/officeDocument/2006/relationships/chart" Target="../charts/chart42.xml"/><Relationship Id="rId37" Type="http://schemas.openxmlformats.org/officeDocument/2006/relationships/chart" Target="../charts/chart47.xml"/><Relationship Id="rId40" Type="http://schemas.openxmlformats.org/officeDocument/2006/relationships/chart" Target="../charts/chart50.xml"/><Relationship Id="rId45" Type="http://schemas.openxmlformats.org/officeDocument/2006/relationships/chart" Target="../charts/chart55.xml"/><Relationship Id="rId53" Type="http://schemas.openxmlformats.org/officeDocument/2006/relationships/chart" Target="../charts/chart63.xml"/><Relationship Id="rId5" Type="http://schemas.openxmlformats.org/officeDocument/2006/relationships/chart" Target="../charts/chart15.xml"/><Relationship Id="rId10" Type="http://schemas.openxmlformats.org/officeDocument/2006/relationships/chart" Target="../charts/chart20.xml"/><Relationship Id="rId19" Type="http://schemas.openxmlformats.org/officeDocument/2006/relationships/chart" Target="../charts/chart29.xml"/><Relationship Id="rId31" Type="http://schemas.openxmlformats.org/officeDocument/2006/relationships/chart" Target="../charts/chart41.xml"/><Relationship Id="rId44" Type="http://schemas.openxmlformats.org/officeDocument/2006/relationships/chart" Target="../charts/chart54.xml"/><Relationship Id="rId52" Type="http://schemas.openxmlformats.org/officeDocument/2006/relationships/chart" Target="../charts/chart62.xml"/><Relationship Id="rId4" Type="http://schemas.openxmlformats.org/officeDocument/2006/relationships/chart" Target="../charts/chart14.xml"/><Relationship Id="rId9" Type="http://schemas.openxmlformats.org/officeDocument/2006/relationships/chart" Target="../charts/chart19.xml"/><Relationship Id="rId14" Type="http://schemas.openxmlformats.org/officeDocument/2006/relationships/chart" Target="../charts/chart24.xml"/><Relationship Id="rId22" Type="http://schemas.openxmlformats.org/officeDocument/2006/relationships/chart" Target="../charts/chart32.xml"/><Relationship Id="rId27" Type="http://schemas.openxmlformats.org/officeDocument/2006/relationships/chart" Target="../charts/chart37.xml"/><Relationship Id="rId30" Type="http://schemas.openxmlformats.org/officeDocument/2006/relationships/chart" Target="../charts/chart40.xml"/><Relationship Id="rId35" Type="http://schemas.openxmlformats.org/officeDocument/2006/relationships/chart" Target="../charts/chart45.xml"/><Relationship Id="rId43" Type="http://schemas.openxmlformats.org/officeDocument/2006/relationships/chart" Target="../charts/chart53.xml"/><Relationship Id="rId48" Type="http://schemas.openxmlformats.org/officeDocument/2006/relationships/chart" Target="../charts/chart58.xml"/><Relationship Id="rId56" Type="http://schemas.openxmlformats.org/officeDocument/2006/relationships/chart" Target="../charts/chart66.xml"/><Relationship Id="rId8" Type="http://schemas.openxmlformats.org/officeDocument/2006/relationships/chart" Target="../charts/chart18.xml"/><Relationship Id="rId51" Type="http://schemas.openxmlformats.org/officeDocument/2006/relationships/chart" Target="../charts/chart61.xml"/><Relationship Id="rId3" Type="http://schemas.openxmlformats.org/officeDocument/2006/relationships/chart" Target="../charts/chart13.xml"/><Relationship Id="rId12" Type="http://schemas.openxmlformats.org/officeDocument/2006/relationships/chart" Target="../charts/chart22.xml"/><Relationship Id="rId17" Type="http://schemas.openxmlformats.org/officeDocument/2006/relationships/chart" Target="../charts/chart27.xml"/><Relationship Id="rId25" Type="http://schemas.openxmlformats.org/officeDocument/2006/relationships/chart" Target="../charts/chart35.xml"/><Relationship Id="rId33" Type="http://schemas.openxmlformats.org/officeDocument/2006/relationships/chart" Target="../charts/chart43.xml"/><Relationship Id="rId38" Type="http://schemas.openxmlformats.org/officeDocument/2006/relationships/chart" Target="../charts/chart48.xml"/><Relationship Id="rId46" Type="http://schemas.openxmlformats.org/officeDocument/2006/relationships/chart" Target="../charts/chart56.xml"/><Relationship Id="rId20" Type="http://schemas.openxmlformats.org/officeDocument/2006/relationships/chart" Target="../charts/chart30.xml"/><Relationship Id="rId41" Type="http://schemas.openxmlformats.org/officeDocument/2006/relationships/chart" Target="../charts/chart51.xml"/><Relationship Id="rId54" Type="http://schemas.openxmlformats.org/officeDocument/2006/relationships/chart" Target="../charts/chart64.xml"/><Relationship Id="rId1" Type="http://schemas.openxmlformats.org/officeDocument/2006/relationships/chart" Target="../charts/chart11.xml"/><Relationship Id="rId6" Type="http://schemas.openxmlformats.org/officeDocument/2006/relationships/chart" Target="../charts/chart16.xml"/><Relationship Id="rId15" Type="http://schemas.openxmlformats.org/officeDocument/2006/relationships/chart" Target="../charts/chart25.xml"/><Relationship Id="rId23" Type="http://schemas.openxmlformats.org/officeDocument/2006/relationships/chart" Target="../charts/chart33.xml"/><Relationship Id="rId28" Type="http://schemas.openxmlformats.org/officeDocument/2006/relationships/chart" Target="../charts/chart38.xml"/><Relationship Id="rId36" Type="http://schemas.openxmlformats.org/officeDocument/2006/relationships/chart" Target="../charts/chart46.xml"/><Relationship Id="rId49" Type="http://schemas.openxmlformats.org/officeDocument/2006/relationships/chart" Target="../charts/chart59.xml"/></Relationships>
</file>

<file path=xl/drawings/_rels/drawing3.xml.rels><?xml version="1.0" encoding="UTF-8" standalone="yes"?>
<Relationships xmlns="http://schemas.openxmlformats.org/package/2006/relationships"><Relationship Id="rId13" Type="http://schemas.openxmlformats.org/officeDocument/2006/relationships/chart" Target="../charts/chart79.xml"/><Relationship Id="rId18" Type="http://schemas.openxmlformats.org/officeDocument/2006/relationships/chart" Target="../charts/chart84.xml"/><Relationship Id="rId26" Type="http://schemas.openxmlformats.org/officeDocument/2006/relationships/chart" Target="../charts/chart92.xml"/><Relationship Id="rId39" Type="http://schemas.openxmlformats.org/officeDocument/2006/relationships/chart" Target="../charts/chart105.xml"/><Relationship Id="rId21" Type="http://schemas.openxmlformats.org/officeDocument/2006/relationships/chart" Target="../charts/chart87.xml"/><Relationship Id="rId34" Type="http://schemas.openxmlformats.org/officeDocument/2006/relationships/chart" Target="../charts/chart100.xml"/><Relationship Id="rId42" Type="http://schemas.openxmlformats.org/officeDocument/2006/relationships/chart" Target="../charts/chart108.xml"/><Relationship Id="rId47" Type="http://schemas.openxmlformats.org/officeDocument/2006/relationships/chart" Target="../charts/chart113.xml"/><Relationship Id="rId50" Type="http://schemas.openxmlformats.org/officeDocument/2006/relationships/chart" Target="../charts/chart116.xml"/><Relationship Id="rId55" Type="http://schemas.openxmlformats.org/officeDocument/2006/relationships/chart" Target="../charts/chart121.xml"/><Relationship Id="rId7" Type="http://schemas.openxmlformats.org/officeDocument/2006/relationships/chart" Target="../charts/chart73.xml"/><Relationship Id="rId2" Type="http://schemas.openxmlformats.org/officeDocument/2006/relationships/chart" Target="../charts/chart68.xml"/><Relationship Id="rId16" Type="http://schemas.openxmlformats.org/officeDocument/2006/relationships/chart" Target="../charts/chart82.xml"/><Relationship Id="rId29" Type="http://schemas.openxmlformats.org/officeDocument/2006/relationships/chart" Target="../charts/chart95.xml"/><Relationship Id="rId11" Type="http://schemas.openxmlformats.org/officeDocument/2006/relationships/chart" Target="../charts/chart77.xml"/><Relationship Id="rId24" Type="http://schemas.openxmlformats.org/officeDocument/2006/relationships/chart" Target="../charts/chart90.xml"/><Relationship Id="rId32" Type="http://schemas.openxmlformats.org/officeDocument/2006/relationships/chart" Target="../charts/chart98.xml"/><Relationship Id="rId37" Type="http://schemas.openxmlformats.org/officeDocument/2006/relationships/chart" Target="../charts/chart103.xml"/><Relationship Id="rId40" Type="http://schemas.openxmlformats.org/officeDocument/2006/relationships/chart" Target="../charts/chart106.xml"/><Relationship Id="rId45" Type="http://schemas.openxmlformats.org/officeDocument/2006/relationships/chart" Target="../charts/chart111.xml"/><Relationship Id="rId53" Type="http://schemas.openxmlformats.org/officeDocument/2006/relationships/chart" Target="../charts/chart119.xml"/><Relationship Id="rId5" Type="http://schemas.openxmlformats.org/officeDocument/2006/relationships/chart" Target="../charts/chart71.xml"/><Relationship Id="rId10" Type="http://schemas.openxmlformats.org/officeDocument/2006/relationships/chart" Target="../charts/chart76.xml"/><Relationship Id="rId19" Type="http://schemas.openxmlformats.org/officeDocument/2006/relationships/chart" Target="../charts/chart85.xml"/><Relationship Id="rId31" Type="http://schemas.openxmlformats.org/officeDocument/2006/relationships/chart" Target="../charts/chart97.xml"/><Relationship Id="rId44" Type="http://schemas.openxmlformats.org/officeDocument/2006/relationships/chart" Target="../charts/chart110.xml"/><Relationship Id="rId52" Type="http://schemas.openxmlformats.org/officeDocument/2006/relationships/chart" Target="../charts/chart118.xml"/><Relationship Id="rId4" Type="http://schemas.openxmlformats.org/officeDocument/2006/relationships/chart" Target="../charts/chart70.xml"/><Relationship Id="rId9" Type="http://schemas.openxmlformats.org/officeDocument/2006/relationships/chart" Target="../charts/chart75.xml"/><Relationship Id="rId14" Type="http://schemas.openxmlformats.org/officeDocument/2006/relationships/chart" Target="../charts/chart80.xml"/><Relationship Id="rId22" Type="http://schemas.openxmlformats.org/officeDocument/2006/relationships/chart" Target="../charts/chart88.xml"/><Relationship Id="rId27" Type="http://schemas.openxmlformats.org/officeDocument/2006/relationships/chart" Target="../charts/chart93.xml"/><Relationship Id="rId30" Type="http://schemas.openxmlformats.org/officeDocument/2006/relationships/chart" Target="../charts/chart96.xml"/><Relationship Id="rId35" Type="http://schemas.openxmlformats.org/officeDocument/2006/relationships/chart" Target="../charts/chart101.xml"/><Relationship Id="rId43" Type="http://schemas.openxmlformats.org/officeDocument/2006/relationships/chart" Target="../charts/chart109.xml"/><Relationship Id="rId48" Type="http://schemas.openxmlformats.org/officeDocument/2006/relationships/chart" Target="../charts/chart114.xml"/><Relationship Id="rId56" Type="http://schemas.openxmlformats.org/officeDocument/2006/relationships/chart" Target="../charts/chart122.xml"/><Relationship Id="rId8" Type="http://schemas.openxmlformats.org/officeDocument/2006/relationships/chart" Target="../charts/chart74.xml"/><Relationship Id="rId51" Type="http://schemas.openxmlformats.org/officeDocument/2006/relationships/chart" Target="../charts/chart117.xml"/><Relationship Id="rId3" Type="http://schemas.openxmlformats.org/officeDocument/2006/relationships/chart" Target="../charts/chart69.xml"/><Relationship Id="rId12" Type="http://schemas.openxmlformats.org/officeDocument/2006/relationships/chart" Target="../charts/chart78.xml"/><Relationship Id="rId17" Type="http://schemas.openxmlformats.org/officeDocument/2006/relationships/chart" Target="../charts/chart83.xml"/><Relationship Id="rId25" Type="http://schemas.openxmlformats.org/officeDocument/2006/relationships/chart" Target="../charts/chart91.xml"/><Relationship Id="rId33" Type="http://schemas.openxmlformats.org/officeDocument/2006/relationships/chart" Target="../charts/chart99.xml"/><Relationship Id="rId38" Type="http://schemas.openxmlformats.org/officeDocument/2006/relationships/chart" Target="../charts/chart104.xml"/><Relationship Id="rId46" Type="http://schemas.openxmlformats.org/officeDocument/2006/relationships/chart" Target="../charts/chart112.xml"/><Relationship Id="rId20" Type="http://schemas.openxmlformats.org/officeDocument/2006/relationships/chart" Target="../charts/chart86.xml"/><Relationship Id="rId41" Type="http://schemas.openxmlformats.org/officeDocument/2006/relationships/chart" Target="../charts/chart107.xml"/><Relationship Id="rId54" Type="http://schemas.openxmlformats.org/officeDocument/2006/relationships/chart" Target="../charts/chart120.xml"/><Relationship Id="rId1" Type="http://schemas.openxmlformats.org/officeDocument/2006/relationships/chart" Target="../charts/chart67.xml"/><Relationship Id="rId6" Type="http://schemas.openxmlformats.org/officeDocument/2006/relationships/chart" Target="../charts/chart72.xml"/><Relationship Id="rId15" Type="http://schemas.openxmlformats.org/officeDocument/2006/relationships/chart" Target="../charts/chart81.xml"/><Relationship Id="rId23" Type="http://schemas.openxmlformats.org/officeDocument/2006/relationships/chart" Target="../charts/chart89.xml"/><Relationship Id="rId28" Type="http://schemas.openxmlformats.org/officeDocument/2006/relationships/chart" Target="../charts/chart94.xml"/><Relationship Id="rId36" Type="http://schemas.openxmlformats.org/officeDocument/2006/relationships/chart" Target="../charts/chart102.xml"/><Relationship Id="rId49" Type="http://schemas.openxmlformats.org/officeDocument/2006/relationships/chart" Target="../charts/chart115.xml"/></Relationships>
</file>

<file path=xl/drawings/_rels/drawing4.xml.rels><?xml version="1.0" encoding="UTF-8" standalone="yes"?>
<Relationships xmlns="http://schemas.openxmlformats.org/package/2006/relationships"><Relationship Id="rId13" Type="http://schemas.openxmlformats.org/officeDocument/2006/relationships/chart" Target="../charts/chart135.xml"/><Relationship Id="rId18" Type="http://schemas.openxmlformats.org/officeDocument/2006/relationships/chart" Target="../charts/chart140.xml"/><Relationship Id="rId26" Type="http://schemas.openxmlformats.org/officeDocument/2006/relationships/chart" Target="../charts/chart148.xml"/><Relationship Id="rId39" Type="http://schemas.openxmlformats.org/officeDocument/2006/relationships/chart" Target="../charts/chart161.xml"/><Relationship Id="rId21" Type="http://schemas.openxmlformats.org/officeDocument/2006/relationships/chart" Target="../charts/chart143.xml"/><Relationship Id="rId34" Type="http://schemas.openxmlformats.org/officeDocument/2006/relationships/chart" Target="../charts/chart156.xml"/><Relationship Id="rId42" Type="http://schemas.openxmlformats.org/officeDocument/2006/relationships/chart" Target="../charts/chart164.xml"/><Relationship Id="rId47" Type="http://schemas.openxmlformats.org/officeDocument/2006/relationships/chart" Target="../charts/chart169.xml"/><Relationship Id="rId50" Type="http://schemas.openxmlformats.org/officeDocument/2006/relationships/chart" Target="../charts/chart172.xml"/><Relationship Id="rId55" Type="http://schemas.openxmlformats.org/officeDocument/2006/relationships/chart" Target="../charts/chart177.xml"/><Relationship Id="rId7" Type="http://schemas.openxmlformats.org/officeDocument/2006/relationships/chart" Target="../charts/chart129.xml"/><Relationship Id="rId2" Type="http://schemas.openxmlformats.org/officeDocument/2006/relationships/chart" Target="../charts/chart124.xml"/><Relationship Id="rId16" Type="http://schemas.openxmlformats.org/officeDocument/2006/relationships/chart" Target="../charts/chart138.xml"/><Relationship Id="rId29" Type="http://schemas.openxmlformats.org/officeDocument/2006/relationships/chart" Target="../charts/chart151.xml"/><Relationship Id="rId11" Type="http://schemas.openxmlformats.org/officeDocument/2006/relationships/chart" Target="../charts/chart133.xml"/><Relationship Id="rId24" Type="http://schemas.openxmlformats.org/officeDocument/2006/relationships/chart" Target="../charts/chart146.xml"/><Relationship Id="rId32" Type="http://schemas.openxmlformats.org/officeDocument/2006/relationships/chart" Target="../charts/chart154.xml"/><Relationship Id="rId37" Type="http://schemas.openxmlformats.org/officeDocument/2006/relationships/chart" Target="../charts/chart159.xml"/><Relationship Id="rId40" Type="http://schemas.openxmlformats.org/officeDocument/2006/relationships/chart" Target="../charts/chart162.xml"/><Relationship Id="rId45" Type="http://schemas.openxmlformats.org/officeDocument/2006/relationships/chart" Target="../charts/chart167.xml"/><Relationship Id="rId53" Type="http://schemas.openxmlformats.org/officeDocument/2006/relationships/chart" Target="../charts/chart175.xml"/><Relationship Id="rId5" Type="http://schemas.openxmlformats.org/officeDocument/2006/relationships/chart" Target="../charts/chart127.xml"/><Relationship Id="rId10" Type="http://schemas.openxmlformats.org/officeDocument/2006/relationships/chart" Target="../charts/chart132.xml"/><Relationship Id="rId19" Type="http://schemas.openxmlformats.org/officeDocument/2006/relationships/chart" Target="../charts/chart141.xml"/><Relationship Id="rId31" Type="http://schemas.openxmlformats.org/officeDocument/2006/relationships/chart" Target="../charts/chart153.xml"/><Relationship Id="rId44" Type="http://schemas.openxmlformats.org/officeDocument/2006/relationships/chart" Target="../charts/chart166.xml"/><Relationship Id="rId52" Type="http://schemas.openxmlformats.org/officeDocument/2006/relationships/chart" Target="../charts/chart174.xml"/><Relationship Id="rId4" Type="http://schemas.openxmlformats.org/officeDocument/2006/relationships/chart" Target="../charts/chart126.xml"/><Relationship Id="rId9" Type="http://schemas.openxmlformats.org/officeDocument/2006/relationships/chart" Target="../charts/chart131.xml"/><Relationship Id="rId14" Type="http://schemas.openxmlformats.org/officeDocument/2006/relationships/chart" Target="../charts/chart136.xml"/><Relationship Id="rId22" Type="http://schemas.openxmlformats.org/officeDocument/2006/relationships/chart" Target="../charts/chart144.xml"/><Relationship Id="rId27" Type="http://schemas.openxmlformats.org/officeDocument/2006/relationships/chart" Target="../charts/chart149.xml"/><Relationship Id="rId30" Type="http://schemas.openxmlformats.org/officeDocument/2006/relationships/chart" Target="../charts/chart152.xml"/><Relationship Id="rId35" Type="http://schemas.openxmlformats.org/officeDocument/2006/relationships/chart" Target="../charts/chart157.xml"/><Relationship Id="rId43" Type="http://schemas.openxmlformats.org/officeDocument/2006/relationships/chart" Target="../charts/chart165.xml"/><Relationship Id="rId48" Type="http://schemas.openxmlformats.org/officeDocument/2006/relationships/chart" Target="../charts/chart170.xml"/><Relationship Id="rId56" Type="http://schemas.openxmlformats.org/officeDocument/2006/relationships/chart" Target="../charts/chart178.xml"/><Relationship Id="rId8" Type="http://schemas.openxmlformats.org/officeDocument/2006/relationships/chart" Target="../charts/chart130.xml"/><Relationship Id="rId51" Type="http://schemas.openxmlformats.org/officeDocument/2006/relationships/chart" Target="../charts/chart173.xml"/><Relationship Id="rId3" Type="http://schemas.openxmlformats.org/officeDocument/2006/relationships/chart" Target="../charts/chart125.xml"/><Relationship Id="rId12" Type="http://schemas.openxmlformats.org/officeDocument/2006/relationships/chart" Target="../charts/chart134.xml"/><Relationship Id="rId17" Type="http://schemas.openxmlformats.org/officeDocument/2006/relationships/chart" Target="../charts/chart139.xml"/><Relationship Id="rId25" Type="http://schemas.openxmlformats.org/officeDocument/2006/relationships/chart" Target="../charts/chart147.xml"/><Relationship Id="rId33" Type="http://schemas.openxmlformats.org/officeDocument/2006/relationships/chart" Target="../charts/chart155.xml"/><Relationship Id="rId38" Type="http://schemas.openxmlformats.org/officeDocument/2006/relationships/chart" Target="../charts/chart160.xml"/><Relationship Id="rId46" Type="http://schemas.openxmlformats.org/officeDocument/2006/relationships/chart" Target="../charts/chart168.xml"/><Relationship Id="rId20" Type="http://schemas.openxmlformats.org/officeDocument/2006/relationships/chart" Target="../charts/chart142.xml"/><Relationship Id="rId41" Type="http://schemas.openxmlformats.org/officeDocument/2006/relationships/chart" Target="../charts/chart163.xml"/><Relationship Id="rId54" Type="http://schemas.openxmlformats.org/officeDocument/2006/relationships/chart" Target="../charts/chart176.xml"/><Relationship Id="rId1" Type="http://schemas.openxmlformats.org/officeDocument/2006/relationships/chart" Target="../charts/chart123.xml"/><Relationship Id="rId6" Type="http://schemas.openxmlformats.org/officeDocument/2006/relationships/chart" Target="../charts/chart128.xml"/><Relationship Id="rId15" Type="http://schemas.openxmlformats.org/officeDocument/2006/relationships/chart" Target="../charts/chart137.xml"/><Relationship Id="rId23" Type="http://schemas.openxmlformats.org/officeDocument/2006/relationships/chart" Target="../charts/chart145.xml"/><Relationship Id="rId28" Type="http://schemas.openxmlformats.org/officeDocument/2006/relationships/chart" Target="../charts/chart150.xml"/><Relationship Id="rId36" Type="http://schemas.openxmlformats.org/officeDocument/2006/relationships/chart" Target="../charts/chart158.xml"/><Relationship Id="rId49" Type="http://schemas.openxmlformats.org/officeDocument/2006/relationships/chart" Target="../charts/chart171.xml"/></Relationships>
</file>

<file path=xl/drawings/_rels/drawing5.xml.rels><?xml version="1.0" encoding="UTF-8" standalone="yes"?>
<Relationships xmlns="http://schemas.openxmlformats.org/package/2006/relationships"><Relationship Id="rId13" Type="http://schemas.openxmlformats.org/officeDocument/2006/relationships/chart" Target="../charts/chart191.xml"/><Relationship Id="rId18" Type="http://schemas.openxmlformats.org/officeDocument/2006/relationships/chart" Target="../charts/chart196.xml"/><Relationship Id="rId26" Type="http://schemas.openxmlformats.org/officeDocument/2006/relationships/chart" Target="../charts/chart204.xml"/><Relationship Id="rId39" Type="http://schemas.openxmlformats.org/officeDocument/2006/relationships/chart" Target="../charts/chart217.xml"/><Relationship Id="rId21" Type="http://schemas.openxmlformats.org/officeDocument/2006/relationships/chart" Target="../charts/chart199.xml"/><Relationship Id="rId34" Type="http://schemas.openxmlformats.org/officeDocument/2006/relationships/chart" Target="../charts/chart212.xml"/><Relationship Id="rId42" Type="http://schemas.openxmlformats.org/officeDocument/2006/relationships/chart" Target="../charts/chart220.xml"/><Relationship Id="rId47" Type="http://schemas.openxmlformats.org/officeDocument/2006/relationships/chart" Target="../charts/chart225.xml"/><Relationship Id="rId50" Type="http://schemas.openxmlformats.org/officeDocument/2006/relationships/chart" Target="../charts/chart228.xml"/><Relationship Id="rId55" Type="http://schemas.openxmlformats.org/officeDocument/2006/relationships/chart" Target="../charts/chart233.xml"/><Relationship Id="rId7" Type="http://schemas.openxmlformats.org/officeDocument/2006/relationships/chart" Target="../charts/chart185.xml"/><Relationship Id="rId2" Type="http://schemas.openxmlformats.org/officeDocument/2006/relationships/chart" Target="../charts/chart180.xml"/><Relationship Id="rId16" Type="http://schemas.openxmlformats.org/officeDocument/2006/relationships/chart" Target="../charts/chart194.xml"/><Relationship Id="rId29" Type="http://schemas.openxmlformats.org/officeDocument/2006/relationships/chart" Target="../charts/chart207.xml"/><Relationship Id="rId11" Type="http://schemas.openxmlformats.org/officeDocument/2006/relationships/chart" Target="../charts/chart189.xml"/><Relationship Id="rId24" Type="http://schemas.openxmlformats.org/officeDocument/2006/relationships/chart" Target="../charts/chart202.xml"/><Relationship Id="rId32" Type="http://schemas.openxmlformats.org/officeDocument/2006/relationships/chart" Target="../charts/chart210.xml"/><Relationship Id="rId37" Type="http://schemas.openxmlformats.org/officeDocument/2006/relationships/chart" Target="../charts/chart215.xml"/><Relationship Id="rId40" Type="http://schemas.openxmlformats.org/officeDocument/2006/relationships/chart" Target="../charts/chart218.xml"/><Relationship Id="rId45" Type="http://schemas.openxmlformats.org/officeDocument/2006/relationships/chart" Target="../charts/chart223.xml"/><Relationship Id="rId53" Type="http://schemas.openxmlformats.org/officeDocument/2006/relationships/chart" Target="../charts/chart231.xml"/><Relationship Id="rId5" Type="http://schemas.openxmlformats.org/officeDocument/2006/relationships/chart" Target="../charts/chart183.xml"/><Relationship Id="rId10" Type="http://schemas.openxmlformats.org/officeDocument/2006/relationships/chart" Target="../charts/chart188.xml"/><Relationship Id="rId19" Type="http://schemas.openxmlformats.org/officeDocument/2006/relationships/chart" Target="../charts/chart197.xml"/><Relationship Id="rId31" Type="http://schemas.openxmlformats.org/officeDocument/2006/relationships/chart" Target="../charts/chart209.xml"/><Relationship Id="rId44" Type="http://schemas.openxmlformats.org/officeDocument/2006/relationships/chart" Target="../charts/chart222.xml"/><Relationship Id="rId52" Type="http://schemas.openxmlformats.org/officeDocument/2006/relationships/chart" Target="../charts/chart230.xml"/><Relationship Id="rId4" Type="http://schemas.openxmlformats.org/officeDocument/2006/relationships/chart" Target="../charts/chart182.xml"/><Relationship Id="rId9" Type="http://schemas.openxmlformats.org/officeDocument/2006/relationships/chart" Target="../charts/chart187.xml"/><Relationship Id="rId14" Type="http://schemas.openxmlformats.org/officeDocument/2006/relationships/chart" Target="../charts/chart192.xml"/><Relationship Id="rId22" Type="http://schemas.openxmlformats.org/officeDocument/2006/relationships/chart" Target="../charts/chart200.xml"/><Relationship Id="rId27" Type="http://schemas.openxmlformats.org/officeDocument/2006/relationships/chart" Target="../charts/chart205.xml"/><Relationship Id="rId30" Type="http://schemas.openxmlformats.org/officeDocument/2006/relationships/chart" Target="../charts/chart208.xml"/><Relationship Id="rId35" Type="http://schemas.openxmlformats.org/officeDocument/2006/relationships/chart" Target="../charts/chart213.xml"/><Relationship Id="rId43" Type="http://schemas.openxmlformats.org/officeDocument/2006/relationships/chart" Target="../charts/chart221.xml"/><Relationship Id="rId48" Type="http://schemas.openxmlformats.org/officeDocument/2006/relationships/chart" Target="../charts/chart226.xml"/><Relationship Id="rId56" Type="http://schemas.openxmlformats.org/officeDocument/2006/relationships/chart" Target="../charts/chart234.xml"/><Relationship Id="rId8" Type="http://schemas.openxmlformats.org/officeDocument/2006/relationships/chart" Target="../charts/chart186.xml"/><Relationship Id="rId51" Type="http://schemas.openxmlformats.org/officeDocument/2006/relationships/chart" Target="../charts/chart229.xml"/><Relationship Id="rId3" Type="http://schemas.openxmlformats.org/officeDocument/2006/relationships/chart" Target="../charts/chart181.xml"/><Relationship Id="rId12" Type="http://schemas.openxmlformats.org/officeDocument/2006/relationships/chart" Target="../charts/chart190.xml"/><Relationship Id="rId17" Type="http://schemas.openxmlformats.org/officeDocument/2006/relationships/chart" Target="../charts/chart195.xml"/><Relationship Id="rId25" Type="http://schemas.openxmlformats.org/officeDocument/2006/relationships/chart" Target="../charts/chart203.xml"/><Relationship Id="rId33" Type="http://schemas.openxmlformats.org/officeDocument/2006/relationships/chart" Target="../charts/chart211.xml"/><Relationship Id="rId38" Type="http://schemas.openxmlformats.org/officeDocument/2006/relationships/chart" Target="../charts/chart216.xml"/><Relationship Id="rId46" Type="http://schemas.openxmlformats.org/officeDocument/2006/relationships/chart" Target="../charts/chart224.xml"/><Relationship Id="rId20" Type="http://schemas.openxmlformats.org/officeDocument/2006/relationships/chart" Target="../charts/chart198.xml"/><Relationship Id="rId41" Type="http://schemas.openxmlformats.org/officeDocument/2006/relationships/chart" Target="../charts/chart219.xml"/><Relationship Id="rId54" Type="http://schemas.openxmlformats.org/officeDocument/2006/relationships/chart" Target="../charts/chart232.xml"/><Relationship Id="rId1" Type="http://schemas.openxmlformats.org/officeDocument/2006/relationships/chart" Target="../charts/chart179.xml"/><Relationship Id="rId6" Type="http://schemas.openxmlformats.org/officeDocument/2006/relationships/chart" Target="../charts/chart184.xml"/><Relationship Id="rId15" Type="http://schemas.openxmlformats.org/officeDocument/2006/relationships/chart" Target="../charts/chart193.xml"/><Relationship Id="rId23" Type="http://schemas.openxmlformats.org/officeDocument/2006/relationships/chart" Target="../charts/chart201.xml"/><Relationship Id="rId28" Type="http://schemas.openxmlformats.org/officeDocument/2006/relationships/chart" Target="../charts/chart206.xml"/><Relationship Id="rId36" Type="http://schemas.openxmlformats.org/officeDocument/2006/relationships/chart" Target="../charts/chart214.xml"/><Relationship Id="rId49" Type="http://schemas.openxmlformats.org/officeDocument/2006/relationships/chart" Target="../charts/chart227.xml"/></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9525</xdr:rowOff>
    </xdr:from>
    <xdr:to>
      <xdr:col>14</xdr:col>
      <xdr:colOff>12700</xdr:colOff>
      <xdr:row>30</xdr:row>
      <xdr:rowOff>31750</xdr:rowOff>
    </xdr:to>
    <xdr:graphicFrame macro="">
      <xdr:nvGraphicFramePr>
        <xdr:cNvPr id="2" name="图表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31</xdr:row>
      <xdr:rowOff>153866</xdr:rowOff>
    </xdr:from>
    <xdr:to>
      <xdr:col>14</xdr:col>
      <xdr:colOff>12700</xdr:colOff>
      <xdr:row>46</xdr:row>
      <xdr:rowOff>176091</xdr:rowOff>
    </xdr:to>
    <xdr:graphicFrame macro="">
      <xdr:nvGraphicFramePr>
        <xdr:cNvPr id="3" name="图表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45</xdr:row>
      <xdr:rowOff>0</xdr:rowOff>
    </xdr:from>
    <xdr:to>
      <xdr:col>14</xdr:col>
      <xdr:colOff>12700</xdr:colOff>
      <xdr:row>60</xdr:row>
      <xdr:rowOff>22225</xdr:rowOff>
    </xdr:to>
    <xdr:graphicFrame macro="">
      <xdr:nvGraphicFramePr>
        <xdr:cNvPr id="4" name="图表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60</xdr:row>
      <xdr:rowOff>0</xdr:rowOff>
    </xdr:from>
    <xdr:to>
      <xdr:col>14</xdr:col>
      <xdr:colOff>12700</xdr:colOff>
      <xdr:row>75</xdr:row>
      <xdr:rowOff>22225</xdr:rowOff>
    </xdr:to>
    <xdr:graphicFrame macro="">
      <xdr:nvGraphicFramePr>
        <xdr:cNvPr id="5" name="图表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75</xdr:row>
      <xdr:rowOff>0</xdr:rowOff>
    </xdr:from>
    <xdr:to>
      <xdr:col>14</xdr:col>
      <xdr:colOff>12700</xdr:colOff>
      <xdr:row>90</xdr:row>
      <xdr:rowOff>22225</xdr:rowOff>
    </xdr:to>
    <xdr:graphicFrame macro="">
      <xdr:nvGraphicFramePr>
        <xdr:cNvPr id="6" name="图表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90</xdr:row>
      <xdr:rowOff>0</xdr:rowOff>
    </xdr:from>
    <xdr:to>
      <xdr:col>14</xdr:col>
      <xdr:colOff>12700</xdr:colOff>
      <xdr:row>105</xdr:row>
      <xdr:rowOff>22225</xdr:rowOff>
    </xdr:to>
    <xdr:graphicFrame macro="">
      <xdr:nvGraphicFramePr>
        <xdr:cNvPr id="7" name="图表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105</xdr:row>
      <xdr:rowOff>0</xdr:rowOff>
    </xdr:from>
    <xdr:to>
      <xdr:col>14</xdr:col>
      <xdr:colOff>12700</xdr:colOff>
      <xdr:row>120</xdr:row>
      <xdr:rowOff>22225</xdr:rowOff>
    </xdr:to>
    <xdr:graphicFrame macro="">
      <xdr:nvGraphicFramePr>
        <xdr:cNvPr id="8" name="图表 7">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120</xdr:row>
      <xdr:rowOff>0</xdr:rowOff>
    </xdr:from>
    <xdr:to>
      <xdr:col>14</xdr:col>
      <xdr:colOff>12700</xdr:colOff>
      <xdr:row>135</xdr:row>
      <xdr:rowOff>22225</xdr:rowOff>
    </xdr:to>
    <xdr:graphicFrame macro="">
      <xdr:nvGraphicFramePr>
        <xdr:cNvPr id="9" name="图表 8">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135</xdr:row>
      <xdr:rowOff>0</xdr:rowOff>
    </xdr:from>
    <xdr:to>
      <xdr:col>14</xdr:col>
      <xdr:colOff>12700</xdr:colOff>
      <xdr:row>150</xdr:row>
      <xdr:rowOff>22225</xdr:rowOff>
    </xdr:to>
    <xdr:graphicFrame macro="">
      <xdr:nvGraphicFramePr>
        <xdr:cNvPr id="10" name="图表 9">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12700</xdr:colOff>
      <xdr:row>150</xdr:row>
      <xdr:rowOff>31750</xdr:rowOff>
    </xdr:from>
    <xdr:to>
      <xdr:col>14</xdr:col>
      <xdr:colOff>19050</xdr:colOff>
      <xdr:row>166</xdr:row>
      <xdr:rowOff>158750</xdr:rowOff>
    </xdr:to>
    <xdr:graphicFrame macro="">
      <xdr:nvGraphicFramePr>
        <xdr:cNvPr id="12" name="图表 11">
          <a:extLst>
            <a:ext uri="{FF2B5EF4-FFF2-40B4-BE49-F238E27FC236}">
              <a16:creationId xmlns:a16="http://schemas.microsoft.com/office/drawing/2014/main" id="{00000000-0008-0000-02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19505</xdr:colOff>
      <xdr:row>67</xdr:row>
      <xdr:rowOff>15883</xdr:rowOff>
    </xdr:from>
    <xdr:to>
      <xdr:col>3</xdr:col>
      <xdr:colOff>2748643</xdr:colOff>
      <xdr:row>78</xdr:row>
      <xdr:rowOff>117928</xdr:rowOff>
    </xdr:to>
    <xdr:graphicFrame macro="">
      <xdr:nvGraphicFramePr>
        <xdr:cNvPr id="170" name="图表 169">
          <a:extLst>
            <a:ext uri="{FF2B5EF4-FFF2-40B4-BE49-F238E27FC236}">
              <a16:creationId xmlns:a16="http://schemas.microsoft.com/office/drawing/2014/main" id="{00000000-0008-0000-1000-0000A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13606</xdr:colOff>
      <xdr:row>78</xdr:row>
      <xdr:rowOff>126999</xdr:rowOff>
    </xdr:from>
    <xdr:to>
      <xdr:col>3</xdr:col>
      <xdr:colOff>2757714</xdr:colOff>
      <xdr:row>89</xdr:row>
      <xdr:rowOff>54428</xdr:rowOff>
    </xdr:to>
    <xdr:graphicFrame macro="">
      <xdr:nvGraphicFramePr>
        <xdr:cNvPr id="171" name="图表 3">
          <a:extLst>
            <a:ext uri="{FF2B5EF4-FFF2-40B4-BE49-F238E27FC236}">
              <a16:creationId xmlns:a16="http://schemas.microsoft.com/office/drawing/2014/main" id="{00000000-0008-0000-1000-0000A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4080</xdr:colOff>
      <xdr:row>89</xdr:row>
      <xdr:rowOff>54429</xdr:rowOff>
    </xdr:from>
    <xdr:to>
      <xdr:col>4</xdr:col>
      <xdr:colOff>-1</xdr:colOff>
      <xdr:row>98</xdr:row>
      <xdr:rowOff>154214</xdr:rowOff>
    </xdr:to>
    <xdr:graphicFrame macro="">
      <xdr:nvGraphicFramePr>
        <xdr:cNvPr id="172" name="图表 5">
          <a:extLst>
            <a:ext uri="{FF2B5EF4-FFF2-40B4-BE49-F238E27FC236}">
              <a16:creationId xmlns:a16="http://schemas.microsoft.com/office/drawing/2014/main" id="{00000000-0008-0000-1000-0000A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27214</xdr:colOff>
      <xdr:row>131</xdr:row>
      <xdr:rowOff>24497</xdr:rowOff>
    </xdr:from>
    <xdr:to>
      <xdr:col>4</xdr:col>
      <xdr:colOff>453</xdr:colOff>
      <xdr:row>145</xdr:row>
      <xdr:rowOff>226784</xdr:rowOff>
    </xdr:to>
    <xdr:graphicFrame macro="">
      <xdr:nvGraphicFramePr>
        <xdr:cNvPr id="173" name="图表 6">
          <a:extLst>
            <a:ext uri="{FF2B5EF4-FFF2-40B4-BE49-F238E27FC236}">
              <a16:creationId xmlns:a16="http://schemas.microsoft.com/office/drawing/2014/main" id="{00000000-0008-0000-1000-0000A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20408</xdr:colOff>
      <xdr:row>67</xdr:row>
      <xdr:rowOff>5443</xdr:rowOff>
    </xdr:from>
    <xdr:to>
      <xdr:col>6</xdr:col>
      <xdr:colOff>2748642</xdr:colOff>
      <xdr:row>78</xdr:row>
      <xdr:rowOff>18143</xdr:rowOff>
    </xdr:to>
    <xdr:graphicFrame macro="">
      <xdr:nvGraphicFramePr>
        <xdr:cNvPr id="174" name="图表 7">
          <a:extLst>
            <a:ext uri="{FF2B5EF4-FFF2-40B4-BE49-F238E27FC236}">
              <a16:creationId xmlns:a16="http://schemas.microsoft.com/office/drawing/2014/main" id="{00000000-0008-0000-1000-0000A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20864</xdr:colOff>
      <xdr:row>78</xdr:row>
      <xdr:rowOff>29028</xdr:rowOff>
    </xdr:from>
    <xdr:to>
      <xdr:col>7</xdr:col>
      <xdr:colOff>9070</xdr:colOff>
      <xdr:row>88</xdr:row>
      <xdr:rowOff>108858</xdr:rowOff>
    </xdr:to>
    <xdr:graphicFrame macro="">
      <xdr:nvGraphicFramePr>
        <xdr:cNvPr id="175" name="图表 9">
          <a:extLst>
            <a:ext uri="{FF2B5EF4-FFF2-40B4-BE49-F238E27FC236}">
              <a16:creationId xmlns:a16="http://schemas.microsoft.com/office/drawing/2014/main" id="{00000000-0008-0000-1000-0000A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9072</xdr:colOff>
      <xdr:row>88</xdr:row>
      <xdr:rowOff>127000</xdr:rowOff>
    </xdr:from>
    <xdr:to>
      <xdr:col>6</xdr:col>
      <xdr:colOff>2757715</xdr:colOff>
      <xdr:row>98</xdr:row>
      <xdr:rowOff>154215</xdr:rowOff>
    </xdr:to>
    <xdr:graphicFrame macro="">
      <xdr:nvGraphicFramePr>
        <xdr:cNvPr id="176" name="图表 12">
          <a:extLst>
            <a:ext uri="{FF2B5EF4-FFF2-40B4-BE49-F238E27FC236}">
              <a16:creationId xmlns:a16="http://schemas.microsoft.com/office/drawing/2014/main" id="{00000000-0008-0000-1000-0000B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5431</xdr:colOff>
      <xdr:row>131</xdr:row>
      <xdr:rowOff>15422</xdr:rowOff>
    </xdr:from>
    <xdr:to>
      <xdr:col>7</xdr:col>
      <xdr:colOff>5431</xdr:colOff>
      <xdr:row>145</xdr:row>
      <xdr:rowOff>244928</xdr:rowOff>
    </xdr:to>
    <xdr:graphicFrame macro="">
      <xdr:nvGraphicFramePr>
        <xdr:cNvPr id="177" name="图表 14">
          <a:extLst>
            <a:ext uri="{FF2B5EF4-FFF2-40B4-BE49-F238E27FC236}">
              <a16:creationId xmlns:a16="http://schemas.microsoft.com/office/drawing/2014/main" id="{00000000-0008-0000-1000-0000B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21317</xdr:colOff>
      <xdr:row>67</xdr:row>
      <xdr:rowOff>13606</xdr:rowOff>
    </xdr:from>
    <xdr:to>
      <xdr:col>9</xdr:col>
      <xdr:colOff>2739572</xdr:colOff>
      <xdr:row>78</xdr:row>
      <xdr:rowOff>81642</xdr:rowOff>
    </xdr:to>
    <xdr:graphicFrame macro="">
      <xdr:nvGraphicFramePr>
        <xdr:cNvPr id="178" name="图表 16">
          <a:extLst>
            <a:ext uri="{FF2B5EF4-FFF2-40B4-BE49-F238E27FC236}">
              <a16:creationId xmlns:a16="http://schemas.microsoft.com/office/drawing/2014/main" id="{00000000-0008-0000-1000-0000B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12700</xdr:colOff>
      <xdr:row>78</xdr:row>
      <xdr:rowOff>93435</xdr:rowOff>
    </xdr:from>
    <xdr:to>
      <xdr:col>10</xdr:col>
      <xdr:colOff>0</xdr:colOff>
      <xdr:row>88</xdr:row>
      <xdr:rowOff>90713</xdr:rowOff>
    </xdr:to>
    <xdr:graphicFrame macro="">
      <xdr:nvGraphicFramePr>
        <xdr:cNvPr id="179" name="图表 18">
          <a:extLst>
            <a:ext uri="{FF2B5EF4-FFF2-40B4-BE49-F238E27FC236}">
              <a16:creationId xmlns:a16="http://schemas.microsoft.com/office/drawing/2014/main" id="{00000000-0008-0000-1000-0000B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2751347</xdr:colOff>
      <xdr:row>88</xdr:row>
      <xdr:rowOff>110670</xdr:rowOff>
    </xdr:from>
    <xdr:to>
      <xdr:col>10</xdr:col>
      <xdr:colOff>0</xdr:colOff>
      <xdr:row>98</xdr:row>
      <xdr:rowOff>163284</xdr:rowOff>
    </xdr:to>
    <xdr:graphicFrame macro="">
      <xdr:nvGraphicFramePr>
        <xdr:cNvPr id="180" name="图表 19">
          <a:extLst>
            <a:ext uri="{FF2B5EF4-FFF2-40B4-BE49-F238E27FC236}">
              <a16:creationId xmlns:a16="http://schemas.microsoft.com/office/drawing/2014/main" id="{00000000-0008-0000-1000-0000B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19051</xdr:colOff>
      <xdr:row>131</xdr:row>
      <xdr:rowOff>15421</xdr:rowOff>
    </xdr:from>
    <xdr:to>
      <xdr:col>10</xdr:col>
      <xdr:colOff>9071</xdr:colOff>
      <xdr:row>145</xdr:row>
      <xdr:rowOff>235856</xdr:rowOff>
    </xdr:to>
    <xdr:graphicFrame macro="">
      <xdr:nvGraphicFramePr>
        <xdr:cNvPr id="181" name="图表 20">
          <a:extLst>
            <a:ext uri="{FF2B5EF4-FFF2-40B4-BE49-F238E27FC236}">
              <a16:creationId xmlns:a16="http://schemas.microsoft.com/office/drawing/2014/main" id="{00000000-0008-0000-1000-0000B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18143</xdr:colOff>
      <xdr:row>67</xdr:row>
      <xdr:rowOff>18143</xdr:rowOff>
    </xdr:from>
    <xdr:to>
      <xdr:col>13</xdr:col>
      <xdr:colOff>9072</xdr:colOff>
      <xdr:row>78</xdr:row>
      <xdr:rowOff>154213</xdr:rowOff>
    </xdr:to>
    <xdr:graphicFrame macro="">
      <xdr:nvGraphicFramePr>
        <xdr:cNvPr id="182" name="图表 21">
          <a:extLst>
            <a:ext uri="{FF2B5EF4-FFF2-40B4-BE49-F238E27FC236}">
              <a16:creationId xmlns:a16="http://schemas.microsoft.com/office/drawing/2014/main" id="{00000000-0008-0000-1000-0000B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20864</xdr:colOff>
      <xdr:row>79</xdr:row>
      <xdr:rowOff>29028</xdr:rowOff>
    </xdr:from>
    <xdr:to>
      <xdr:col>12</xdr:col>
      <xdr:colOff>2748642</xdr:colOff>
      <xdr:row>88</xdr:row>
      <xdr:rowOff>145143</xdr:rowOff>
    </xdr:to>
    <xdr:graphicFrame macro="">
      <xdr:nvGraphicFramePr>
        <xdr:cNvPr id="183" name="图表 23">
          <a:extLst>
            <a:ext uri="{FF2B5EF4-FFF2-40B4-BE49-F238E27FC236}">
              <a16:creationId xmlns:a16="http://schemas.microsoft.com/office/drawing/2014/main" id="{00000000-0008-0000-1000-0000B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21773</xdr:colOff>
      <xdr:row>89</xdr:row>
      <xdr:rowOff>16781</xdr:rowOff>
    </xdr:from>
    <xdr:to>
      <xdr:col>12</xdr:col>
      <xdr:colOff>2757713</xdr:colOff>
      <xdr:row>98</xdr:row>
      <xdr:rowOff>154213</xdr:rowOff>
    </xdr:to>
    <xdr:graphicFrame macro="">
      <xdr:nvGraphicFramePr>
        <xdr:cNvPr id="184" name="图表 24">
          <a:extLst>
            <a:ext uri="{FF2B5EF4-FFF2-40B4-BE49-F238E27FC236}">
              <a16:creationId xmlns:a16="http://schemas.microsoft.com/office/drawing/2014/main" id="{00000000-0008-0000-1000-0000B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19048</xdr:colOff>
      <xdr:row>131</xdr:row>
      <xdr:rowOff>24493</xdr:rowOff>
    </xdr:from>
    <xdr:to>
      <xdr:col>12</xdr:col>
      <xdr:colOff>2748641</xdr:colOff>
      <xdr:row>145</xdr:row>
      <xdr:rowOff>208643</xdr:rowOff>
    </xdr:to>
    <xdr:graphicFrame macro="">
      <xdr:nvGraphicFramePr>
        <xdr:cNvPr id="185" name="图表 26">
          <a:extLst>
            <a:ext uri="{FF2B5EF4-FFF2-40B4-BE49-F238E27FC236}">
              <a16:creationId xmlns:a16="http://schemas.microsoft.com/office/drawing/2014/main" id="{00000000-0008-0000-1000-0000B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20863</xdr:colOff>
      <xdr:row>67</xdr:row>
      <xdr:rowOff>14514</xdr:rowOff>
    </xdr:from>
    <xdr:to>
      <xdr:col>16</xdr:col>
      <xdr:colOff>0</xdr:colOff>
      <xdr:row>78</xdr:row>
      <xdr:rowOff>72570</xdr:rowOff>
    </xdr:to>
    <xdr:graphicFrame macro="">
      <xdr:nvGraphicFramePr>
        <xdr:cNvPr id="186" name="图表 28">
          <a:extLst>
            <a:ext uri="{FF2B5EF4-FFF2-40B4-BE49-F238E27FC236}">
              <a16:creationId xmlns:a16="http://schemas.microsoft.com/office/drawing/2014/main" id="{00000000-0008-0000-1000-0000B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14</xdr:col>
      <xdr:colOff>20411</xdr:colOff>
      <xdr:row>78</xdr:row>
      <xdr:rowOff>103414</xdr:rowOff>
    </xdr:from>
    <xdr:to>
      <xdr:col>15</xdr:col>
      <xdr:colOff>2748643</xdr:colOff>
      <xdr:row>89</xdr:row>
      <xdr:rowOff>9071</xdr:rowOff>
    </xdr:to>
    <xdr:graphicFrame macro="">
      <xdr:nvGraphicFramePr>
        <xdr:cNvPr id="187" name="图表 29">
          <a:extLst>
            <a:ext uri="{FF2B5EF4-FFF2-40B4-BE49-F238E27FC236}">
              <a16:creationId xmlns:a16="http://schemas.microsoft.com/office/drawing/2014/main" id="{00000000-0008-0000-1000-0000B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21318</xdr:colOff>
      <xdr:row>89</xdr:row>
      <xdr:rowOff>16328</xdr:rowOff>
    </xdr:from>
    <xdr:to>
      <xdr:col>15</xdr:col>
      <xdr:colOff>2757714</xdr:colOff>
      <xdr:row>98</xdr:row>
      <xdr:rowOff>145143</xdr:rowOff>
    </xdr:to>
    <xdr:graphicFrame macro="">
      <xdr:nvGraphicFramePr>
        <xdr:cNvPr id="188" name="图表 30">
          <a:extLst>
            <a:ext uri="{FF2B5EF4-FFF2-40B4-BE49-F238E27FC236}">
              <a16:creationId xmlns:a16="http://schemas.microsoft.com/office/drawing/2014/main" id="{00000000-0008-0000-1000-0000B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1814</xdr:colOff>
      <xdr:row>131</xdr:row>
      <xdr:rowOff>24038</xdr:rowOff>
    </xdr:from>
    <xdr:to>
      <xdr:col>15</xdr:col>
      <xdr:colOff>2757713</xdr:colOff>
      <xdr:row>145</xdr:row>
      <xdr:rowOff>226785</xdr:rowOff>
    </xdr:to>
    <xdr:graphicFrame macro="">
      <xdr:nvGraphicFramePr>
        <xdr:cNvPr id="189" name="图表 32">
          <a:extLst>
            <a:ext uri="{FF2B5EF4-FFF2-40B4-BE49-F238E27FC236}">
              <a16:creationId xmlns:a16="http://schemas.microsoft.com/office/drawing/2014/main" id="{00000000-0008-0000-1000-0000B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17</xdr:col>
      <xdr:colOff>19956</xdr:colOff>
      <xdr:row>67</xdr:row>
      <xdr:rowOff>14062</xdr:rowOff>
    </xdr:from>
    <xdr:to>
      <xdr:col>19</xdr:col>
      <xdr:colOff>0</xdr:colOff>
      <xdr:row>78</xdr:row>
      <xdr:rowOff>18143</xdr:rowOff>
    </xdr:to>
    <xdr:graphicFrame macro="">
      <xdr:nvGraphicFramePr>
        <xdr:cNvPr id="190" name="图表 33">
          <a:extLst>
            <a:ext uri="{FF2B5EF4-FFF2-40B4-BE49-F238E27FC236}">
              <a16:creationId xmlns:a16="http://schemas.microsoft.com/office/drawing/2014/main" id="{00000000-0008-0000-1000-0000B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17</xdr:col>
      <xdr:colOff>19957</xdr:colOff>
      <xdr:row>78</xdr:row>
      <xdr:rowOff>56695</xdr:rowOff>
    </xdr:from>
    <xdr:to>
      <xdr:col>18</xdr:col>
      <xdr:colOff>2748643</xdr:colOff>
      <xdr:row>88</xdr:row>
      <xdr:rowOff>90713</xdr:rowOff>
    </xdr:to>
    <xdr:graphicFrame macro="">
      <xdr:nvGraphicFramePr>
        <xdr:cNvPr id="191" name="图表 34">
          <a:extLst>
            <a:ext uri="{FF2B5EF4-FFF2-40B4-BE49-F238E27FC236}">
              <a16:creationId xmlns:a16="http://schemas.microsoft.com/office/drawing/2014/main" id="{00000000-0008-0000-1000-0000B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17</xdr:col>
      <xdr:colOff>11793</xdr:colOff>
      <xdr:row>88</xdr:row>
      <xdr:rowOff>131084</xdr:rowOff>
    </xdr:from>
    <xdr:to>
      <xdr:col>18</xdr:col>
      <xdr:colOff>2757714</xdr:colOff>
      <xdr:row>98</xdr:row>
      <xdr:rowOff>136073</xdr:rowOff>
    </xdr:to>
    <xdr:graphicFrame macro="">
      <xdr:nvGraphicFramePr>
        <xdr:cNvPr id="192" name="图表 35">
          <a:extLst>
            <a:ext uri="{FF2B5EF4-FFF2-40B4-BE49-F238E27FC236}">
              <a16:creationId xmlns:a16="http://schemas.microsoft.com/office/drawing/2014/main" id="{00000000-0008-0000-1000-0000C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16</xdr:col>
      <xdr:colOff>19958</xdr:colOff>
      <xdr:row>131</xdr:row>
      <xdr:rowOff>14967</xdr:rowOff>
    </xdr:from>
    <xdr:to>
      <xdr:col>19</xdr:col>
      <xdr:colOff>27214</xdr:colOff>
      <xdr:row>145</xdr:row>
      <xdr:rowOff>244928</xdr:rowOff>
    </xdr:to>
    <xdr:graphicFrame macro="">
      <xdr:nvGraphicFramePr>
        <xdr:cNvPr id="193" name="图表 37">
          <a:extLst>
            <a:ext uri="{FF2B5EF4-FFF2-40B4-BE49-F238E27FC236}">
              <a16:creationId xmlns:a16="http://schemas.microsoft.com/office/drawing/2014/main" id="{00000000-0008-0000-1000-0000C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20</xdr:col>
      <xdr:colOff>12245</xdr:colOff>
      <xdr:row>67</xdr:row>
      <xdr:rowOff>13153</xdr:rowOff>
    </xdr:from>
    <xdr:to>
      <xdr:col>21</xdr:col>
      <xdr:colOff>2821215</xdr:colOff>
      <xdr:row>77</xdr:row>
      <xdr:rowOff>136071</xdr:rowOff>
    </xdr:to>
    <xdr:graphicFrame macro="">
      <xdr:nvGraphicFramePr>
        <xdr:cNvPr id="194" name="图表 39">
          <a:extLst>
            <a:ext uri="{FF2B5EF4-FFF2-40B4-BE49-F238E27FC236}">
              <a16:creationId xmlns:a16="http://schemas.microsoft.com/office/drawing/2014/main" id="{00000000-0008-0000-1000-0000C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20</xdr:col>
      <xdr:colOff>14060</xdr:colOff>
      <xdr:row>78</xdr:row>
      <xdr:rowOff>7709</xdr:rowOff>
    </xdr:from>
    <xdr:to>
      <xdr:col>21</xdr:col>
      <xdr:colOff>2812143</xdr:colOff>
      <xdr:row>88</xdr:row>
      <xdr:rowOff>36284</xdr:rowOff>
    </xdr:to>
    <xdr:graphicFrame macro="">
      <xdr:nvGraphicFramePr>
        <xdr:cNvPr id="195" name="图表 41">
          <a:extLst>
            <a:ext uri="{FF2B5EF4-FFF2-40B4-BE49-F238E27FC236}">
              <a16:creationId xmlns:a16="http://schemas.microsoft.com/office/drawing/2014/main" id="{00000000-0008-0000-1000-0000C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20</xdr:col>
      <xdr:colOff>14966</xdr:colOff>
      <xdr:row>88</xdr:row>
      <xdr:rowOff>49438</xdr:rowOff>
    </xdr:from>
    <xdr:to>
      <xdr:col>21</xdr:col>
      <xdr:colOff>2803072</xdr:colOff>
      <xdr:row>98</xdr:row>
      <xdr:rowOff>117928</xdr:rowOff>
    </xdr:to>
    <xdr:graphicFrame macro="">
      <xdr:nvGraphicFramePr>
        <xdr:cNvPr id="196" name="图表 42">
          <a:extLst>
            <a:ext uri="{FF2B5EF4-FFF2-40B4-BE49-F238E27FC236}">
              <a16:creationId xmlns:a16="http://schemas.microsoft.com/office/drawing/2014/main" id="{00000000-0008-0000-1000-0000C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19</xdr:col>
      <xdr:colOff>39459</xdr:colOff>
      <xdr:row>131</xdr:row>
      <xdr:rowOff>14967</xdr:rowOff>
    </xdr:from>
    <xdr:to>
      <xdr:col>21</xdr:col>
      <xdr:colOff>2812143</xdr:colOff>
      <xdr:row>145</xdr:row>
      <xdr:rowOff>253998</xdr:rowOff>
    </xdr:to>
    <xdr:graphicFrame macro="">
      <xdr:nvGraphicFramePr>
        <xdr:cNvPr id="197" name="图表 43">
          <a:extLst>
            <a:ext uri="{FF2B5EF4-FFF2-40B4-BE49-F238E27FC236}">
              <a16:creationId xmlns:a16="http://schemas.microsoft.com/office/drawing/2014/main" id="{00000000-0008-0000-1000-0000C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24</xdr:col>
      <xdr:colOff>11339</xdr:colOff>
      <xdr:row>67</xdr:row>
      <xdr:rowOff>22225</xdr:rowOff>
    </xdr:from>
    <xdr:to>
      <xdr:col>25</xdr:col>
      <xdr:colOff>2757715</xdr:colOff>
      <xdr:row>78</xdr:row>
      <xdr:rowOff>9071</xdr:rowOff>
    </xdr:to>
    <xdr:graphicFrame macro="">
      <xdr:nvGraphicFramePr>
        <xdr:cNvPr id="198" name="图表 44">
          <a:extLst>
            <a:ext uri="{FF2B5EF4-FFF2-40B4-BE49-F238E27FC236}">
              <a16:creationId xmlns:a16="http://schemas.microsoft.com/office/drawing/2014/main" id="{00000000-0008-0000-1000-0000C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24</xdr:col>
      <xdr:colOff>20411</xdr:colOff>
      <xdr:row>78</xdr:row>
      <xdr:rowOff>27214</xdr:rowOff>
    </xdr:from>
    <xdr:to>
      <xdr:col>26</xdr:col>
      <xdr:colOff>0</xdr:colOff>
      <xdr:row>88</xdr:row>
      <xdr:rowOff>81643</xdr:rowOff>
    </xdr:to>
    <xdr:graphicFrame macro="">
      <xdr:nvGraphicFramePr>
        <xdr:cNvPr id="199" name="图表 46">
          <a:extLst>
            <a:ext uri="{FF2B5EF4-FFF2-40B4-BE49-F238E27FC236}">
              <a16:creationId xmlns:a16="http://schemas.microsoft.com/office/drawing/2014/main" id="{00000000-0008-0000-1000-0000C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24</xdr:col>
      <xdr:colOff>12701</xdr:colOff>
      <xdr:row>88</xdr:row>
      <xdr:rowOff>95249</xdr:rowOff>
    </xdr:from>
    <xdr:to>
      <xdr:col>25</xdr:col>
      <xdr:colOff>2757714</xdr:colOff>
      <xdr:row>98</xdr:row>
      <xdr:rowOff>154213</xdr:rowOff>
    </xdr:to>
    <xdr:graphicFrame macro="">
      <xdr:nvGraphicFramePr>
        <xdr:cNvPr id="200" name="图表 48">
          <a:extLst>
            <a:ext uri="{FF2B5EF4-FFF2-40B4-BE49-F238E27FC236}">
              <a16:creationId xmlns:a16="http://schemas.microsoft.com/office/drawing/2014/main" id="{00000000-0008-0000-1000-0000C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23</xdr:col>
      <xdr:colOff>11793</xdr:colOff>
      <xdr:row>131</xdr:row>
      <xdr:rowOff>24040</xdr:rowOff>
    </xdr:from>
    <xdr:to>
      <xdr:col>25</xdr:col>
      <xdr:colOff>2748644</xdr:colOff>
      <xdr:row>145</xdr:row>
      <xdr:rowOff>235858</xdr:rowOff>
    </xdr:to>
    <xdr:graphicFrame macro="">
      <xdr:nvGraphicFramePr>
        <xdr:cNvPr id="201" name="图表 49">
          <a:extLst>
            <a:ext uri="{FF2B5EF4-FFF2-40B4-BE49-F238E27FC236}">
              <a16:creationId xmlns:a16="http://schemas.microsoft.com/office/drawing/2014/main" id="{00000000-0008-0000-1000-0000C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27</xdr:col>
      <xdr:colOff>20864</xdr:colOff>
      <xdr:row>67</xdr:row>
      <xdr:rowOff>12700</xdr:rowOff>
    </xdr:from>
    <xdr:to>
      <xdr:col>28</xdr:col>
      <xdr:colOff>2739572</xdr:colOff>
      <xdr:row>78</xdr:row>
      <xdr:rowOff>27214</xdr:rowOff>
    </xdr:to>
    <xdr:graphicFrame macro="">
      <xdr:nvGraphicFramePr>
        <xdr:cNvPr id="202" name="图表 50">
          <a:extLst>
            <a:ext uri="{FF2B5EF4-FFF2-40B4-BE49-F238E27FC236}">
              <a16:creationId xmlns:a16="http://schemas.microsoft.com/office/drawing/2014/main" id="{00000000-0008-0000-1000-0000C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27</xdr:col>
      <xdr:colOff>12701</xdr:colOff>
      <xdr:row>78</xdr:row>
      <xdr:rowOff>48077</xdr:rowOff>
    </xdr:from>
    <xdr:to>
      <xdr:col>28</xdr:col>
      <xdr:colOff>2748644</xdr:colOff>
      <xdr:row>88</xdr:row>
      <xdr:rowOff>63499</xdr:rowOff>
    </xdr:to>
    <xdr:graphicFrame macro="">
      <xdr:nvGraphicFramePr>
        <xdr:cNvPr id="203" name="图表 52">
          <a:extLst>
            <a:ext uri="{FF2B5EF4-FFF2-40B4-BE49-F238E27FC236}">
              <a16:creationId xmlns:a16="http://schemas.microsoft.com/office/drawing/2014/main" id="{00000000-0008-0000-1000-0000C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27</xdr:col>
      <xdr:colOff>22682</xdr:colOff>
      <xdr:row>88</xdr:row>
      <xdr:rowOff>85270</xdr:rowOff>
    </xdr:from>
    <xdr:to>
      <xdr:col>28</xdr:col>
      <xdr:colOff>2739575</xdr:colOff>
      <xdr:row>98</xdr:row>
      <xdr:rowOff>136070</xdr:rowOff>
    </xdr:to>
    <xdr:graphicFrame macro="">
      <xdr:nvGraphicFramePr>
        <xdr:cNvPr id="204" name="图表 54">
          <a:extLst>
            <a:ext uri="{FF2B5EF4-FFF2-40B4-BE49-F238E27FC236}">
              <a16:creationId xmlns:a16="http://schemas.microsoft.com/office/drawing/2014/main" id="{00000000-0008-0000-1000-0000C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25</xdr:col>
      <xdr:colOff>2761798</xdr:colOff>
      <xdr:row>131</xdr:row>
      <xdr:rowOff>15874</xdr:rowOff>
    </xdr:from>
    <xdr:to>
      <xdr:col>29</xdr:col>
      <xdr:colOff>1</xdr:colOff>
      <xdr:row>146</xdr:row>
      <xdr:rowOff>18143</xdr:rowOff>
    </xdr:to>
    <xdr:graphicFrame macro="">
      <xdr:nvGraphicFramePr>
        <xdr:cNvPr id="205" name="图表 55">
          <a:extLst>
            <a:ext uri="{FF2B5EF4-FFF2-40B4-BE49-F238E27FC236}">
              <a16:creationId xmlns:a16="http://schemas.microsoft.com/office/drawing/2014/main" id="{00000000-0008-0000-1000-0000C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32</xdr:col>
      <xdr:colOff>20866</xdr:colOff>
      <xdr:row>67</xdr:row>
      <xdr:rowOff>20866</xdr:rowOff>
    </xdr:from>
    <xdr:to>
      <xdr:col>34</xdr:col>
      <xdr:colOff>0</xdr:colOff>
      <xdr:row>78</xdr:row>
      <xdr:rowOff>81644</xdr:rowOff>
    </xdr:to>
    <xdr:graphicFrame macro="">
      <xdr:nvGraphicFramePr>
        <xdr:cNvPr id="206" name="图表 56">
          <a:extLst>
            <a:ext uri="{FF2B5EF4-FFF2-40B4-BE49-F238E27FC236}">
              <a16:creationId xmlns:a16="http://schemas.microsoft.com/office/drawing/2014/main" id="{00000000-0008-0000-1000-0000C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32</xdr:col>
      <xdr:colOff>31750</xdr:colOff>
      <xdr:row>78</xdr:row>
      <xdr:rowOff>111577</xdr:rowOff>
    </xdr:from>
    <xdr:to>
      <xdr:col>33</xdr:col>
      <xdr:colOff>2739571</xdr:colOff>
      <xdr:row>89</xdr:row>
      <xdr:rowOff>9072</xdr:rowOff>
    </xdr:to>
    <xdr:graphicFrame macro="">
      <xdr:nvGraphicFramePr>
        <xdr:cNvPr id="207" name="图表 57">
          <a:extLst>
            <a:ext uri="{FF2B5EF4-FFF2-40B4-BE49-F238E27FC236}">
              <a16:creationId xmlns:a16="http://schemas.microsoft.com/office/drawing/2014/main" id="{00000000-0008-0000-1000-0000C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32</xdr:col>
      <xdr:colOff>14061</xdr:colOff>
      <xdr:row>88</xdr:row>
      <xdr:rowOff>136071</xdr:rowOff>
    </xdr:from>
    <xdr:to>
      <xdr:col>33</xdr:col>
      <xdr:colOff>2748643</xdr:colOff>
      <xdr:row>98</xdr:row>
      <xdr:rowOff>161925</xdr:rowOff>
    </xdr:to>
    <xdr:graphicFrame macro="">
      <xdr:nvGraphicFramePr>
        <xdr:cNvPr id="208" name="图表 59">
          <a:extLst>
            <a:ext uri="{FF2B5EF4-FFF2-40B4-BE49-F238E27FC236}">
              <a16:creationId xmlns:a16="http://schemas.microsoft.com/office/drawing/2014/main" id="{00000000-0008-0000-1000-0000D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31</xdr:col>
      <xdr:colOff>13152</xdr:colOff>
      <xdr:row>131</xdr:row>
      <xdr:rowOff>25400</xdr:rowOff>
    </xdr:from>
    <xdr:to>
      <xdr:col>33</xdr:col>
      <xdr:colOff>2748642</xdr:colOff>
      <xdr:row>145</xdr:row>
      <xdr:rowOff>235858</xdr:rowOff>
    </xdr:to>
    <xdr:graphicFrame macro="">
      <xdr:nvGraphicFramePr>
        <xdr:cNvPr id="209" name="图表 61">
          <a:extLst>
            <a:ext uri="{FF2B5EF4-FFF2-40B4-BE49-F238E27FC236}">
              <a16:creationId xmlns:a16="http://schemas.microsoft.com/office/drawing/2014/main" id="{00000000-0008-0000-1000-0000D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35</xdr:col>
      <xdr:colOff>21318</xdr:colOff>
      <xdr:row>67</xdr:row>
      <xdr:rowOff>21771</xdr:rowOff>
    </xdr:from>
    <xdr:to>
      <xdr:col>36</xdr:col>
      <xdr:colOff>2748643</xdr:colOff>
      <xdr:row>78</xdr:row>
      <xdr:rowOff>117928</xdr:rowOff>
    </xdr:to>
    <xdr:graphicFrame macro="">
      <xdr:nvGraphicFramePr>
        <xdr:cNvPr id="210" name="图表 63">
          <a:extLst>
            <a:ext uri="{FF2B5EF4-FFF2-40B4-BE49-F238E27FC236}">
              <a16:creationId xmlns:a16="http://schemas.microsoft.com/office/drawing/2014/main" id="{00000000-0008-0000-1000-0000D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35</xdr:col>
      <xdr:colOff>20864</xdr:colOff>
      <xdr:row>78</xdr:row>
      <xdr:rowOff>138788</xdr:rowOff>
    </xdr:from>
    <xdr:to>
      <xdr:col>36</xdr:col>
      <xdr:colOff>2748643</xdr:colOff>
      <xdr:row>89</xdr:row>
      <xdr:rowOff>9067</xdr:rowOff>
    </xdr:to>
    <xdr:graphicFrame macro="">
      <xdr:nvGraphicFramePr>
        <xdr:cNvPr id="211" name="图表 64">
          <a:extLst>
            <a:ext uri="{FF2B5EF4-FFF2-40B4-BE49-F238E27FC236}">
              <a16:creationId xmlns:a16="http://schemas.microsoft.com/office/drawing/2014/main" id="{00000000-0008-0000-1000-0000D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35</xdr:col>
      <xdr:colOff>11793</xdr:colOff>
      <xdr:row>89</xdr:row>
      <xdr:rowOff>18143</xdr:rowOff>
    </xdr:from>
    <xdr:to>
      <xdr:col>36</xdr:col>
      <xdr:colOff>2757715</xdr:colOff>
      <xdr:row>98</xdr:row>
      <xdr:rowOff>145141</xdr:rowOff>
    </xdr:to>
    <xdr:graphicFrame macro="">
      <xdr:nvGraphicFramePr>
        <xdr:cNvPr id="212" name="图表 65">
          <a:extLst>
            <a:ext uri="{FF2B5EF4-FFF2-40B4-BE49-F238E27FC236}">
              <a16:creationId xmlns:a16="http://schemas.microsoft.com/office/drawing/2014/main" id="{00000000-0008-0000-1000-0000D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34</xdr:col>
      <xdr:colOff>20409</xdr:colOff>
      <xdr:row>131</xdr:row>
      <xdr:rowOff>16782</xdr:rowOff>
    </xdr:from>
    <xdr:to>
      <xdr:col>36</xdr:col>
      <xdr:colOff>2739571</xdr:colOff>
      <xdr:row>145</xdr:row>
      <xdr:rowOff>217715</xdr:rowOff>
    </xdr:to>
    <xdr:graphicFrame macro="">
      <xdr:nvGraphicFramePr>
        <xdr:cNvPr id="213" name="图表 66">
          <a:extLst>
            <a:ext uri="{FF2B5EF4-FFF2-40B4-BE49-F238E27FC236}">
              <a16:creationId xmlns:a16="http://schemas.microsoft.com/office/drawing/2014/main" id="{00000000-0008-0000-1000-0000D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37</xdr:col>
      <xdr:colOff>2721428</xdr:colOff>
      <xdr:row>67</xdr:row>
      <xdr:rowOff>21771</xdr:rowOff>
    </xdr:from>
    <xdr:to>
      <xdr:col>40</xdr:col>
      <xdr:colOff>18141</xdr:colOff>
      <xdr:row>78</xdr:row>
      <xdr:rowOff>90714</xdr:rowOff>
    </xdr:to>
    <xdr:graphicFrame macro="">
      <xdr:nvGraphicFramePr>
        <xdr:cNvPr id="214" name="图表 67">
          <a:extLst>
            <a:ext uri="{FF2B5EF4-FFF2-40B4-BE49-F238E27FC236}">
              <a16:creationId xmlns:a16="http://schemas.microsoft.com/office/drawing/2014/main" id="{00000000-0008-0000-1000-0000D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37</xdr:col>
      <xdr:colOff>2739571</xdr:colOff>
      <xdr:row>78</xdr:row>
      <xdr:rowOff>117928</xdr:rowOff>
    </xdr:from>
    <xdr:to>
      <xdr:col>39</xdr:col>
      <xdr:colOff>2766785</xdr:colOff>
      <xdr:row>88</xdr:row>
      <xdr:rowOff>117927</xdr:rowOff>
    </xdr:to>
    <xdr:graphicFrame macro="">
      <xdr:nvGraphicFramePr>
        <xdr:cNvPr id="215" name="图表 69">
          <a:extLst>
            <a:ext uri="{FF2B5EF4-FFF2-40B4-BE49-F238E27FC236}">
              <a16:creationId xmlns:a16="http://schemas.microsoft.com/office/drawing/2014/main" id="{00000000-0008-0000-1000-0000D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37</xdr:col>
      <xdr:colOff>2752273</xdr:colOff>
      <xdr:row>88</xdr:row>
      <xdr:rowOff>145143</xdr:rowOff>
    </xdr:from>
    <xdr:to>
      <xdr:col>40</xdr:col>
      <xdr:colOff>0</xdr:colOff>
      <xdr:row>98</xdr:row>
      <xdr:rowOff>154214</xdr:rowOff>
    </xdr:to>
    <xdr:graphicFrame macro="">
      <xdr:nvGraphicFramePr>
        <xdr:cNvPr id="216" name="图表 71">
          <a:extLst>
            <a:ext uri="{FF2B5EF4-FFF2-40B4-BE49-F238E27FC236}">
              <a16:creationId xmlns:a16="http://schemas.microsoft.com/office/drawing/2014/main" id="{00000000-0008-0000-1000-0000D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37</xdr:col>
      <xdr:colOff>11340</xdr:colOff>
      <xdr:row>131</xdr:row>
      <xdr:rowOff>26307</xdr:rowOff>
    </xdr:from>
    <xdr:to>
      <xdr:col>39</xdr:col>
      <xdr:colOff>2748643</xdr:colOff>
      <xdr:row>145</xdr:row>
      <xdr:rowOff>235858</xdr:rowOff>
    </xdr:to>
    <xdr:graphicFrame macro="">
      <xdr:nvGraphicFramePr>
        <xdr:cNvPr id="217" name="图表 72">
          <a:extLst>
            <a:ext uri="{FF2B5EF4-FFF2-40B4-BE49-F238E27FC236}">
              <a16:creationId xmlns:a16="http://schemas.microsoft.com/office/drawing/2014/main" id="{00000000-0008-0000-1000-0000D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41</xdr:col>
      <xdr:colOff>20409</xdr:colOff>
      <xdr:row>67</xdr:row>
      <xdr:rowOff>21770</xdr:rowOff>
    </xdr:from>
    <xdr:to>
      <xdr:col>42</xdr:col>
      <xdr:colOff>2739571</xdr:colOff>
      <xdr:row>78</xdr:row>
      <xdr:rowOff>45357</xdr:rowOff>
    </xdr:to>
    <xdr:graphicFrame macro="">
      <xdr:nvGraphicFramePr>
        <xdr:cNvPr id="218" name="图表 74">
          <a:extLst>
            <a:ext uri="{FF2B5EF4-FFF2-40B4-BE49-F238E27FC236}">
              <a16:creationId xmlns:a16="http://schemas.microsoft.com/office/drawing/2014/main" id="{00000000-0008-0000-1000-0000D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xdr:from>
      <xdr:col>41</xdr:col>
      <xdr:colOff>9071</xdr:colOff>
      <xdr:row>78</xdr:row>
      <xdr:rowOff>81642</xdr:rowOff>
    </xdr:from>
    <xdr:to>
      <xdr:col>43</xdr:col>
      <xdr:colOff>9071</xdr:colOff>
      <xdr:row>88</xdr:row>
      <xdr:rowOff>9070</xdr:rowOff>
    </xdr:to>
    <xdr:graphicFrame macro="">
      <xdr:nvGraphicFramePr>
        <xdr:cNvPr id="219" name="图表 76">
          <a:extLst>
            <a:ext uri="{FF2B5EF4-FFF2-40B4-BE49-F238E27FC236}">
              <a16:creationId xmlns:a16="http://schemas.microsoft.com/office/drawing/2014/main" id="{00000000-0008-0000-1000-0000D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xdr:from>
      <xdr:col>41</xdr:col>
      <xdr:colOff>9071</xdr:colOff>
      <xdr:row>88</xdr:row>
      <xdr:rowOff>36285</xdr:rowOff>
    </xdr:from>
    <xdr:to>
      <xdr:col>42</xdr:col>
      <xdr:colOff>2739572</xdr:colOff>
      <xdr:row>98</xdr:row>
      <xdr:rowOff>136071</xdr:rowOff>
    </xdr:to>
    <xdr:graphicFrame macro="">
      <xdr:nvGraphicFramePr>
        <xdr:cNvPr id="220" name="图表 77">
          <a:extLst>
            <a:ext uri="{FF2B5EF4-FFF2-40B4-BE49-F238E27FC236}">
              <a16:creationId xmlns:a16="http://schemas.microsoft.com/office/drawing/2014/main" id="{00000000-0008-0000-1000-0000D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xdr:from>
      <xdr:col>40</xdr:col>
      <xdr:colOff>20863</xdr:colOff>
      <xdr:row>131</xdr:row>
      <xdr:rowOff>17690</xdr:rowOff>
    </xdr:from>
    <xdr:to>
      <xdr:col>42</xdr:col>
      <xdr:colOff>2757713</xdr:colOff>
      <xdr:row>146</xdr:row>
      <xdr:rowOff>18143</xdr:rowOff>
    </xdr:to>
    <xdr:graphicFrame macro="">
      <xdr:nvGraphicFramePr>
        <xdr:cNvPr id="221" name="图表 79">
          <a:extLst>
            <a:ext uri="{FF2B5EF4-FFF2-40B4-BE49-F238E27FC236}">
              <a16:creationId xmlns:a16="http://schemas.microsoft.com/office/drawing/2014/main" id="{00000000-0008-0000-1000-0000D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xdr:from>
      <xdr:col>44</xdr:col>
      <xdr:colOff>29482</xdr:colOff>
      <xdr:row>67</xdr:row>
      <xdr:rowOff>14513</xdr:rowOff>
    </xdr:from>
    <xdr:to>
      <xdr:col>45</xdr:col>
      <xdr:colOff>2748642</xdr:colOff>
      <xdr:row>78</xdr:row>
      <xdr:rowOff>63499</xdr:rowOff>
    </xdr:to>
    <xdr:graphicFrame macro="">
      <xdr:nvGraphicFramePr>
        <xdr:cNvPr id="222" name="图表 81">
          <a:extLst>
            <a:ext uri="{FF2B5EF4-FFF2-40B4-BE49-F238E27FC236}">
              <a16:creationId xmlns:a16="http://schemas.microsoft.com/office/drawing/2014/main" id="{00000000-0008-0000-1000-0000D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twoCellAnchor>
  <xdr:twoCellAnchor>
    <xdr:from>
      <xdr:col>44</xdr:col>
      <xdr:colOff>30389</xdr:colOff>
      <xdr:row>78</xdr:row>
      <xdr:rowOff>111578</xdr:rowOff>
    </xdr:from>
    <xdr:to>
      <xdr:col>45</xdr:col>
      <xdr:colOff>2712356</xdr:colOff>
      <xdr:row>88</xdr:row>
      <xdr:rowOff>108856</xdr:rowOff>
    </xdr:to>
    <xdr:graphicFrame macro="">
      <xdr:nvGraphicFramePr>
        <xdr:cNvPr id="223" name="图表 82">
          <a:extLst>
            <a:ext uri="{FF2B5EF4-FFF2-40B4-BE49-F238E27FC236}">
              <a16:creationId xmlns:a16="http://schemas.microsoft.com/office/drawing/2014/main" id="{00000000-0008-0000-1000-0000D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4"/>
        </a:graphicData>
      </a:graphic>
    </xdr:graphicFrame>
    <xdr:clientData/>
  </xdr:twoCellAnchor>
  <xdr:twoCellAnchor>
    <xdr:from>
      <xdr:col>44</xdr:col>
      <xdr:colOff>31299</xdr:colOff>
      <xdr:row>88</xdr:row>
      <xdr:rowOff>136069</xdr:rowOff>
    </xdr:from>
    <xdr:to>
      <xdr:col>45</xdr:col>
      <xdr:colOff>2739571</xdr:colOff>
      <xdr:row>98</xdr:row>
      <xdr:rowOff>154210</xdr:rowOff>
    </xdr:to>
    <xdr:graphicFrame macro="">
      <xdr:nvGraphicFramePr>
        <xdr:cNvPr id="224" name="图表 83">
          <a:extLst>
            <a:ext uri="{FF2B5EF4-FFF2-40B4-BE49-F238E27FC236}">
              <a16:creationId xmlns:a16="http://schemas.microsoft.com/office/drawing/2014/main" id="{00000000-0008-0000-1000-0000E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5"/>
        </a:graphicData>
      </a:graphic>
    </xdr:graphicFrame>
    <xdr:clientData/>
  </xdr:twoCellAnchor>
  <xdr:twoCellAnchor>
    <xdr:from>
      <xdr:col>43</xdr:col>
      <xdr:colOff>19958</xdr:colOff>
      <xdr:row>131</xdr:row>
      <xdr:rowOff>17690</xdr:rowOff>
    </xdr:from>
    <xdr:to>
      <xdr:col>45</xdr:col>
      <xdr:colOff>2748642</xdr:colOff>
      <xdr:row>145</xdr:row>
      <xdr:rowOff>235858</xdr:rowOff>
    </xdr:to>
    <xdr:graphicFrame macro="">
      <xdr:nvGraphicFramePr>
        <xdr:cNvPr id="225" name="图表 85">
          <a:extLst>
            <a:ext uri="{FF2B5EF4-FFF2-40B4-BE49-F238E27FC236}">
              <a16:creationId xmlns:a16="http://schemas.microsoft.com/office/drawing/2014/main" id="{00000000-0008-0000-1000-0000E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19505</xdr:colOff>
      <xdr:row>67</xdr:row>
      <xdr:rowOff>15883</xdr:rowOff>
    </xdr:from>
    <xdr:to>
      <xdr:col>3</xdr:col>
      <xdr:colOff>2748643</xdr:colOff>
      <xdr:row>78</xdr:row>
      <xdr:rowOff>117928</xdr:rowOff>
    </xdr:to>
    <xdr:graphicFrame macro="">
      <xdr:nvGraphicFramePr>
        <xdr:cNvPr id="2" name="图表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13606</xdr:colOff>
      <xdr:row>78</xdr:row>
      <xdr:rowOff>126999</xdr:rowOff>
    </xdr:from>
    <xdr:to>
      <xdr:col>3</xdr:col>
      <xdr:colOff>2757714</xdr:colOff>
      <xdr:row>89</xdr:row>
      <xdr:rowOff>54428</xdr:rowOff>
    </xdr:to>
    <xdr:graphicFrame macro="">
      <xdr:nvGraphicFramePr>
        <xdr:cNvPr id="3" name="图表 3">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4080</xdr:colOff>
      <xdr:row>89</xdr:row>
      <xdr:rowOff>54429</xdr:rowOff>
    </xdr:from>
    <xdr:to>
      <xdr:col>4</xdr:col>
      <xdr:colOff>-1</xdr:colOff>
      <xdr:row>98</xdr:row>
      <xdr:rowOff>154214</xdr:rowOff>
    </xdr:to>
    <xdr:graphicFrame macro="">
      <xdr:nvGraphicFramePr>
        <xdr:cNvPr id="4" name="图表 5">
          <a:extLst>
            <a:ext uri="{FF2B5EF4-FFF2-40B4-BE49-F238E27FC236}">
              <a16:creationId xmlns:a16="http://schemas.microsoft.com/office/drawing/2014/main" id="{00000000-0008-0000-1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27214</xdr:colOff>
      <xdr:row>131</xdr:row>
      <xdr:rowOff>24497</xdr:rowOff>
    </xdr:from>
    <xdr:to>
      <xdr:col>4</xdr:col>
      <xdr:colOff>453</xdr:colOff>
      <xdr:row>145</xdr:row>
      <xdr:rowOff>226784</xdr:rowOff>
    </xdr:to>
    <xdr:graphicFrame macro="">
      <xdr:nvGraphicFramePr>
        <xdr:cNvPr id="5" name="图表 6">
          <a:extLst>
            <a:ext uri="{FF2B5EF4-FFF2-40B4-BE49-F238E27FC236}">
              <a16:creationId xmlns:a16="http://schemas.microsoft.com/office/drawing/2014/main" id="{00000000-0008-0000-1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20408</xdr:colOff>
      <xdr:row>67</xdr:row>
      <xdr:rowOff>5443</xdr:rowOff>
    </xdr:from>
    <xdr:to>
      <xdr:col>6</xdr:col>
      <xdr:colOff>2748642</xdr:colOff>
      <xdr:row>78</xdr:row>
      <xdr:rowOff>18143</xdr:rowOff>
    </xdr:to>
    <xdr:graphicFrame macro="">
      <xdr:nvGraphicFramePr>
        <xdr:cNvPr id="6" name="图表 7">
          <a:extLst>
            <a:ext uri="{FF2B5EF4-FFF2-40B4-BE49-F238E27FC236}">
              <a16:creationId xmlns:a16="http://schemas.microsoft.com/office/drawing/2014/main" id="{00000000-0008-0000-1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20864</xdr:colOff>
      <xdr:row>78</xdr:row>
      <xdr:rowOff>29028</xdr:rowOff>
    </xdr:from>
    <xdr:to>
      <xdr:col>7</xdr:col>
      <xdr:colOff>9070</xdr:colOff>
      <xdr:row>88</xdr:row>
      <xdr:rowOff>108858</xdr:rowOff>
    </xdr:to>
    <xdr:graphicFrame macro="">
      <xdr:nvGraphicFramePr>
        <xdr:cNvPr id="7" name="图表 9">
          <a:extLst>
            <a:ext uri="{FF2B5EF4-FFF2-40B4-BE49-F238E27FC236}">
              <a16:creationId xmlns:a16="http://schemas.microsoft.com/office/drawing/2014/main" id="{00000000-0008-0000-1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9072</xdr:colOff>
      <xdr:row>88</xdr:row>
      <xdr:rowOff>127000</xdr:rowOff>
    </xdr:from>
    <xdr:to>
      <xdr:col>6</xdr:col>
      <xdr:colOff>2757715</xdr:colOff>
      <xdr:row>98</xdr:row>
      <xdr:rowOff>154215</xdr:rowOff>
    </xdr:to>
    <xdr:graphicFrame macro="">
      <xdr:nvGraphicFramePr>
        <xdr:cNvPr id="8" name="图表 12">
          <a:extLst>
            <a:ext uri="{FF2B5EF4-FFF2-40B4-BE49-F238E27FC236}">
              <a16:creationId xmlns:a16="http://schemas.microsoft.com/office/drawing/2014/main" id="{00000000-0008-0000-1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5431</xdr:colOff>
      <xdr:row>131</xdr:row>
      <xdr:rowOff>15422</xdr:rowOff>
    </xdr:from>
    <xdr:to>
      <xdr:col>7</xdr:col>
      <xdr:colOff>5431</xdr:colOff>
      <xdr:row>145</xdr:row>
      <xdr:rowOff>244928</xdr:rowOff>
    </xdr:to>
    <xdr:graphicFrame macro="">
      <xdr:nvGraphicFramePr>
        <xdr:cNvPr id="9" name="图表 14">
          <a:extLst>
            <a:ext uri="{FF2B5EF4-FFF2-40B4-BE49-F238E27FC236}">
              <a16:creationId xmlns:a16="http://schemas.microsoft.com/office/drawing/2014/main" id="{00000000-0008-0000-1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21317</xdr:colOff>
      <xdr:row>67</xdr:row>
      <xdr:rowOff>13606</xdr:rowOff>
    </xdr:from>
    <xdr:to>
      <xdr:col>9</xdr:col>
      <xdr:colOff>2739572</xdr:colOff>
      <xdr:row>78</xdr:row>
      <xdr:rowOff>81642</xdr:rowOff>
    </xdr:to>
    <xdr:graphicFrame macro="">
      <xdr:nvGraphicFramePr>
        <xdr:cNvPr id="10" name="图表 16">
          <a:extLst>
            <a:ext uri="{FF2B5EF4-FFF2-40B4-BE49-F238E27FC236}">
              <a16:creationId xmlns:a16="http://schemas.microsoft.com/office/drawing/2014/main" id="{00000000-0008-0000-1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12700</xdr:colOff>
      <xdr:row>78</xdr:row>
      <xdr:rowOff>93435</xdr:rowOff>
    </xdr:from>
    <xdr:to>
      <xdr:col>10</xdr:col>
      <xdr:colOff>0</xdr:colOff>
      <xdr:row>88</xdr:row>
      <xdr:rowOff>90713</xdr:rowOff>
    </xdr:to>
    <xdr:graphicFrame macro="">
      <xdr:nvGraphicFramePr>
        <xdr:cNvPr id="11" name="图表 18">
          <a:extLst>
            <a:ext uri="{FF2B5EF4-FFF2-40B4-BE49-F238E27FC236}">
              <a16:creationId xmlns:a16="http://schemas.microsoft.com/office/drawing/2014/main" id="{00000000-0008-0000-1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2751347</xdr:colOff>
      <xdr:row>88</xdr:row>
      <xdr:rowOff>110670</xdr:rowOff>
    </xdr:from>
    <xdr:to>
      <xdr:col>10</xdr:col>
      <xdr:colOff>0</xdr:colOff>
      <xdr:row>98</xdr:row>
      <xdr:rowOff>163284</xdr:rowOff>
    </xdr:to>
    <xdr:graphicFrame macro="">
      <xdr:nvGraphicFramePr>
        <xdr:cNvPr id="12" name="图表 19">
          <a:extLst>
            <a:ext uri="{FF2B5EF4-FFF2-40B4-BE49-F238E27FC236}">
              <a16:creationId xmlns:a16="http://schemas.microsoft.com/office/drawing/2014/main" id="{00000000-0008-0000-11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19051</xdr:colOff>
      <xdr:row>131</xdr:row>
      <xdr:rowOff>15421</xdr:rowOff>
    </xdr:from>
    <xdr:to>
      <xdr:col>10</xdr:col>
      <xdr:colOff>9071</xdr:colOff>
      <xdr:row>145</xdr:row>
      <xdr:rowOff>235856</xdr:rowOff>
    </xdr:to>
    <xdr:graphicFrame macro="">
      <xdr:nvGraphicFramePr>
        <xdr:cNvPr id="13" name="图表 20">
          <a:extLst>
            <a:ext uri="{FF2B5EF4-FFF2-40B4-BE49-F238E27FC236}">
              <a16:creationId xmlns:a16="http://schemas.microsoft.com/office/drawing/2014/main" id="{00000000-0008-0000-11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18143</xdr:colOff>
      <xdr:row>67</xdr:row>
      <xdr:rowOff>18143</xdr:rowOff>
    </xdr:from>
    <xdr:to>
      <xdr:col>13</xdr:col>
      <xdr:colOff>9072</xdr:colOff>
      <xdr:row>78</xdr:row>
      <xdr:rowOff>154213</xdr:rowOff>
    </xdr:to>
    <xdr:graphicFrame macro="">
      <xdr:nvGraphicFramePr>
        <xdr:cNvPr id="14" name="图表 21">
          <a:extLst>
            <a:ext uri="{FF2B5EF4-FFF2-40B4-BE49-F238E27FC236}">
              <a16:creationId xmlns:a16="http://schemas.microsoft.com/office/drawing/2014/main" id="{00000000-0008-0000-1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20864</xdr:colOff>
      <xdr:row>79</xdr:row>
      <xdr:rowOff>29028</xdr:rowOff>
    </xdr:from>
    <xdr:to>
      <xdr:col>12</xdr:col>
      <xdr:colOff>2748642</xdr:colOff>
      <xdr:row>88</xdr:row>
      <xdr:rowOff>145143</xdr:rowOff>
    </xdr:to>
    <xdr:graphicFrame macro="">
      <xdr:nvGraphicFramePr>
        <xdr:cNvPr id="15" name="图表 23">
          <a:extLst>
            <a:ext uri="{FF2B5EF4-FFF2-40B4-BE49-F238E27FC236}">
              <a16:creationId xmlns:a16="http://schemas.microsoft.com/office/drawing/2014/main" id="{00000000-0008-0000-11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21773</xdr:colOff>
      <xdr:row>89</xdr:row>
      <xdr:rowOff>16781</xdr:rowOff>
    </xdr:from>
    <xdr:to>
      <xdr:col>12</xdr:col>
      <xdr:colOff>2757713</xdr:colOff>
      <xdr:row>98</xdr:row>
      <xdr:rowOff>154213</xdr:rowOff>
    </xdr:to>
    <xdr:graphicFrame macro="">
      <xdr:nvGraphicFramePr>
        <xdr:cNvPr id="16" name="图表 24">
          <a:extLst>
            <a:ext uri="{FF2B5EF4-FFF2-40B4-BE49-F238E27FC236}">
              <a16:creationId xmlns:a16="http://schemas.microsoft.com/office/drawing/2014/main" id="{00000000-0008-0000-11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19048</xdr:colOff>
      <xdr:row>131</xdr:row>
      <xdr:rowOff>24493</xdr:rowOff>
    </xdr:from>
    <xdr:to>
      <xdr:col>12</xdr:col>
      <xdr:colOff>2748641</xdr:colOff>
      <xdr:row>145</xdr:row>
      <xdr:rowOff>208643</xdr:rowOff>
    </xdr:to>
    <xdr:graphicFrame macro="">
      <xdr:nvGraphicFramePr>
        <xdr:cNvPr id="17" name="图表 26">
          <a:extLst>
            <a:ext uri="{FF2B5EF4-FFF2-40B4-BE49-F238E27FC236}">
              <a16:creationId xmlns:a16="http://schemas.microsoft.com/office/drawing/2014/main" id="{00000000-0008-0000-11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20863</xdr:colOff>
      <xdr:row>67</xdr:row>
      <xdr:rowOff>14514</xdr:rowOff>
    </xdr:from>
    <xdr:to>
      <xdr:col>16</xdr:col>
      <xdr:colOff>0</xdr:colOff>
      <xdr:row>78</xdr:row>
      <xdr:rowOff>72570</xdr:rowOff>
    </xdr:to>
    <xdr:graphicFrame macro="">
      <xdr:nvGraphicFramePr>
        <xdr:cNvPr id="18" name="图表 28">
          <a:extLst>
            <a:ext uri="{FF2B5EF4-FFF2-40B4-BE49-F238E27FC236}">
              <a16:creationId xmlns:a16="http://schemas.microsoft.com/office/drawing/2014/main" id="{00000000-0008-0000-11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14</xdr:col>
      <xdr:colOff>20411</xdr:colOff>
      <xdr:row>78</xdr:row>
      <xdr:rowOff>103414</xdr:rowOff>
    </xdr:from>
    <xdr:to>
      <xdr:col>15</xdr:col>
      <xdr:colOff>2748643</xdr:colOff>
      <xdr:row>89</xdr:row>
      <xdr:rowOff>9071</xdr:rowOff>
    </xdr:to>
    <xdr:graphicFrame macro="">
      <xdr:nvGraphicFramePr>
        <xdr:cNvPr id="19" name="图表 29">
          <a:extLst>
            <a:ext uri="{FF2B5EF4-FFF2-40B4-BE49-F238E27FC236}">
              <a16:creationId xmlns:a16="http://schemas.microsoft.com/office/drawing/2014/main" id="{00000000-0008-0000-11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21318</xdr:colOff>
      <xdr:row>89</xdr:row>
      <xdr:rowOff>16328</xdr:rowOff>
    </xdr:from>
    <xdr:to>
      <xdr:col>15</xdr:col>
      <xdr:colOff>2757714</xdr:colOff>
      <xdr:row>98</xdr:row>
      <xdr:rowOff>145143</xdr:rowOff>
    </xdr:to>
    <xdr:graphicFrame macro="">
      <xdr:nvGraphicFramePr>
        <xdr:cNvPr id="20" name="图表 30">
          <a:extLst>
            <a:ext uri="{FF2B5EF4-FFF2-40B4-BE49-F238E27FC236}">
              <a16:creationId xmlns:a16="http://schemas.microsoft.com/office/drawing/2014/main" id="{00000000-0008-0000-11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1814</xdr:colOff>
      <xdr:row>131</xdr:row>
      <xdr:rowOff>24038</xdr:rowOff>
    </xdr:from>
    <xdr:to>
      <xdr:col>15</xdr:col>
      <xdr:colOff>2757713</xdr:colOff>
      <xdr:row>145</xdr:row>
      <xdr:rowOff>226785</xdr:rowOff>
    </xdr:to>
    <xdr:graphicFrame macro="">
      <xdr:nvGraphicFramePr>
        <xdr:cNvPr id="21" name="图表 32">
          <a:extLst>
            <a:ext uri="{FF2B5EF4-FFF2-40B4-BE49-F238E27FC236}">
              <a16:creationId xmlns:a16="http://schemas.microsoft.com/office/drawing/2014/main" id="{00000000-0008-0000-11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17</xdr:col>
      <xdr:colOff>19956</xdr:colOff>
      <xdr:row>67</xdr:row>
      <xdr:rowOff>14062</xdr:rowOff>
    </xdr:from>
    <xdr:to>
      <xdr:col>19</xdr:col>
      <xdr:colOff>0</xdr:colOff>
      <xdr:row>78</xdr:row>
      <xdr:rowOff>18143</xdr:rowOff>
    </xdr:to>
    <xdr:graphicFrame macro="">
      <xdr:nvGraphicFramePr>
        <xdr:cNvPr id="22" name="图表 33">
          <a:extLst>
            <a:ext uri="{FF2B5EF4-FFF2-40B4-BE49-F238E27FC236}">
              <a16:creationId xmlns:a16="http://schemas.microsoft.com/office/drawing/2014/main" id="{00000000-0008-0000-11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17</xdr:col>
      <xdr:colOff>19957</xdr:colOff>
      <xdr:row>78</xdr:row>
      <xdr:rowOff>56695</xdr:rowOff>
    </xdr:from>
    <xdr:to>
      <xdr:col>18</xdr:col>
      <xdr:colOff>2748643</xdr:colOff>
      <xdr:row>88</xdr:row>
      <xdr:rowOff>90713</xdr:rowOff>
    </xdr:to>
    <xdr:graphicFrame macro="">
      <xdr:nvGraphicFramePr>
        <xdr:cNvPr id="23" name="图表 34">
          <a:extLst>
            <a:ext uri="{FF2B5EF4-FFF2-40B4-BE49-F238E27FC236}">
              <a16:creationId xmlns:a16="http://schemas.microsoft.com/office/drawing/2014/main" id="{00000000-0008-0000-11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17</xdr:col>
      <xdr:colOff>11793</xdr:colOff>
      <xdr:row>88</xdr:row>
      <xdr:rowOff>131084</xdr:rowOff>
    </xdr:from>
    <xdr:to>
      <xdr:col>18</xdr:col>
      <xdr:colOff>2757714</xdr:colOff>
      <xdr:row>98</xdr:row>
      <xdr:rowOff>136073</xdr:rowOff>
    </xdr:to>
    <xdr:graphicFrame macro="">
      <xdr:nvGraphicFramePr>
        <xdr:cNvPr id="24" name="图表 35">
          <a:extLst>
            <a:ext uri="{FF2B5EF4-FFF2-40B4-BE49-F238E27FC236}">
              <a16:creationId xmlns:a16="http://schemas.microsoft.com/office/drawing/2014/main" id="{00000000-0008-0000-11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16</xdr:col>
      <xdr:colOff>19958</xdr:colOff>
      <xdr:row>131</xdr:row>
      <xdr:rowOff>14967</xdr:rowOff>
    </xdr:from>
    <xdr:to>
      <xdr:col>19</xdr:col>
      <xdr:colOff>27214</xdr:colOff>
      <xdr:row>145</xdr:row>
      <xdr:rowOff>244928</xdr:rowOff>
    </xdr:to>
    <xdr:graphicFrame macro="">
      <xdr:nvGraphicFramePr>
        <xdr:cNvPr id="25" name="图表 37">
          <a:extLst>
            <a:ext uri="{FF2B5EF4-FFF2-40B4-BE49-F238E27FC236}">
              <a16:creationId xmlns:a16="http://schemas.microsoft.com/office/drawing/2014/main" id="{00000000-0008-0000-11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20</xdr:col>
      <xdr:colOff>12245</xdr:colOff>
      <xdr:row>67</xdr:row>
      <xdr:rowOff>13153</xdr:rowOff>
    </xdr:from>
    <xdr:to>
      <xdr:col>21</xdr:col>
      <xdr:colOff>2821215</xdr:colOff>
      <xdr:row>77</xdr:row>
      <xdr:rowOff>136071</xdr:rowOff>
    </xdr:to>
    <xdr:graphicFrame macro="">
      <xdr:nvGraphicFramePr>
        <xdr:cNvPr id="26" name="图表 39">
          <a:extLst>
            <a:ext uri="{FF2B5EF4-FFF2-40B4-BE49-F238E27FC236}">
              <a16:creationId xmlns:a16="http://schemas.microsoft.com/office/drawing/2014/main" id="{00000000-0008-0000-11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20</xdr:col>
      <xdr:colOff>14060</xdr:colOff>
      <xdr:row>78</xdr:row>
      <xdr:rowOff>7709</xdr:rowOff>
    </xdr:from>
    <xdr:to>
      <xdr:col>21</xdr:col>
      <xdr:colOff>2812143</xdr:colOff>
      <xdr:row>88</xdr:row>
      <xdr:rowOff>36284</xdr:rowOff>
    </xdr:to>
    <xdr:graphicFrame macro="">
      <xdr:nvGraphicFramePr>
        <xdr:cNvPr id="27" name="图表 41">
          <a:extLst>
            <a:ext uri="{FF2B5EF4-FFF2-40B4-BE49-F238E27FC236}">
              <a16:creationId xmlns:a16="http://schemas.microsoft.com/office/drawing/2014/main" id="{00000000-0008-0000-11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20</xdr:col>
      <xdr:colOff>14966</xdr:colOff>
      <xdr:row>88</xdr:row>
      <xdr:rowOff>49438</xdr:rowOff>
    </xdr:from>
    <xdr:to>
      <xdr:col>21</xdr:col>
      <xdr:colOff>2803072</xdr:colOff>
      <xdr:row>98</xdr:row>
      <xdr:rowOff>117928</xdr:rowOff>
    </xdr:to>
    <xdr:graphicFrame macro="">
      <xdr:nvGraphicFramePr>
        <xdr:cNvPr id="28" name="图表 42">
          <a:extLst>
            <a:ext uri="{FF2B5EF4-FFF2-40B4-BE49-F238E27FC236}">
              <a16:creationId xmlns:a16="http://schemas.microsoft.com/office/drawing/2014/main" id="{00000000-0008-0000-11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19</xdr:col>
      <xdr:colOff>39459</xdr:colOff>
      <xdr:row>131</xdr:row>
      <xdr:rowOff>14967</xdr:rowOff>
    </xdr:from>
    <xdr:to>
      <xdr:col>21</xdr:col>
      <xdr:colOff>2812143</xdr:colOff>
      <xdr:row>145</xdr:row>
      <xdr:rowOff>253998</xdr:rowOff>
    </xdr:to>
    <xdr:graphicFrame macro="">
      <xdr:nvGraphicFramePr>
        <xdr:cNvPr id="29" name="图表 43">
          <a:extLst>
            <a:ext uri="{FF2B5EF4-FFF2-40B4-BE49-F238E27FC236}">
              <a16:creationId xmlns:a16="http://schemas.microsoft.com/office/drawing/2014/main" id="{00000000-0008-0000-11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24</xdr:col>
      <xdr:colOff>11339</xdr:colOff>
      <xdr:row>67</xdr:row>
      <xdr:rowOff>22225</xdr:rowOff>
    </xdr:from>
    <xdr:to>
      <xdr:col>25</xdr:col>
      <xdr:colOff>2757715</xdr:colOff>
      <xdr:row>78</xdr:row>
      <xdr:rowOff>9071</xdr:rowOff>
    </xdr:to>
    <xdr:graphicFrame macro="">
      <xdr:nvGraphicFramePr>
        <xdr:cNvPr id="30" name="图表 44">
          <a:extLst>
            <a:ext uri="{FF2B5EF4-FFF2-40B4-BE49-F238E27FC236}">
              <a16:creationId xmlns:a16="http://schemas.microsoft.com/office/drawing/2014/main" id="{00000000-0008-0000-11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24</xdr:col>
      <xdr:colOff>20411</xdr:colOff>
      <xdr:row>78</xdr:row>
      <xdr:rowOff>27214</xdr:rowOff>
    </xdr:from>
    <xdr:to>
      <xdr:col>26</xdr:col>
      <xdr:colOff>0</xdr:colOff>
      <xdr:row>88</xdr:row>
      <xdr:rowOff>81643</xdr:rowOff>
    </xdr:to>
    <xdr:graphicFrame macro="">
      <xdr:nvGraphicFramePr>
        <xdr:cNvPr id="31" name="图表 46">
          <a:extLst>
            <a:ext uri="{FF2B5EF4-FFF2-40B4-BE49-F238E27FC236}">
              <a16:creationId xmlns:a16="http://schemas.microsoft.com/office/drawing/2014/main" id="{00000000-0008-0000-11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24</xdr:col>
      <xdr:colOff>12701</xdr:colOff>
      <xdr:row>88</xdr:row>
      <xdr:rowOff>95249</xdr:rowOff>
    </xdr:from>
    <xdr:to>
      <xdr:col>25</xdr:col>
      <xdr:colOff>2757714</xdr:colOff>
      <xdr:row>98</xdr:row>
      <xdr:rowOff>154213</xdr:rowOff>
    </xdr:to>
    <xdr:graphicFrame macro="">
      <xdr:nvGraphicFramePr>
        <xdr:cNvPr id="32" name="图表 48">
          <a:extLst>
            <a:ext uri="{FF2B5EF4-FFF2-40B4-BE49-F238E27FC236}">
              <a16:creationId xmlns:a16="http://schemas.microsoft.com/office/drawing/2014/main" id="{00000000-0008-0000-11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23</xdr:col>
      <xdr:colOff>11793</xdr:colOff>
      <xdr:row>131</xdr:row>
      <xdr:rowOff>24040</xdr:rowOff>
    </xdr:from>
    <xdr:to>
      <xdr:col>25</xdr:col>
      <xdr:colOff>2748644</xdr:colOff>
      <xdr:row>145</xdr:row>
      <xdr:rowOff>235858</xdr:rowOff>
    </xdr:to>
    <xdr:graphicFrame macro="">
      <xdr:nvGraphicFramePr>
        <xdr:cNvPr id="33" name="图表 49">
          <a:extLst>
            <a:ext uri="{FF2B5EF4-FFF2-40B4-BE49-F238E27FC236}">
              <a16:creationId xmlns:a16="http://schemas.microsoft.com/office/drawing/2014/main" id="{00000000-0008-0000-11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27</xdr:col>
      <xdr:colOff>20864</xdr:colOff>
      <xdr:row>67</xdr:row>
      <xdr:rowOff>12700</xdr:rowOff>
    </xdr:from>
    <xdr:to>
      <xdr:col>28</xdr:col>
      <xdr:colOff>2739572</xdr:colOff>
      <xdr:row>78</xdr:row>
      <xdr:rowOff>27214</xdr:rowOff>
    </xdr:to>
    <xdr:graphicFrame macro="">
      <xdr:nvGraphicFramePr>
        <xdr:cNvPr id="34" name="图表 50">
          <a:extLst>
            <a:ext uri="{FF2B5EF4-FFF2-40B4-BE49-F238E27FC236}">
              <a16:creationId xmlns:a16="http://schemas.microsoft.com/office/drawing/2014/main" id="{00000000-0008-0000-11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27</xdr:col>
      <xdr:colOff>12701</xdr:colOff>
      <xdr:row>78</xdr:row>
      <xdr:rowOff>48077</xdr:rowOff>
    </xdr:from>
    <xdr:to>
      <xdr:col>28</xdr:col>
      <xdr:colOff>2748644</xdr:colOff>
      <xdr:row>88</xdr:row>
      <xdr:rowOff>63499</xdr:rowOff>
    </xdr:to>
    <xdr:graphicFrame macro="">
      <xdr:nvGraphicFramePr>
        <xdr:cNvPr id="35" name="图表 52">
          <a:extLst>
            <a:ext uri="{FF2B5EF4-FFF2-40B4-BE49-F238E27FC236}">
              <a16:creationId xmlns:a16="http://schemas.microsoft.com/office/drawing/2014/main" id="{00000000-0008-0000-11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27</xdr:col>
      <xdr:colOff>22682</xdr:colOff>
      <xdr:row>88</xdr:row>
      <xdr:rowOff>85270</xdr:rowOff>
    </xdr:from>
    <xdr:to>
      <xdr:col>28</xdr:col>
      <xdr:colOff>2739575</xdr:colOff>
      <xdr:row>98</xdr:row>
      <xdr:rowOff>136070</xdr:rowOff>
    </xdr:to>
    <xdr:graphicFrame macro="">
      <xdr:nvGraphicFramePr>
        <xdr:cNvPr id="36" name="图表 54">
          <a:extLst>
            <a:ext uri="{FF2B5EF4-FFF2-40B4-BE49-F238E27FC236}">
              <a16:creationId xmlns:a16="http://schemas.microsoft.com/office/drawing/2014/main" id="{00000000-0008-0000-11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25</xdr:col>
      <xdr:colOff>2761798</xdr:colOff>
      <xdr:row>131</xdr:row>
      <xdr:rowOff>15874</xdr:rowOff>
    </xdr:from>
    <xdr:to>
      <xdr:col>29</xdr:col>
      <xdr:colOff>1</xdr:colOff>
      <xdr:row>146</xdr:row>
      <xdr:rowOff>18143</xdr:rowOff>
    </xdr:to>
    <xdr:graphicFrame macro="">
      <xdr:nvGraphicFramePr>
        <xdr:cNvPr id="37" name="图表 55">
          <a:extLst>
            <a:ext uri="{FF2B5EF4-FFF2-40B4-BE49-F238E27FC236}">
              <a16:creationId xmlns:a16="http://schemas.microsoft.com/office/drawing/2014/main" id="{00000000-0008-0000-11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32</xdr:col>
      <xdr:colOff>20866</xdr:colOff>
      <xdr:row>67</xdr:row>
      <xdr:rowOff>20866</xdr:rowOff>
    </xdr:from>
    <xdr:to>
      <xdr:col>34</xdr:col>
      <xdr:colOff>0</xdr:colOff>
      <xdr:row>78</xdr:row>
      <xdr:rowOff>81644</xdr:rowOff>
    </xdr:to>
    <xdr:graphicFrame macro="">
      <xdr:nvGraphicFramePr>
        <xdr:cNvPr id="38" name="图表 56">
          <a:extLst>
            <a:ext uri="{FF2B5EF4-FFF2-40B4-BE49-F238E27FC236}">
              <a16:creationId xmlns:a16="http://schemas.microsoft.com/office/drawing/2014/main" id="{00000000-0008-0000-1100-00002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32</xdr:col>
      <xdr:colOff>31750</xdr:colOff>
      <xdr:row>78</xdr:row>
      <xdr:rowOff>111577</xdr:rowOff>
    </xdr:from>
    <xdr:to>
      <xdr:col>33</xdr:col>
      <xdr:colOff>2739571</xdr:colOff>
      <xdr:row>89</xdr:row>
      <xdr:rowOff>9072</xdr:rowOff>
    </xdr:to>
    <xdr:graphicFrame macro="">
      <xdr:nvGraphicFramePr>
        <xdr:cNvPr id="39" name="图表 57">
          <a:extLst>
            <a:ext uri="{FF2B5EF4-FFF2-40B4-BE49-F238E27FC236}">
              <a16:creationId xmlns:a16="http://schemas.microsoft.com/office/drawing/2014/main" id="{00000000-0008-0000-1100-00002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32</xdr:col>
      <xdr:colOff>14061</xdr:colOff>
      <xdr:row>88</xdr:row>
      <xdr:rowOff>136071</xdr:rowOff>
    </xdr:from>
    <xdr:to>
      <xdr:col>33</xdr:col>
      <xdr:colOff>2748643</xdr:colOff>
      <xdr:row>98</xdr:row>
      <xdr:rowOff>161925</xdr:rowOff>
    </xdr:to>
    <xdr:graphicFrame macro="">
      <xdr:nvGraphicFramePr>
        <xdr:cNvPr id="40" name="图表 59">
          <a:extLst>
            <a:ext uri="{FF2B5EF4-FFF2-40B4-BE49-F238E27FC236}">
              <a16:creationId xmlns:a16="http://schemas.microsoft.com/office/drawing/2014/main" id="{00000000-0008-0000-1100-00002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31</xdr:col>
      <xdr:colOff>13152</xdr:colOff>
      <xdr:row>131</xdr:row>
      <xdr:rowOff>25400</xdr:rowOff>
    </xdr:from>
    <xdr:to>
      <xdr:col>33</xdr:col>
      <xdr:colOff>2748642</xdr:colOff>
      <xdr:row>145</xdr:row>
      <xdr:rowOff>235858</xdr:rowOff>
    </xdr:to>
    <xdr:graphicFrame macro="">
      <xdr:nvGraphicFramePr>
        <xdr:cNvPr id="41" name="图表 61">
          <a:extLst>
            <a:ext uri="{FF2B5EF4-FFF2-40B4-BE49-F238E27FC236}">
              <a16:creationId xmlns:a16="http://schemas.microsoft.com/office/drawing/2014/main" id="{00000000-0008-0000-11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35</xdr:col>
      <xdr:colOff>21318</xdr:colOff>
      <xdr:row>67</xdr:row>
      <xdr:rowOff>21771</xdr:rowOff>
    </xdr:from>
    <xdr:to>
      <xdr:col>36</xdr:col>
      <xdr:colOff>2748643</xdr:colOff>
      <xdr:row>78</xdr:row>
      <xdr:rowOff>117928</xdr:rowOff>
    </xdr:to>
    <xdr:graphicFrame macro="">
      <xdr:nvGraphicFramePr>
        <xdr:cNvPr id="42" name="图表 63">
          <a:extLst>
            <a:ext uri="{FF2B5EF4-FFF2-40B4-BE49-F238E27FC236}">
              <a16:creationId xmlns:a16="http://schemas.microsoft.com/office/drawing/2014/main" id="{00000000-0008-0000-1100-00002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35</xdr:col>
      <xdr:colOff>20864</xdr:colOff>
      <xdr:row>78</xdr:row>
      <xdr:rowOff>138788</xdr:rowOff>
    </xdr:from>
    <xdr:to>
      <xdr:col>36</xdr:col>
      <xdr:colOff>2748643</xdr:colOff>
      <xdr:row>89</xdr:row>
      <xdr:rowOff>9067</xdr:rowOff>
    </xdr:to>
    <xdr:graphicFrame macro="">
      <xdr:nvGraphicFramePr>
        <xdr:cNvPr id="43" name="图表 64">
          <a:extLst>
            <a:ext uri="{FF2B5EF4-FFF2-40B4-BE49-F238E27FC236}">
              <a16:creationId xmlns:a16="http://schemas.microsoft.com/office/drawing/2014/main" id="{00000000-0008-0000-1100-00002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35</xdr:col>
      <xdr:colOff>11793</xdr:colOff>
      <xdr:row>89</xdr:row>
      <xdr:rowOff>18143</xdr:rowOff>
    </xdr:from>
    <xdr:to>
      <xdr:col>36</xdr:col>
      <xdr:colOff>2757715</xdr:colOff>
      <xdr:row>98</xdr:row>
      <xdr:rowOff>145141</xdr:rowOff>
    </xdr:to>
    <xdr:graphicFrame macro="">
      <xdr:nvGraphicFramePr>
        <xdr:cNvPr id="44" name="图表 65">
          <a:extLst>
            <a:ext uri="{FF2B5EF4-FFF2-40B4-BE49-F238E27FC236}">
              <a16:creationId xmlns:a16="http://schemas.microsoft.com/office/drawing/2014/main" id="{00000000-0008-0000-11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34</xdr:col>
      <xdr:colOff>20409</xdr:colOff>
      <xdr:row>131</xdr:row>
      <xdr:rowOff>16782</xdr:rowOff>
    </xdr:from>
    <xdr:to>
      <xdr:col>36</xdr:col>
      <xdr:colOff>2739571</xdr:colOff>
      <xdr:row>145</xdr:row>
      <xdr:rowOff>217715</xdr:rowOff>
    </xdr:to>
    <xdr:graphicFrame macro="">
      <xdr:nvGraphicFramePr>
        <xdr:cNvPr id="45" name="图表 66">
          <a:extLst>
            <a:ext uri="{FF2B5EF4-FFF2-40B4-BE49-F238E27FC236}">
              <a16:creationId xmlns:a16="http://schemas.microsoft.com/office/drawing/2014/main" id="{00000000-0008-0000-11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37</xdr:col>
      <xdr:colOff>2721428</xdr:colOff>
      <xdr:row>67</xdr:row>
      <xdr:rowOff>21771</xdr:rowOff>
    </xdr:from>
    <xdr:to>
      <xdr:col>40</xdr:col>
      <xdr:colOff>18141</xdr:colOff>
      <xdr:row>78</xdr:row>
      <xdr:rowOff>90714</xdr:rowOff>
    </xdr:to>
    <xdr:graphicFrame macro="">
      <xdr:nvGraphicFramePr>
        <xdr:cNvPr id="46" name="图表 67">
          <a:extLst>
            <a:ext uri="{FF2B5EF4-FFF2-40B4-BE49-F238E27FC236}">
              <a16:creationId xmlns:a16="http://schemas.microsoft.com/office/drawing/2014/main" id="{00000000-0008-0000-11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37</xdr:col>
      <xdr:colOff>2739571</xdr:colOff>
      <xdr:row>78</xdr:row>
      <xdr:rowOff>117928</xdr:rowOff>
    </xdr:from>
    <xdr:to>
      <xdr:col>39</xdr:col>
      <xdr:colOff>2766785</xdr:colOff>
      <xdr:row>88</xdr:row>
      <xdr:rowOff>117927</xdr:rowOff>
    </xdr:to>
    <xdr:graphicFrame macro="">
      <xdr:nvGraphicFramePr>
        <xdr:cNvPr id="47" name="图表 69">
          <a:extLst>
            <a:ext uri="{FF2B5EF4-FFF2-40B4-BE49-F238E27FC236}">
              <a16:creationId xmlns:a16="http://schemas.microsoft.com/office/drawing/2014/main" id="{00000000-0008-0000-1100-00002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37</xdr:col>
      <xdr:colOff>2752273</xdr:colOff>
      <xdr:row>88</xdr:row>
      <xdr:rowOff>145143</xdr:rowOff>
    </xdr:from>
    <xdr:to>
      <xdr:col>40</xdr:col>
      <xdr:colOff>0</xdr:colOff>
      <xdr:row>98</xdr:row>
      <xdr:rowOff>154214</xdr:rowOff>
    </xdr:to>
    <xdr:graphicFrame macro="">
      <xdr:nvGraphicFramePr>
        <xdr:cNvPr id="48" name="图表 71">
          <a:extLst>
            <a:ext uri="{FF2B5EF4-FFF2-40B4-BE49-F238E27FC236}">
              <a16:creationId xmlns:a16="http://schemas.microsoft.com/office/drawing/2014/main" id="{00000000-0008-0000-1100-00003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37</xdr:col>
      <xdr:colOff>11340</xdr:colOff>
      <xdr:row>131</xdr:row>
      <xdr:rowOff>26307</xdr:rowOff>
    </xdr:from>
    <xdr:to>
      <xdr:col>39</xdr:col>
      <xdr:colOff>2748643</xdr:colOff>
      <xdr:row>145</xdr:row>
      <xdr:rowOff>235858</xdr:rowOff>
    </xdr:to>
    <xdr:graphicFrame macro="">
      <xdr:nvGraphicFramePr>
        <xdr:cNvPr id="49" name="图表 72">
          <a:extLst>
            <a:ext uri="{FF2B5EF4-FFF2-40B4-BE49-F238E27FC236}">
              <a16:creationId xmlns:a16="http://schemas.microsoft.com/office/drawing/2014/main" id="{00000000-0008-0000-1100-00003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41</xdr:col>
      <xdr:colOff>20409</xdr:colOff>
      <xdr:row>67</xdr:row>
      <xdr:rowOff>21770</xdr:rowOff>
    </xdr:from>
    <xdr:to>
      <xdr:col>42</xdr:col>
      <xdr:colOff>2739571</xdr:colOff>
      <xdr:row>78</xdr:row>
      <xdr:rowOff>45357</xdr:rowOff>
    </xdr:to>
    <xdr:graphicFrame macro="">
      <xdr:nvGraphicFramePr>
        <xdr:cNvPr id="50" name="图表 74">
          <a:extLst>
            <a:ext uri="{FF2B5EF4-FFF2-40B4-BE49-F238E27FC236}">
              <a16:creationId xmlns:a16="http://schemas.microsoft.com/office/drawing/2014/main" id="{00000000-0008-0000-1100-00003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xdr:from>
      <xdr:col>41</xdr:col>
      <xdr:colOff>9071</xdr:colOff>
      <xdr:row>78</xdr:row>
      <xdr:rowOff>81642</xdr:rowOff>
    </xdr:from>
    <xdr:to>
      <xdr:col>43</xdr:col>
      <xdr:colOff>9071</xdr:colOff>
      <xdr:row>88</xdr:row>
      <xdr:rowOff>9070</xdr:rowOff>
    </xdr:to>
    <xdr:graphicFrame macro="">
      <xdr:nvGraphicFramePr>
        <xdr:cNvPr id="51" name="图表 76">
          <a:extLst>
            <a:ext uri="{FF2B5EF4-FFF2-40B4-BE49-F238E27FC236}">
              <a16:creationId xmlns:a16="http://schemas.microsoft.com/office/drawing/2014/main" id="{00000000-0008-0000-1100-00003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xdr:from>
      <xdr:col>41</xdr:col>
      <xdr:colOff>9071</xdr:colOff>
      <xdr:row>88</xdr:row>
      <xdr:rowOff>36285</xdr:rowOff>
    </xdr:from>
    <xdr:to>
      <xdr:col>42</xdr:col>
      <xdr:colOff>2739572</xdr:colOff>
      <xdr:row>98</xdr:row>
      <xdr:rowOff>136071</xdr:rowOff>
    </xdr:to>
    <xdr:graphicFrame macro="">
      <xdr:nvGraphicFramePr>
        <xdr:cNvPr id="52" name="图表 77">
          <a:extLst>
            <a:ext uri="{FF2B5EF4-FFF2-40B4-BE49-F238E27FC236}">
              <a16:creationId xmlns:a16="http://schemas.microsoft.com/office/drawing/2014/main" id="{00000000-0008-0000-1100-00003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xdr:from>
      <xdr:col>40</xdr:col>
      <xdr:colOff>20863</xdr:colOff>
      <xdr:row>131</xdr:row>
      <xdr:rowOff>17690</xdr:rowOff>
    </xdr:from>
    <xdr:to>
      <xdr:col>42</xdr:col>
      <xdr:colOff>2757713</xdr:colOff>
      <xdr:row>146</xdr:row>
      <xdr:rowOff>18143</xdr:rowOff>
    </xdr:to>
    <xdr:graphicFrame macro="">
      <xdr:nvGraphicFramePr>
        <xdr:cNvPr id="53" name="图表 79">
          <a:extLst>
            <a:ext uri="{FF2B5EF4-FFF2-40B4-BE49-F238E27FC236}">
              <a16:creationId xmlns:a16="http://schemas.microsoft.com/office/drawing/2014/main" id="{00000000-0008-0000-11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xdr:from>
      <xdr:col>44</xdr:col>
      <xdr:colOff>29482</xdr:colOff>
      <xdr:row>67</xdr:row>
      <xdr:rowOff>14513</xdr:rowOff>
    </xdr:from>
    <xdr:to>
      <xdr:col>45</xdr:col>
      <xdr:colOff>2748642</xdr:colOff>
      <xdr:row>78</xdr:row>
      <xdr:rowOff>63499</xdr:rowOff>
    </xdr:to>
    <xdr:graphicFrame macro="">
      <xdr:nvGraphicFramePr>
        <xdr:cNvPr id="54" name="图表 81">
          <a:extLst>
            <a:ext uri="{FF2B5EF4-FFF2-40B4-BE49-F238E27FC236}">
              <a16:creationId xmlns:a16="http://schemas.microsoft.com/office/drawing/2014/main" id="{00000000-0008-0000-11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twoCellAnchor>
  <xdr:twoCellAnchor>
    <xdr:from>
      <xdr:col>44</xdr:col>
      <xdr:colOff>30389</xdr:colOff>
      <xdr:row>78</xdr:row>
      <xdr:rowOff>111578</xdr:rowOff>
    </xdr:from>
    <xdr:to>
      <xdr:col>45</xdr:col>
      <xdr:colOff>2712356</xdr:colOff>
      <xdr:row>88</xdr:row>
      <xdr:rowOff>108856</xdr:rowOff>
    </xdr:to>
    <xdr:graphicFrame macro="">
      <xdr:nvGraphicFramePr>
        <xdr:cNvPr id="55" name="图表 82">
          <a:extLst>
            <a:ext uri="{FF2B5EF4-FFF2-40B4-BE49-F238E27FC236}">
              <a16:creationId xmlns:a16="http://schemas.microsoft.com/office/drawing/2014/main" id="{00000000-0008-0000-1100-00003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4"/>
        </a:graphicData>
      </a:graphic>
    </xdr:graphicFrame>
    <xdr:clientData/>
  </xdr:twoCellAnchor>
  <xdr:twoCellAnchor>
    <xdr:from>
      <xdr:col>44</xdr:col>
      <xdr:colOff>31299</xdr:colOff>
      <xdr:row>88</xdr:row>
      <xdr:rowOff>136069</xdr:rowOff>
    </xdr:from>
    <xdr:to>
      <xdr:col>45</xdr:col>
      <xdr:colOff>2739571</xdr:colOff>
      <xdr:row>98</xdr:row>
      <xdr:rowOff>154210</xdr:rowOff>
    </xdr:to>
    <xdr:graphicFrame macro="">
      <xdr:nvGraphicFramePr>
        <xdr:cNvPr id="56" name="图表 83">
          <a:extLst>
            <a:ext uri="{FF2B5EF4-FFF2-40B4-BE49-F238E27FC236}">
              <a16:creationId xmlns:a16="http://schemas.microsoft.com/office/drawing/2014/main" id="{00000000-0008-0000-11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5"/>
        </a:graphicData>
      </a:graphic>
    </xdr:graphicFrame>
    <xdr:clientData/>
  </xdr:twoCellAnchor>
  <xdr:twoCellAnchor>
    <xdr:from>
      <xdr:col>43</xdr:col>
      <xdr:colOff>19958</xdr:colOff>
      <xdr:row>131</xdr:row>
      <xdr:rowOff>17690</xdr:rowOff>
    </xdr:from>
    <xdr:to>
      <xdr:col>45</xdr:col>
      <xdr:colOff>2748642</xdr:colOff>
      <xdr:row>145</xdr:row>
      <xdr:rowOff>235858</xdr:rowOff>
    </xdr:to>
    <xdr:graphicFrame macro="">
      <xdr:nvGraphicFramePr>
        <xdr:cNvPr id="57" name="图表 85">
          <a:extLst>
            <a:ext uri="{FF2B5EF4-FFF2-40B4-BE49-F238E27FC236}">
              <a16:creationId xmlns:a16="http://schemas.microsoft.com/office/drawing/2014/main" id="{00000000-0008-0000-11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19505</xdr:colOff>
      <xdr:row>67</xdr:row>
      <xdr:rowOff>15883</xdr:rowOff>
    </xdr:from>
    <xdr:to>
      <xdr:col>3</xdr:col>
      <xdr:colOff>2748643</xdr:colOff>
      <xdr:row>78</xdr:row>
      <xdr:rowOff>117928</xdr:rowOff>
    </xdr:to>
    <xdr:graphicFrame macro="">
      <xdr:nvGraphicFramePr>
        <xdr:cNvPr id="2" name="图表 1">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13606</xdr:colOff>
      <xdr:row>78</xdr:row>
      <xdr:rowOff>126999</xdr:rowOff>
    </xdr:from>
    <xdr:to>
      <xdr:col>3</xdr:col>
      <xdr:colOff>2757714</xdr:colOff>
      <xdr:row>89</xdr:row>
      <xdr:rowOff>54428</xdr:rowOff>
    </xdr:to>
    <xdr:graphicFrame macro="">
      <xdr:nvGraphicFramePr>
        <xdr:cNvPr id="3" name="图表 3">
          <a:extLst>
            <a:ext uri="{FF2B5EF4-FFF2-40B4-BE49-F238E27FC236}">
              <a16:creationId xmlns:a16="http://schemas.microsoft.com/office/drawing/2014/main" id="{00000000-0008-0000-1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4080</xdr:colOff>
      <xdr:row>89</xdr:row>
      <xdr:rowOff>54429</xdr:rowOff>
    </xdr:from>
    <xdr:to>
      <xdr:col>4</xdr:col>
      <xdr:colOff>-1</xdr:colOff>
      <xdr:row>98</xdr:row>
      <xdr:rowOff>154214</xdr:rowOff>
    </xdr:to>
    <xdr:graphicFrame macro="">
      <xdr:nvGraphicFramePr>
        <xdr:cNvPr id="4" name="图表 5">
          <a:extLst>
            <a:ext uri="{FF2B5EF4-FFF2-40B4-BE49-F238E27FC236}">
              <a16:creationId xmlns:a16="http://schemas.microsoft.com/office/drawing/2014/main" id="{00000000-0008-0000-1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27214</xdr:colOff>
      <xdr:row>131</xdr:row>
      <xdr:rowOff>24497</xdr:rowOff>
    </xdr:from>
    <xdr:to>
      <xdr:col>4</xdr:col>
      <xdr:colOff>453</xdr:colOff>
      <xdr:row>145</xdr:row>
      <xdr:rowOff>226784</xdr:rowOff>
    </xdr:to>
    <xdr:graphicFrame macro="">
      <xdr:nvGraphicFramePr>
        <xdr:cNvPr id="5" name="图表 6">
          <a:extLst>
            <a:ext uri="{FF2B5EF4-FFF2-40B4-BE49-F238E27FC236}">
              <a16:creationId xmlns:a16="http://schemas.microsoft.com/office/drawing/2014/main" id="{00000000-0008-0000-1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20408</xdr:colOff>
      <xdr:row>67</xdr:row>
      <xdr:rowOff>5443</xdr:rowOff>
    </xdr:from>
    <xdr:to>
      <xdr:col>6</xdr:col>
      <xdr:colOff>2748642</xdr:colOff>
      <xdr:row>78</xdr:row>
      <xdr:rowOff>18143</xdr:rowOff>
    </xdr:to>
    <xdr:graphicFrame macro="">
      <xdr:nvGraphicFramePr>
        <xdr:cNvPr id="6" name="图表 7">
          <a:extLst>
            <a:ext uri="{FF2B5EF4-FFF2-40B4-BE49-F238E27FC236}">
              <a16:creationId xmlns:a16="http://schemas.microsoft.com/office/drawing/2014/main" id="{00000000-0008-0000-1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20864</xdr:colOff>
      <xdr:row>78</xdr:row>
      <xdr:rowOff>29028</xdr:rowOff>
    </xdr:from>
    <xdr:to>
      <xdr:col>7</xdr:col>
      <xdr:colOff>9070</xdr:colOff>
      <xdr:row>88</xdr:row>
      <xdr:rowOff>108858</xdr:rowOff>
    </xdr:to>
    <xdr:graphicFrame macro="">
      <xdr:nvGraphicFramePr>
        <xdr:cNvPr id="7" name="图表 9">
          <a:extLst>
            <a:ext uri="{FF2B5EF4-FFF2-40B4-BE49-F238E27FC236}">
              <a16:creationId xmlns:a16="http://schemas.microsoft.com/office/drawing/2014/main" id="{00000000-0008-0000-1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9072</xdr:colOff>
      <xdr:row>88</xdr:row>
      <xdr:rowOff>127000</xdr:rowOff>
    </xdr:from>
    <xdr:to>
      <xdr:col>6</xdr:col>
      <xdr:colOff>2757715</xdr:colOff>
      <xdr:row>98</xdr:row>
      <xdr:rowOff>154215</xdr:rowOff>
    </xdr:to>
    <xdr:graphicFrame macro="">
      <xdr:nvGraphicFramePr>
        <xdr:cNvPr id="8" name="图表 12">
          <a:extLst>
            <a:ext uri="{FF2B5EF4-FFF2-40B4-BE49-F238E27FC236}">
              <a16:creationId xmlns:a16="http://schemas.microsoft.com/office/drawing/2014/main" id="{00000000-0008-0000-1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5431</xdr:colOff>
      <xdr:row>131</xdr:row>
      <xdr:rowOff>15422</xdr:rowOff>
    </xdr:from>
    <xdr:to>
      <xdr:col>7</xdr:col>
      <xdr:colOff>5431</xdr:colOff>
      <xdr:row>145</xdr:row>
      <xdr:rowOff>244928</xdr:rowOff>
    </xdr:to>
    <xdr:graphicFrame macro="">
      <xdr:nvGraphicFramePr>
        <xdr:cNvPr id="9" name="图表 14">
          <a:extLst>
            <a:ext uri="{FF2B5EF4-FFF2-40B4-BE49-F238E27FC236}">
              <a16:creationId xmlns:a16="http://schemas.microsoft.com/office/drawing/2014/main" id="{00000000-0008-0000-1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21317</xdr:colOff>
      <xdr:row>67</xdr:row>
      <xdr:rowOff>13606</xdr:rowOff>
    </xdr:from>
    <xdr:to>
      <xdr:col>9</xdr:col>
      <xdr:colOff>2739572</xdr:colOff>
      <xdr:row>78</xdr:row>
      <xdr:rowOff>81642</xdr:rowOff>
    </xdr:to>
    <xdr:graphicFrame macro="">
      <xdr:nvGraphicFramePr>
        <xdr:cNvPr id="10" name="图表 16">
          <a:extLst>
            <a:ext uri="{FF2B5EF4-FFF2-40B4-BE49-F238E27FC236}">
              <a16:creationId xmlns:a16="http://schemas.microsoft.com/office/drawing/2014/main" id="{00000000-0008-0000-1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12700</xdr:colOff>
      <xdr:row>78</xdr:row>
      <xdr:rowOff>93435</xdr:rowOff>
    </xdr:from>
    <xdr:to>
      <xdr:col>10</xdr:col>
      <xdr:colOff>0</xdr:colOff>
      <xdr:row>88</xdr:row>
      <xdr:rowOff>90713</xdr:rowOff>
    </xdr:to>
    <xdr:graphicFrame macro="">
      <xdr:nvGraphicFramePr>
        <xdr:cNvPr id="11" name="图表 18">
          <a:extLst>
            <a:ext uri="{FF2B5EF4-FFF2-40B4-BE49-F238E27FC236}">
              <a16:creationId xmlns:a16="http://schemas.microsoft.com/office/drawing/2014/main" id="{00000000-0008-0000-12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2751347</xdr:colOff>
      <xdr:row>88</xdr:row>
      <xdr:rowOff>110670</xdr:rowOff>
    </xdr:from>
    <xdr:to>
      <xdr:col>10</xdr:col>
      <xdr:colOff>0</xdr:colOff>
      <xdr:row>98</xdr:row>
      <xdr:rowOff>163284</xdr:rowOff>
    </xdr:to>
    <xdr:graphicFrame macro="">
      <xdr:nvGraphicFramePr>
        <xdr:cNvPr id="12" name="图表 19">
          <a:extLst>
            <a:ext uri="{FF2B5EF4-FFF2-40B4-BE49-F238E27FC236}">
              <a16:creationId xmlns:a16="http://schemas.microsoft.com/office/drawing/2014/main" id="{00000000-0008-0000-12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19051</xdr:colOff>
      <xdr:row>131</xdr:row>
      <xdr:rowOff>15421</xdr:rowOff>
    </xdr:from>
    <xdr:to>
      <xdr:col>10</xdr:col>
      <xdr:colOff>9071</xdr:colOff>
      <xdr:row>145</xdr:row>
      <xdr:rowOff>235856</xdr:rowOff>
    </xdr:to>
    <xdr:graphicFrame macro="">
      <xdr:nvGraphicFramePr>
        <xdr:cNvPr id="13" name="图表 20">
          <a:extLst>
            <a:ext uri="{FF2B5EF4-FFF2-40B4-BE49-F238E27FC236}">
              <a16:creationId xmlns:a16="http://schemas.microsoft.com/office/drawing/2014/main" id="{00000000-0008-0000-12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18143</xdr:colOff>
      <xdr:row>67</xdr:row>
      <xdr:rowOff>18143</xdr:rowOff>
    </xdr:from>
    <xdr:to>
      <xdr:col>13</xdr:col>
      <xdr:colOff>9072</xdr:colOff>
      <xdr:row>78</xdr:row>
      <xdr:rowOff>154213</xdr:rowOff>
    </xdr:to>
    <xdr:graphicFrame macro="">
      <xdr:nvGraphicFramePr>
        <xdr:cNvPr id="14" name="图表 21">
          <a:extLst>
            <a:ext uri="{FF2B5EF4-FFF2-40B4-BE49-F238E27FC236}">
              <a16:creationId xmlns:a16="http://schemas.microsoft.com/office/drawing/2014/main" id="{00000000-0008-0000-12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20864</xdr:colOff>
      <xdr:row>79</xdr:row>
      <xdr:rowOff>29028</xdr:rowOff>
    </xdr:from>
    <xdr:to>
      <xdr:col>12</xdr:col>
      <xdr:colOff>2748642</xdr:colOff>
      <xdr:row>88</xdr:row>
      <xdr:rowOff>145143</xdr:rowOff>
    </xdr:to>
    <xdr:graphicFrame macro="">
      <xdr:nvGraphicFramePr>
        <xdr:cNvPr id="15" name="图表 23">
          <a:extLst>
            <a:ext uri="{FF2B5EF4-FFF2-40B4-BE49-F238E27FC236}">
              <a16:creationId xmlns:a16="http://schemas.microsoft.com/office/drawing/2014/main" id="{00000000-0008-0000-12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21773</xdr:colOff>
      <xdr:row>89</xdr:row>
      <xdr:rowOff>16781</xdr:rowOff>
    </xdr:from>
    <xdr:to>
      <xdr:col>12</xdr:col>
      <xdr:colOff>2757713</xdr:colOff>
      <xdr:row>98</xdr:row>
      <xdr:rowOff>154213</xdr:rowOff>
    </xdr:to>
    <xdr:graphicFrame macro="">
      <xdr:nvGraphicFramePr>
        <xdr:cNvPr id="16" name="图表 24">
          <a:extLst>
            <a:ext uri="{FF2B5EF4-FFF2-40B4-BE49-F238E27FC236}">
              <a16:creationId xmlns:a16="http://schemas.microsoft.com/office/drawing/2014/main" id="{00000000-0008-0000-12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19048</xdr:colOff>
      <xdr:row>131</xdr:row>
      <xdr:rowOff>24493</xdr:rowOff>
    </xdr:from>
    <xdr:to>
      <xdr:col>12</xdr:col>
      <xdr:colOff>2748641</xdr:colOff>
      <xdr:row>145</xdr:row>
      <xdr:rowOff>208643</xdr:rowOff>
    </xdr:to>
    <xdr:graphicFrame macro="">
      <xdr:nvGraphicFramePr>
        <xdr:cNvPr id="17" name="图表 26">
          <a:extLst>
            <a:ext uri="{FF2B5EF4-FFF2-40B4-BE49-F238E27FC236}">
              <a16:creationId xmlns:a16="http://schemas.microsoft.com/office/drawing/2014/main" id="{00000000-0008-0000-12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20863</xdr:colOff>
      <xdr:row>67</xdr:row>
      <xdr:rowOff>14514</xdr:rowOff>
    </xdr:from>
    <xdr:to>
      <xdr:col>16</xdr:col>
      <xdr:colOff>0</xdr:colOff>
      <xdr:row>78</xdr:row>
      <xdr:rowOff>72570</xdr:rowOff>
    </xdr:to>
    <xdr:graphicFrame macro="">
      <xdr:nvGraphicFramePr>
        <xdr:cNvPr id="18" name="图表 28">
          <a:extLst>
            <a:ext uri="{FF2B5EF4-FFF2-40B4-BE49-F238E27FC236}">
              <a16:creationId xmlns:a16="http://schemas.microsoft.com/office/drawing/2014/main" id="{00000000-0008-0000-12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14</xdr:col>
      <xdr:colOff>20411</xdr:colOff>
      <xdr:row>78</xdr:row>
      <xdr:rowOff>103414</xdr:rowOff>
    </xdr:from>
    <xdr:to>
      <xdr:col>15</xdr:col>
      <xdr:colOff>2748643</xdr:colOff>
      <xdr:row>89</xdr:row>
      <xdr:rowOff>9071</xdr:rowOff>
    </xdr:to>
    <xdr:graphicFrame macro="">
      <xdr:nvGraphicFramePr>
        <xdr:cNvPr id="19" name="图表 29">
          <a:extLst>
            <a:ext uri="{FF2B5EF4-FFF2-40B4-BE49-F238E27FC236}">
              <a16:creationId xmlns:a16="http://schemas.microsoft.com/office/drawing/2014/main" id="{00000000-0008-0000-12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21318</xdr:colOff>
      <xdr:row>89</xdr:row>
      <xdr:rowOff>16328</xdr:rowOff>
    </xdr:from>
    <xdr:to>
      <xdr:col>15</xdr:col>
      <xdr:colOff>2757714</xdr:colOff>
      <xdr:row>98</xdr:row>
      <xdr:rowOff>145143</xdr:rowOff>
    </xdr:to>
    <xdr:graphicFrame macro="">
      <xdr:nvGraphicFramePr>
        <xdr:cNvPr id="20" name="图表 30">
          <a:extLst>
            <a:ext uri="{FF2B5EF4-FFF2-40B4-BE49-F238E27FC236}">
              <a16:creationId xmlns:a16="http://schemas.microsoft.com/office/drawing/2014/main" id="{00000000-0008-0000-12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1814</xdr:colOff>
      <xdr:row>131</xdr:row>
      <xdr:rowOff>24038</xdr:rowOff>
    </xdr:from>
    <xdr:to>
      <xdr:col>15</xdr:col>
      <xdr:colOff>2757713</xdr:colOff>
      <xdr:row>145</xdr:row>
      <xdr:rowOff>226785</xdr:rowOff>
    </xdr:to>
    <xdr:graphicFrame macro="">
      <xdr:nvGraphicFramePr>
        <xdr:cNvPr id="21" name="图表 32">
          <a:extLst>
            <a:ext uri="{FF2B5EF4-FFF2-40B4-BE49-F238E27FC236}">
              <a16:creationId xmlns:a16="http://schemas.microsoft.com/office/drawing/2014/main" id="{00000000-0008-0000-12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17</xdr:col>
      <xdr:colOff>19956</xdr:colOff>
      <xdr:row>67</xdr:row>
      <xdr:rowOff>14062</xdr:rowOff>
    </xdr:from>
    <xdr:to>
      <xdr:col>19</xdr:col>
      <xdr:colOff>0</xdr:colOff>
      <xdr:row>78</xdr:row>
      <xdr:rowOff>18143</xdr:rowOff>
    </xdr:to>
    <xdr:graphicFrame macro="">
      <xdr:nvGraphicFramePr>
        <xdr:cNvPr id="22" name="图表 33">
          <a:extLst>
            <a:ext uri="{FF2B5EF4-FFF2-40B4-BE49-F238E27FC236}">
              <a16:creationId xmlns:a16="http://schemas.microsoft.com/office/drawing/2014/main" id="{00000000-0008-0000-12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17</xdr:col>
      <xdr:colOff>19957</xdr:colOff>
      <xdr:row>78</xdr:row>
      <xdr:rowOff>56695</xdr:rowOff>
    </xdr:from>
    <xdr:to>
      <xdr:col>18</xdr:col>
      <xdr:colOff>2748643</xdr:colOff>
      <xdr:row>88</xdr:row>
      <xdr:rowOff>90713</xdr:rowOff>
    </xdr:to>
    <xdr:graphicFrame macro="">
      <xdr:nvGraphicFramePr>
        <xdr:cNvPr id="23" name="图表 34">
          <a:extLst>
            <a:ext uri="{FF2B5EF4-FFF2-40B4-BE49-F238E27FC236}">
              <a16:creationId xmlns:a16="http://schemas.microsoft.com/office/drawing/2014/main" id="{00000000-0008-0000-12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17</xdr:col>
      <xdr:colOff>11793</xdr:colOff>
      <xdr:row>88</xdr:row>
      <xdr:rowOff>131084</xdr:rowOff>
    </xdr:from>
    <xdr:to>
      <xdr:col>18</xdr:col>
      <xdr:colOff>2757714</xdr:colOff>
      <xdr:row>98</xdr:row>
      <xdr:rowOff>136073</xdr:rowOff>
    </xdr:to>
    <xdr:graphicFrame macro="">
      <xdr:nvGraphicFramePr>
        <xdr:cNvPr id="24" name="图表 35">
          <a:extLst>
            <a:ext uri="{FF2B5EF4-FFF2-40B4-BE49-F238E27FC236}">
              <a16:creationId xmlns:a16="http://schemas.microsoft.com/office/drawing/2014/main" id="{00000000-0008-0000-12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16</xdr:col>
      <xdr:colOff>19958</xdr:colOff>
      <xdr:row>131</xdr:row>
      <xdr:rowOff>14967</xdr:rowOff>
    </xdr:from>
    <xdr:to>
      <xdr:col>19</xdr:col>
      <xdr:colOff>27214</xdr:colOff>
      <xdr:row>145</xdr:row>
      <xdr:rowOff>244928</xdr:rowOff>
    </xdr:to>
    <xdr:graphicFrame macro="">
      <xdr:nvGraphicFramePr>
        <xdr:cNvPr id="25" name="图表 37">
          <a:extLst>
            <a:ext uri="{FF2B5EF4-FFF2-40B4-BE49-F238E27FC236}">
              <a16:creationId xmlns:a16="http://schemas.microsoft.com/office/drawing/2014/main" id="{00000000-0008-0000-12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20</xdr:col>
      <xdr:colOff>12245</xdr:colOff>
      <xdr:row>67</xdr:row>
      <xdr:rowOff>13153</xdr:rowOff>
    </xdr:from>
    <xdr:to>
      <xdr:col>21</xdr:col>
      <xdr:colOff>2821215</xdr:colOff>
      <xdr:row>77</xdr:row>
      <xdr:rowOff>136071</xdr:rowOff>
    </xdr:to>
    <xdr:graphicFrame macro="">
      <xdr:nvGraphicFramePr>
        <xdr:cNvPr id="26" name="图表 39">
          <a:extLst>
            <a:ext uri="{FF2B5EF4-FFF2-40B4-BE49-F238E27FC236}">
              <a16:creationId xmlns:a16="http://schemas.microsoft.com/office/drawing/2014/main" id="{00000000-0008-0000-12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20</xdr:col>
      <xdr:colOff>14060</xdr:colOff>
      <xdr:row>78</xdr:row>
      <xdr:rowOff>7709</xdr:rowOff>
    </xdr:from>
    <xdr:to>
      <xdr:col>21</xdr:col>
      <xdr:colOff>2812143</xdr:colOff>
      <xdr:row>88</xdr:row>
      <xdr:rowOff>36284</xdr:rowOff>
    </xdr:to>
    <xdr:graphicFrame macro="">
      <xdr:nvGraphicFramePr>
        <xdr:cNvPr id="27" name="图表 41">
          <a:extLst>
            <a:ext uri="{FF2B5EF4-FFF2-40B4-BE49-F238E27FC236}">
              <a16:creationId xmlns:a16="http://schemas.microsoft.com/office/drawing/2014/main" id="{00000000-0008-0000-12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20</xdr:col>
      <xdr:colOff>14966</xdr:colOff>
      <xdr:row>88</xdr:row>
      <xdr:rowOff>49438</xdr:rowOff>
    </xdr:from>
    <xdr:to>
      <xdr:col>21</xdr:col>
      <xdr:colOff>2803072</xdr:colOff>
      <xdr:row>98</xdr:row>
      <xdr:rowOff>117928</xdr:rowOff>
    </xdr:to>
    <xdr:graphicFrame macro="">
      <xdr:nvGraphicFramePr>
        <xdr:cNvPr id="28" name="图表 42">
          <a:extLst>
            <a:ext uri="{FF2B5EF4-FFF2-40B4-BE49-F238E27FC236}">
              <a16:creationId xmlns:a16="http://schemas.microsoft.com/office/drawing/2014/main" id="{00000000-0008-0000-12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19</xdr:col>
      <xdr:colOff>39459</xdr:colOff>
      <xdr:row>131</xdr:row>
      <xdr:rowOff>14967</xdr:rowOff>
    </xdr:from>
    <xdr:to>
      <xdr:col>21</xdr:col>
      <xdr:colOff>2812143</xdr:colOff>
      <xdr:row>145</xdr:row>
      <xdr:rowOff>253998</xdr:rowOff>
    </xdr:to>
    <xdr:graphicFrame macro="">
      <xdr:nvGraphicFramePr>
        <xdr:cNvPr id="29" name="图表 43">
          <a:extLst>
            <a:ext uri="{FF2B5EF4-FFF2-40B4-BE49-F238E27FC236}">
              <a16:creationId xmlns:a16="http://schemas.microsoft.com/office/drawing/2014/main" id="{00000000-0008-0000-12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24</xdr:col>
      <xdr:colOff>11339</xdr:colOff>
      <xdr:row>67</xdr:row>
      <xdr:rowOff>22225</xdr:rowOff>
    </xdr:from>
    <xdr:to>
      <xdr:col>25</xdr:col>
      <xdr:colOff>2757715</xdr:colOff>
      <xdr:row>78</xdr:row>
      <xdr:rowOff>9071</xdr:rowOff>
    </xdr:to>
    <xdr:graphicFrame macro="">
      <xdr:nvGraphicFramePr>
        <xdr:cNvPr id="30" name="图表 44">
          <a:extLst>
            <a:ext uri="{FF2B5EF4-FFF2-40B4-BE49-F238E27FC236}">
              <a16:creationId xmlns:a16="http://schemas.microsoft.com/office/drawing/2014/main" id="{00000000-0008-0000-12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24</xdr:col>
      <xdr:colOff>20411</xdr:colOff>
      <xdr:row>78</xdr:row>
      <xdr:rowOff>27214</xdr:rowOff>
    </xdr:from>
    <xdr:to>
      <xdr:col>26</xdr:col>
      <xdr:colOff>0</xdr:colOff>
      <xdr:row>88</xdr:row>
      <xdr:rowOff>81643</xdr:rowOff>
    </xdr:to>
    <xdr:graphicFrame macro="">
      <xdr:nvGraphicFramePr>
        <xdr:cNvPr id="31" name="图表 46">
          <a:extLst>
            <a:ext uri="{FF2B5EF4-FFF2-40B4-BE49-F238E27FC236}">
              <a16:creationId xmlns:a16="http://schemas.microsoft.com/office/drawing/2014/main" id="{00000000-0008-0000-12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24</xdr:col>
      <xdr:colOff>12701</xdr:colOff>
      <xdr:row>88</xdr:row>
      <xdr:rowOff>95249</xdr:rowOff>
    </xdr:from>
    <xdr:to>
      <xdr:col>25</xdr:col>
      <xdr:colOff>2757714</xdr:colOff>
      <xdr:row>98</xdr:row>
      <xdr:rowOff>154213</xdr:rowOff>
    </xdr:to>
    <xdr:graphicFrame macro="">
      <xdr:nvGraphicFramePr>
        <xdr:cNvPr id="32" name="图表 48">
          <a:extLst>
            <a:ext uri="{FF2B5EF4-FFF2-40B4-BE49-F238E27FC236}">
              <a16:creationId xmlns:a16="http://schemas.microsoft.com/office/drawing/2014/main" id="{00000000-0008-0000-12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23</xdr:col>
      <xdr:colOff>11793</xdr:colOff>
      <xdr:row>131</xdr:row>
      <xdr:rowOff>24040</xdr:rowOff>
    </xdr:from>
    <xdr:to>
      <xdr:col>25</xdr:col>
      <xdr:colOff>2748644</xdr:colOff>
      <xdr:row>145</xdr:row>
      <xdr:rowOff>235858</xdr:rowOff>
    </xdr:to>
    <xdr:graphicFrame macro="">
      <xdr:nvGraphicFramePr>
        <xdr:cNvPr id="33" name="图表 49">
          <a:extLst>
            <a:ext uri="{FF2B5EF4-FFF2-40B4-BE49-F238E27FC236}">
              <a16:creationId xmlns:a16="http://schemas.microsoft.com/office/drawing/2014/main" id="{00000000-0008-0000-12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27</xdr:col>
      <xdr:colOff>20864</xdr:colOff>
      <xdr:row>67</xdr:row>
      <xdr:rowOff>12700</xdr:rowOff>
    </xdr:from>
    <xdr:to>
      <xdr:col>28</xdr:col>
      <xdr:colOff>2739572</xdr:colOff>
      <xdr:row>78</xdr:row>
      <xdr:rowOff>27214</xdr:rowOff>
    </xdr:to>
    <xdr:graphicFrame macro="">
      <xdr:nvGraphicFramePr>
        <xdr:cNvPr id="34" name="图表 50">
          <a:extLst>
            <a:ext uri="{FF2B5EF4-FFF2-40B4-BE49-F238E27FC236}">
              <a16:creationId xmlns:a16="http://schemas.microsoft.com/office/drawing/2014/main" id="{00000000-0008-0000-12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27</xdr:col>
      <xdr:colOff>12701</xdr:colOff>
      <xdr:row>78</xdr:row>
      <xdr:rowOff>48077</xdr:rowOff>
    </xdr:from>
    <xdr:to>
      <xdr:col>28</xdr:col>
      <xdr:colOff>2748644</xdr:colOff>
      <xdr:row>88</xdr:row>
      <xdr:rowOff>63499</xdr:rowOff>
    </xdr:to>
    <xdr:graphicFrame macro="">
      <xdr:nvGraphicFramePr>
        <xdr:cNvPr id="35" name="图表 52">
          <a:extLst>
            <a:ext uri="{FF2B5EF4-FFF2-40B4-BE49-F238E27FC236}">
              <a16:creationId xmlns:a16="http://schemas.microsoft.com/office/drawing/2014/main" id="{00000000-0008-0000-12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27</xdr:col>
      <xdr:colOff>22682</xdr:colOff>
      <xdr:row>88</xdr:row>
      <xdr:rowOff>85270</xdr:rowOff>
    </xdr:from>
    <xdr:to>
      <xdr:col>28</xdr:col>
      <xdr:colOff>2739575</xdr:colOff>
      <xdr:row>98</xdr:row>
      <xdr:rowOff>136070</xdr:rowOff>
    </xdr:to>
    <xdr:graphicFrame macro="">
      <xdr:nvGraphicFramePr>
        <xdr:cNvPr id="36" name="图表 54">
          <a:extLst>
            <a:ext uri="{FF2B5EF4-FFF2-40B4-BE49-F238E27FC236}">
              <a16:creationId xmlns:a16="http://schemas.microsoft.com/office/drawing/2014/main" id="{00000000-0008-0000-12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25</xdr:col>
      <xdr:colOff>2761798</xdr:colOff>
      <xdr:row>131</xdr:row>
      <xdr:rowOff>15874</xdr:rowOff>
    </xdr:from>
    <xdr:to>
      <xdr:col>29</xdr:col>
      <xdr:colOff>1</xdr:colOff>
      <xdr:row>146</xdr:row>
      <xdr:rowOff>18143</xdr:rowOff>
    </xdr:to>
    <xdr:graphicFrame macro="">
      <xdr:nvGraphicFramePr>
        <xdr:cNvPr id="37" name="图表 55">
          <a:extLst>
            <a:ext uri="{FF2B5EF4-FFF2-40B4-BE49-F238E27FC236}">
              <a16:creationId xmlns:a16="http://schemas.microsoft.com/office/drawing/2014/main" id="{00000000-0008-0000-12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32</xdr:col>
      <xdr:colOff>20866</xdr:colOff>
      <xdr:row>67</xdr:row>
      <xdr:rowOff>20866</xdr:rowOff>
    </xdr:from>
    <xdr:to>
      <xdr:col>34</xdr:col>
      <xdr:colOff>0</xdr:colOff>
      <xdr:row>78</xdr:row>
      <xdr:rowOff>81644</xdr:rowOff>
    </xdr:to>
    <xdr:graphicFrame macro="">
      <xdr:nvGraphicFramePr>
        <xdr:cNvPr id="38" name="图表 56">
          <a:extLst>
            <a:ext uri="{FF2B5EF4-FFF2-40B4-BE49-F238E27FC236}">
              <a16:creationId xmlns:a16="http://schemas.microsoft.com/office/drawing/2014/main" id="{00000000-0008-0000-1200-00002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32</xdr:col>
      <xdr:colOff>31750</xdr:colOff>
      <xdr:row>78</xdr:row>
      <xdr:rowOff>111577</xdr:rowOff>
    </xdr:from>
    <xdr:to>
      <xdr:col>33</xdr:col>
      <xdr:colOff>2739571</xdr:colOff>
      <xdr:row>89</xdr:row>
      <xdr:rowOff>9072</xdr:rowOff>
    </xdr:to>
    <xdr:graphicFrame macro="">
      <xdr:nvGraphicFramePr>
        <xdr:cNvPr id="39" name="图表 57">
          <a:extLst>
            <a:ext uri="{FF2B5EF4-FFF2-40B4-BE49-F238E27FC236}">
              <a16:creationId xmlns:a16="http://schemas.microsoft.com/office/drawing/2014/main" id="{00000000-0008-0000-1200-00002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32</xdr:col>
      <xdr:colOff>14061</xdr:colOff>
      <xdr:row>88</xdr:row>
      <xdr:rowOff>136071</xdr:rowOff>
    </xdr:from>
    <xdr:to>
      <xdr:col>33</xdr:col>
      <xdr:colOff>2748643</xdr:colOff>
      <xdr:row>98</xdr:row>
      <xdr:rowOff>161925</xdr:rowOff>
    </xdr:to>
    <xdr:graphicFrame macro="">
      <xdr:nvGraphicFramePr>
        <xdr:cNvPr id="40" name="图表 59">
          <a:extLst>
            <a:ext uri="{FF2B5EF4-FFF2-40B4-BE49-F238E27FC236}">
              <a16:creationId xmlns:a16="http://schemas.microsoft.com/office/drawing/2014/main" id="{00000000-0008-0000-1200-00002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31</xdr:col>
      <xdr:colOff>13152</xdr:colOff>
      <xdr:row>131</xdr:row>
      <xdr:rowOff>25400</xdr:rowOff>
    </xdr:from>
    <xdr:to>
      <xdr:col>33</xdr:col>
      <xdr:colOff>2748642</xdr:colOff>
      <xdr:row>145</xdr:row>
      <xdr:rowOff>235858</xdr:rowOff>
    </xdr:to>
    <xdr:graphicFrame macro="">
      <xdr:nvGraphicFramePr>
        <xdr:cNvPr id="41" name="图表 61">
          <a:extLst>
            <a:ext uri="{FF2B5EF4-FFF2-40B4-BE49-F238E27FC236}">
              <a16:creationId xmlns:a16="http://schemas.microsoft.com/office/drawing/2014/main" id="{00000000-0008-0000-12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35</xdr:col>
      <xdr:colOff>21318</xdr:colOff>
      <xdr:row>67</xdr:row>
      <xdr:rowOff>21771</xdr:rowOff>
    </xdr:from>
    <xdr:to>
      <xdr:col>36</xdr:col>
      <xdr:colOff>2748643</xdr:colOff>
      <xdr:row>78</xdr:row>
      <xdr:rowOff>117928</xdr:rowOff>
    </xdr:to>
    <xdr:graphicFrame macro="">
      <xdr:nvGraphicFramePr>
        <xdr:cNvPr id="42" name="图表 63">
          <a:extLst>
            <a:ext uri="{FF2B5EF4-FFF2-40B4-BE49-F238E27FC236}">
              <a16:creationId xmlns:a16="http://schemas.microsoft.com/office/drawing/2014/main" id="{00000000-0008-0000-1200-00002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35</xdr:col>
      <xdr:colOff>20864</xdr:colOff>
      <xdr:row>78</xdr:row>
      <xdr:rowOff>138788</xdr:rowOff>
    </xdr:from>
    <xdr:to>
      <xdr:col>36</xdr:col>
      <xdr:colOff>2748643</xdr:colOff>
      <xdr:row>89</xdr:row>
      <xdr:rowOff>9067</xdr:rowOff>
    </xdr:to>
    <xdr:graphicFrame macro="">
      <xdr:nvGraphicFramePr>
        <xdr:cNvPr id="43" name="图表 64">
          <a:extLst>
            <a:ext uri="{FF2B5EF4-FFF2-40B4-BE49-F238E27FC236}">
              <a16:creationId xmlns:a16="http://schemas.microsoft.com/office/drawing/2014/main" id="{00000000-0008-0000-1200-00002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35</xdr:col>
      <xdr:colOff>11793</xdr:colOff>
      <xdr:row>89</xdr:row>
      <xdr:rowOff>18143</xdr:rowOff>
    </xdr:from>
    <xdr:to>
      <xdr:col>36</xdr:col>
      <xdr:colOff>2757715</xdr:colOff>
      <xdr:row>98</xdr:row>
      <xdr:rowOff>145141</xdr:rowOff>
    </xdr:to>
    <xdr:graphicFrame macro="">
      <xdr:nvGraphicFramePr>
        <xdr:cNvPr id="44" name="图表 65">
          <a:extLst>
            <a:ext uri="{FF2B5EF4-FFF2-40B4-BE49-F238E27FC236}">
              <a16:creationId xmlns:a16="http://schemas.microsoft.com/office/drawing/2014/main" id="{00000000-0008-0000-12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34</xdr:col>
      <xdr:colOff>20409</xdr:colOff>
      <xdr:row>131</xdr:row>
      <xdr:rowOff>16782</xdr:rowOff>
    </xdr:from>
    <xdr:to>
      <xdr:col>36</xdr:col>
      <xdr:colOff>2739571</xdr:colOff>
      <xdr:row>145</xdr:row>
      <xdr:rowOff>217715</xdr:rowOff>
    </xdr:to>
    <xdr:graphicFrame macro="">
      <xdr:nvGraphicFramePr>
        <xdr:cNvPr id="45" name="图表 66">
          <a:extLst>
            <a:ext uri="{FF2B5EF4-FFF2-40B4-BE49-F238E27FC236}">
              <a16:creationId xmlns:a16="http://schemas.microsoft.com/office/drawing/2014/main" id="{00000000-0008-0000-12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37</xdr:col>
      <xdr:colOff>2721428</xdr:colOff>
      <xdr:row>67</xdr:row>
      <xdr:rowOff>21771</xdr:rowOff>
    </xdr:from>
    <xdr:to>
      <xdr:col>40</xdr:col>
      <xdr:colOff>18141</xdr:colOff>
      <xdr:row>78</xdr:row>
      <xdr:rowOff>90714</xdr:rowOff>
    </xdr:to>
    <xdr:graphicFrame macro="">
      <xdr:nvGraphicFramePr>
        <xdr:cNvPr id="46" name="图表 67">
          <a:extLst>
            <a:ext uri="{FF2B5EF4-FFF2-40B4-BE49-F238E27FC236}">
              <a16:creationId xmlns:a16="http://schemas.microsoft.com/office/drawing/2014/main" id="{00000000-0008-0000-12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37</xdr:col>
      <xdr:colOff>2739571</xdr:colOff>
      <xdr:row>78</xdr:row>
      <xdr:rowOff>117928</xdr:rowOff>
    </xdr:from>
    <xdr:to>
      <xdr:col>39</xdr:col>
      <xdr:colOff>2766785</xdr:colOff>
      <xdr:row>88</xdr:row>
      <xdr:rowOff>117927</xdr:rowOff>
    </xdr:to>
    <xdr:graphicFrame macro="">
      <xdr:nvGraphicFramePr>
        <xdr:cNvPr id="47" name="图表 69">
          <a:extLst>
            <a:ext uri="{FF2B5EF4-FFF2-40B4-BE49-F238E27FC236}">
              <a16:creationId xmlns:a16="http://schemas.microsoft.com/office/drawing/2014/main" id="{00000000-0008-0000-1200-00002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37</xdr:col>
      <xdr:colOff>2752273</xdr:colOff>
      <xdr:row>88</xdr:row>
      <xdr:rowOff>145143</xdr:rowOff>
    </xdr:from>
    <xdr:to>
      <xdr:col>40</xdr:col>
      <xdr:colOff>0</xdr:colOff>
      <xdr:row>98</xdr:row>
      <xdr:rowOff>154214</xdr:rowOff>
    </xdr:to>
    <xdr:graphicFrame macro="">
      <xdr:nvGraphicFramePr>
        <xdr:cNvPr id="48" name="图表 71">
          <a:extLst>
            <a:ext uri="{FF2B5EF4-FFF2-40B4-BE49-F238E27FC236}">
              <a16:creationId xmlns:a16="http://schemas.microsoft.com/office/drawing/2014/main" id="{00000000-0008-0000-1200-00003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37</xdr:col>
      <xdr:colOff>11340</xdr:colOff>
      <xdr:row>131</xdr:row>
      <xdr:rowOff>26307</xdr:rowOff>
    </xdr:from>
    <xdr:to>
      <xdr:col>39</xdr:col>
      <xdr:colOff>2748643</xdr:colOff>
      <xdr:row>145</xdr:row>
      <xdr:rowOff>235858</xdr:rowOff>
    </xdr:to>
    <xdr:graphicFrame macro="">
      <xdr:nvGraphicFramePr>
        <xdr:cNvPr id="49" name="图表 72">
          <a:extLst>
            <a:ext uri="{FF2B5EF4-FFF2-40B4-BE49-F238E27FC236}">
              <a16:creationId xmlns:a16="http://schemas.microsoft.com/office/drawing/2014/main" id="{00000000-0008-0000-1200-00003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41</xdr:col>
      <xdr:colOff>20409</xdr:colOff>
      <xdr:row>67</xdr:row>
      <xdr:rowOff>21770</xdr:rowOff>
    </xdr:from>
    <xdr:to>
      <xdr:col>42</xdr:col>
      <xdr:colOff>2739571</xdr:colOff>
      <xdr:row>78</xdr:row>
      <xdr:rowOff>45357</xdr:rowOff>
    </xdr:to>
    <xdr:graphicFrame macro="">
      <xdr:nvGraphicFramePr>
        <xdr:cNvPr id="50" name="图表 74">
          <a:extLst>
            <a:ext uri="{FF2B5EF4-FFF2-40B4-BE49-F238E27FC236}">
              <a16:creationId xmlns:a16="http://schemas.microsoft.com/office/drawing/2014/main" id="{00000000-0008-0000-1200-00003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xdr:from>
      <xdr:col>41</xdr:col>
      <xdr:colOff>9071</xdr:colOff>
      <xdr:row>78</xdr:row>
      <xdr:rowOff>81642</xdr:rowOff>
    </xdr:from>
    <xdr:to>
      <xdr:col>43</xdr:col>
      <xdr:colOff>9071</xdr:colOff>
      <xdr:row>88</xdr:row>
      <xdr:rowOff>9070</xdr:rowOff>
    </xdr:to>
    <xdr:graphicFrame macro="">
      <xdr:nvGraphicFramePr>
        <xdr:cNvPr id="51" name="图表 76">
          <a:extLst>
            <a:ext uri="{FF2B5EF4-FFF2-40B4-BE49-F238E27FC236}">
              <a16:creationId xmlns:a16="http://schemas.microsoft.com/office/drawing/2014/main" id="{00000000-0008-0000-1200-00003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xdr:from>
      <xdr:col>41</xdr:col>
      <xdr:colOff>9071</xdr:colOff>
      <xdr:row>88</xdr:row>
      <xdr:rowOff>36285</xdr:rowOff>
    </xdr:from>
    <xdr:to>
      <xdr:col>42</xdr:col>
      <xdr:colOff>2739572</xdr:colOff>
      <xdr:row>98</xdr:row>
      <xdr:rowOff>136071</xdr:rowOff>
    </xdr:to>
    <xdr:graphicFrame macro="">
      <xdr:nvGraphicFramePr>
        <xdr:cNvPr id="52" name="图表 77">
          <a:extLst>
            <a:ext uri="{FF2B5EF4-FFF2-40B4-BE49-F238E27FC236}">
              <a16:creationId xmlns:a16="http://schemas.microsoft.com/office/drawing/2014/main" id="{00000000-0008-0000-1200-00003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xdr:from>
      <xdr:col>40</xdr:col>
      <xdr:colOff>20863</xdr:colOff>
      <xdr:row>131</xdr:row>
      <xdr:rowOff>17690</xdr:rowOff>
    </xdr:from>
    <xdr:to>
      <xdr:col>42</xdr:col>
      <xdr:colOff>2757713</xdr:colOff>
      <xdr:row>146</xdr:row>
      <xdr:rowOff>18143</xdr:rowOff>
    </xdr:to>
    <xdr:graphicFrame macro="">
      <xdr:nvGraphicFramePr>
        <xdr:cNvPr id="53" name="图表 79">
          <a:extLst>
            <a:ext uri="{FF2B5EF4-FFF2-40B4-BE49-F238E27FC236}">
              <a16:creationId xmlns:a16="http://schemas.microsoft.com/office/drawing/2014/main" id="{00000000-0008-0000-12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xdr:from>
      <xdr:col>44</xdr:col>
      <xdr:colOff>29482</xdr:colOff>
      <xdr:row>67</xdr:row>
      <xdr:rowOff>14513</xdr:rowOff>
    </xdr:from>
    <xdr:to>
      <xdr:col>45</xdr:col>
      <xdr:colOff>2748642</xdr:colOff>
      <xdr:row>78</xdr:row>
      <xdr:rowOff>63499</xdr:rowOff>
    </xdr:to>
    <xdr:graphicFrame macro="">
      <xdr:nvGraphicFramePr>
        <xdr:cNvPr id="54" name="图表 81">
          <a:extLst>
            <a:ext uri="{FF2B5EF4-FFF2-40B4-BE49-F238E27FC236}">
              <a16:creationId xmlns:a16="http://schemas.microsoft.com/office/drawing/2014/main" id="{00000000-0008-0000-12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twoCellAnchor>
  <xdr:twoCellAnchor>
    <xdr:from>
      <xdr:col>44</xdr:col>
      <xdr:colOff>30389</xdr:colOff>
      <xdr:row>78</xdr:row>
      <xdr:rowOff>111578</xdr:rowOff>
    </xdr:from>
    <xdr:to>
      <xdr:col>45</xdr:col>
      <xdr:colOff>2712356</xdr:colOff>
      <xdr:row>88</xdr:row>
      <xdr:rowOff>108856</xdr:rowOff>
    </xdr:to>
    <xdr:graphicFrame macro="">
      <xdr:nvGraphicFramePr>
        <xdr:cNvPr id="55" name="图表 82">
          <a:extLst>
            <a:ext uri="{FF2B5EF4-FFF2-40B4-BE49-F238E27FC236}">
              <a16:creationId xmlns:a16="http://schemas.microsoft.com/office/drawing/2014/main" id="{00000000-0008-0000-1200-00003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4"/>
        </a:graphicData>
      </a:graphic>
    </xdr:graphicFrame>
    <xdr:clientData/>
  </xdr:twoCellAnchor>
  <xdr:twoCellAnchor>
    <xdr:from>
      <xdr:col>44</xdr:col>
      <xdr:colOff>31299</xdr:colOff>
      <xdr:row>88</xdr:row>
      <xdr:rowOff>136069</xdr:rowOff>
    </xdr:from>
    <xdr:to>
      <xdr:col>45</xdr:col>
      <xdr:colOff>2739571</xdr:colOff>
      <xdr:row>98</xdr:row>
      <xdr:rowOff>154210</xdr:rowOff>
    </xdr:to>
    <xdr:graphicFrame macro="">
      <xdr:nvGraphicFramePr>
        <xdr:cNvPr id="56" name="图表 83">
          <a:extLst>
            <a:ext uri="{FF2B5EF4-FFF2-40B4-BE49-F238E27FC236}">
              <a16:creationId xmlns:a16="http://schemas.microsoft.com/office/drawing/2014/main" id="{00000000-0008-0000-12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5"/>
        </a:graphicData>
      </a:graphic>
    </xdr:graphicFrame>
    <xdr:clientData/>
  </xdr:twoCellAnchor>
  <xdr:twoCellAnchor>
    <xdr:from>
      <xdr:col>43</xdr:col>
      <xdr:colOff>19958</xdr:colOff>
      <xdr:row>131</xdr:row>
      <xdr:rowOff>17690</xdr:rowOff>
    </xdr:from>
    <xdr:to>
      <xdr:col>45</xdr:col>
      <xdr:colOff>2748642</xdr:colOff>
      <xdr:row>145</xdr:row>
      <xdr:rowOff>235858</xdr:rowOff>
    </xdr:to>
    <xdr:graphicFrame macro="">
      <xdr:nvGraphicFramePr>
        <xdr:cNvPr id="57" name="图表 85">
          <a:extLst>
            <a:ext uri="{FF2B5EF4-FFF2-40B4-BE49-F238E27FC236}">
              <a16:creationId xmlns:a16="http://schemas.microsoft.com/office/drawing/2014/main" id="{00000000-0008-0000-12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19505</xdr:colOff>
      <xdr:row>67</xdr:row>
      <xdr:rowOff>15883</xdr:rowOff>
    </xdr:from>
    <xdr:to>
      <xdr:col>3</xdr:col>
      <xdr:colOff>2748643</xdr:colOff>
      <xdr:row>78</xdr:row>
      <xdr:rowOff>117928</xdr:rowOff>
    </xdr:to>
    <xdr:graphicFrame macro="">
      <xdr:nvGraphicFramePr>
        <xdr:cNvPr id="2" name="图表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13606</xdr:colOff>
      <xdr:row>78</xdr:row>
      <xdr:rowOff>126999</xdr:rowOff>
    </xdr:from>
    <xdr:to>
      <xdr:col>3</xdr:col>
      <xdr:colOff>2757714</xdr:colOff>
      <xdr:row>89</xdr:row>
      <xdr:rowOff>54428</xdr:rowOff>
    </xdr:to>
    <xdr:graphicFrame macro="">
      <xdr:nvGraphicFramePr>
        <xdr:cNvPr id="3" name="图表 3">
          <a:extLst>
            <a:ext uri="{FF2B5EF4-FFF2-40B4-BE49-F238E27FC236}">
              <a16:creationId xmlns:a16="http://schemas.microsoft.com/office/drawing/2014/main" id="{00000000-0008-0000-1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4080</xdr:colOff>
      <xdr:row>89</xdr:row>
      <xdr:rowOff>54429</xdr:rowOff>
    </xdr:from>
    <xdr:to>
      <xdr:col>4</xdr:col>
      <xdr:colOff>-1</xdr:colOff>
      <xdr:row>98</xdr:row>
      <xdr:rowOff>154214</xdr:rowOff>
    </xdr:to>
    <xdr:graphicFrame macro="">
      <xdr:nvGraphicFramePr>
        <xdr:cNvPr id="4" name="图表 5">
          <a:extLst>
            <a:ext uri="{FF2B5EF4-FFF2-40B4-BE49-F238E27FC236}">
              <a16:creationId xmlns:a16="http://schemas.microsoft.com/office/drawing/2014/main" id="{00000000-0008-0000-1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27214</xdr:colOff>
      <xdr:row>131</xdr:row>
      <xdr:rowOff>24497</xdr:rowOff>
    </xdr:from>
    <xdr:to>
      <xdr:col>4</xdr:col>
      <xdr:colOff>453</xdr:colOff>
      <xdr:row>145</xdr:row>
      <xdr:rowOff>226784</xdr:rowOff>
    </xdr:to>
    <xdr:graphicFrame macro="">
      <xdr:nvGraphicFramePr>
        <xdr:cNvPr id="5" name="图表 6">
          <a:extLst>
            <a:ext uri="{FF2B5EF4-FFF2-40B4-BE49-F238E27FC236}">
              <a16:creationId xmlns:a16="http://schemas.microsoft.com/office/drawing/2014/main" id="{00000000-0008-0000-1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20408</xdr:colOff>
      <xdr:row>67</xdr:row>
      <xdr:rowOff>5443</xdr:rowOff>
    </xdr:from>
    <xdr:to>
      <xdr:col>6</xdr:col>
      <xdr:colOff>2748642</xdr:colOff>
      <xdr:row>78</xdr:row>
      <xdr:rowOff>18143</xdr:rowOff>
    </xdr:to>
    <xdr:graphicFrame macro="">
      <xdr:nvGraphicFramePr>
        <xdr:cNvPr id="6" name="图表 7">
          <a:extLst>
            <a:ext uri="{FF2B5EF4-FFF2-40B4-BE49-F238E27FC236}">
              <a16:creationId xmlns:a16="http://schemas.microsoft.com/office/drawing/2014/main" id="{00000000-0008-0000-1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20864</xdr:colOff>
      <xdr:row>78</xdr:row>
      <xdr:rowOff>29028</xdr:rowOff>
    </xdr:from>
    <xdr:to>
      <xdr:col>7</xdr:col>
      <xdr:colOff>9070</xdr:colOff>
      <xdr:row>88</xdr:row>
      <xdr:rowOff>108858</xdr:rowOff>
    </xdr:to>
    <xdr:graphicFrame macro="">
      <xdr:nvGraphicFramePr>
        <xdr:cNvPr id="7" name="图表 9">
          <a:extLst>
            <a:ext uri="{FF2B5EF4-FFF2-40B4-BE49-F238E27FC236}">
              <a16:creationId xmlns:a16="http://schemas.microsoft.com/office/drawing/2014/main" id="{00000000-0008-0000-1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9072</xdr:colOff>
      <xdr:row>88</xdr:row>
      <xdr:rowOff>127000</xdr:rowOff>
    </xdr:from>
    <xdr:to>
      <xdr:col>6</xdr:col>
      <xdr:colOff>2757715</xdr:colOff>
      <xdr:row>98</xdr:row>
      <xdr:rowOff>154215</xdr:rowOff>
    </xdr:to>
    <xdr:graphicFrame macro="">
      <xdr:nvGraphicFramePr>
        <xdr:cNvPr id="8" name="图表 12">
          <a:extLst>
            <a:ext uri="{FF2B5EF4-FFF2-40B4-BE49-F238E27FC236}">
              <a16:creationId xmlns:a16="http://schemas.microsoft.com/office/drawing/2014/main" id="{00000000-0008-0000-1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5431</xdr:colOff>
      <xdr:row>131</xdr:row>
      <xdr:rowOff>15422</xdr:rowOff>
    </xdr:from>
    <xdr:to>
      <xdr:col>7</xdr:col>
      <xdr:colOff>5431</xdr:colOff>
      <xdr:row>145</xdr:row>
      <xdr:rowOff>244928</xdr:rowOff>
    </xdr:to>
    <xdr:graphicFrame macro="">
      <xdr:nvGraphicFramePr>
        <xdr:cNvPr id="9" name="图表 14">
          <a:extLst>
            <a:ext uri="{FF2B5EF4-FFF2-40B4-BE49-F238E27FC236}">
              <a16:creationId xmlns:a16="http://schemas.microsoft.com/office/drawing/2014/main" id="{00000000-0008-0000-1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21317</xdr:colOff>
      <xdr:row>67</xdr:row>
      <xdr:rowOff>13606</xdr:rowOff>
    </xdr:from>
    <xdr:to>
      <xdr:col>9</xdr:col>
      <xdr:colOff>2739572</xdr:colOff>
      <xdr:row>78</xdr:row>
      <xdr:rowOff>81642</xdr:rowOff>
    </xdr:to>
    <xdr:graphicFrame macro="">
      <xdr:nvGraphicFramePr>
        <xdr:cNvPr id="10" name="图表 16">
          <a:extLst>
            <a:ext uri="{FF2B5EF4-FFF2-40B4-BE49-F238E27FC236}">
              <a16:creationId xmlns:a16="http://schemas.microsoft.com/office/drawing/2014/main" id="{00000000-0008-0000-1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12700</xdr:colOff>
      <xdr:row>78</xdr:row>
      <xdr:rowOff>93435</xdr:rowOff>
    </xdr:from>
    <xdr:to>
      <xdr:col>10</xdr:col>
      <xdr:colOff>0</xdr:colOff>
      <xdr:row>88</xdr:row>
      <xdr:rowOff>90713</xdr:rowOff>
    </xdr:to>
    <xdr:graphicFrame macro="">
      <xdr:nvGraphicFramePr>
        <xdr:cNvPr id="11" name="图表 18">
          <a:extLst>
            <a:ext uri="{FF2B5EF4-FFF2-40B4-BE49-F238E27FC236}">
              <a16:creationId xmlns:a16="http://schemas.microsoft.com/office/drawing/2014/main" id="{00000000-0008-0000-1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2751347</xdr:colOff>
      <xdr:row>88</xdr:row>
      <xdr:rowOff>110670</xdr:rowOff>
    </xdr:from>
    <xdr:to>
      <xdr:col>10</xdr:col>
      <xdr:colOff>0</xdr:colOff>
      <xdr:row>98</xdr:row>
      <xdr:rowOff>163284</xdr:rowOff>
    </xdr:to>
    <xdr:graphicFrame macro="">
      <xdr:nvGraphicFramePr>
        <xdr:cNvPr id="12" name="图表 19">
          <a:extLst>
            <a:ext uri="{FF2B5EF4-FFF2-40B4-BE49-F238E27FC236}">
              <a16:creationId xmlns:a16="http://schemas.microsoft.com/office/drawing/2014/main" id="{00000000-0008-0000-13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19051</xdr:colOff>
      <xdr:row>131</xdr:row>
      <xdr:rowOff>15421</xdr:rowOff>
    </xdr:from>
    <xdr:to>
      <xdr:col>10</xdr:col>
      <xdr:colOff>9071</xdr:colOff>
      <xdr:row>145</xdr:row>
      <xdr:rowOff>235856</xdr:rowOff>
    </xdr:to>
    <xdr:graphicFrame macro="">
      <xdr:nvGraphicFramePr>
        <xdr:cNvPr id="13" name="图表 20">
          <a:extLst>
            <a:ext uri="{FF2B5EF4-FFF2-40B4-BE49-F238E27FC236}">
              <a16:creationId xmlns:a16="http://schemas.microsoft.com/office/drawing/2014/main" id="{00000000-0008-0000-13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18143</xdr:colOff>
      <xdr:row>67</xdr:row>
      <xdr:rowOff>18143</xdr:rowOff>
    </xdr:from>
    <xdr:to>
      <xdr:col>13</xdr:col>
      <xdr:colOff>9072</xdr:colOff>
      <xdr:row>78</xdr:row>
      <xdr:rowOff>154213</xdr:rowOff>
    </xdr:to>
    <xdr:graphicFrame macro="">
      <xdr:nvGraphicFramePr>
        <xdr:cNvPr id="14" name="图表 21">
          <a:extLst>
            <a:ext uri="{FF2B5EF4-FFF2-40B4-BE49-F238E27FC236}">
              <a16:creationId xmlns:a16="http://schemas.microsoft.com/office/drawing/2014/main" id="{00000000-0008-0000-13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20864</xdr:colOff>
      <xdr:row>79</xdr:row>
      <xdr:rowOff>29028</xdr:rowOff>
    </xdr:from>
    <xdr:to>
      <xdr:col>12</xdr:col>
      <xdr:colOff>2748642</xdr:colOff>
      <xdr:row>88</xdr:row>
      <xdr:rowOff>145143</xdr:rowOff>
    </xdr:to>
    <xdr:graphicFrame macro="">
      <xdr:nvGraphicFramePr>
        <xdr:cNvPr id="15" name="图表 23">
          <a:extLst>
            <a:ext uri="{FF2B5EF4-FFF2-40B4-BE49-F238E27FC236}">
              <a16:creationId xmlns:a16="http://schemas.microsoft.com/office/drawing/2014/main" id="{00000000-0008-0000-13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21773</xdr:colOff>
      <xdr:row>89</xdr:row>
      <xdr:rowOff>16781</xdr:rowOff>
    </xdr:from>
    <xdr:to>
      <xdr:col>12</xdr:col>
      <xdr:colOff>2757713</xdr:colOff>
      <xdr:row>98</xdr:row>
      <xdr:rowOff>154213</xdr:rowOff>
    </xdr:to>
    <xdr:graphicFrame macro="">
      <xdr:nvGraphicFramePr>
        <xdr:cNvPr id="16" name="图表 24">
          <a:extLst>
            <a:ext uri="{FF2B5EF4-FFF2-40B4-BE49-F238E27FC236}">
              <a16:creationId xmlns:a16="http://schemas.microsoft.com/office/drawing/2014/main" id="{00000000-0008-0000-13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19048</xdr:colOff>
      <xdr:row>131</xdr:row>
      <xdr:rowOff>24493</xdr:rowOff>
    </xdr:from>
    <xdr:to>
      <xdr:col>12</xdr:col>
      <xdr:colOff>2748641</xdr:colOff>
      <xdr:row>145</xdr:row>
      <xdr:rowOff>208643</xdr:rowOff>
    </xdr:to>
    <xdr:graphicFrame macro="">
      <xdr:nvGraphicFramePr>
        <xdr:cNvPr id="17" name="图表 26">
          <a:extLst>
            <a:ext uri="{FF2B5EF4-FFF2-40B4-BE49-F238E27FC236}">
              <a16:creationId xmlns:a16="http://schemas.microsoft.com/office/drawing/2014/main" id="{00000000-0008-0000-13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20863</xdr:colOff>
      <xdr:row>67</xdr:row>
      <xdr:rowOff>14514</xdr:rowOff>
    </xdr:from>
    <xdr:to>
      <xdr:col>16</xdr:col>
      <xdr:colOff>0</xdr:colOff>
      <xdr:row>78</xdr:row>
      <xdr:rowOff>72570</xdr:rowOff>
    </xdr:to>
    <xdr:graphicFrame macro="">
      <xdr:nvGraphicFramePr>
        <xdr:cNvPr id="18" name="图表 28">
          <a:extLst>
            <a:ext uri="{FF2B5EF4-FFF2-40B4-BE49-F238E27FC236}">
              <a16:creationId xmlns:a16="http://schemas.microsoft.com/office/drawing/2014/main" id="{00000000-0008-0000-13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14</xdr:col>
      <xdr:colOff>20411</xdr:colOff>
      <xdr:row>78</xdr:row>
      <xdr:rowOff>103414</xdr:rowOff>
    </xdr:from>
    <xdr:to>
      <xdr:col>15</xdr:col>
      <xdr:colOff>2748643</xdr:colOff>
      <xdr:row>89</xdr:row>
      <xdr:rowOff>9071</xdr:rowOff>
    </xdr:to>
    <xdr:graphicFrame macro="">
      <xdr:nvGraphicFramePr>
        <xdr:cNvPr id="19" name="图表 29">
          <a:extLst>
            <a:ext uri="{FF2B5EF4-FFF2-40B4-BE49-F238E27FC236}">
              <a16:creationId xmlns:a16="http://schemas.microsoft.com/office/drawing/2014/main" id="{00000000-0008-0000-13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21318</xdr:colOff>
      <xdr:row>89</xdr:row>
      <xdr:rowOff>16328</xdr:rowOff>
    </xdr:from>
    <xdr:to>
      <xdr:col>15</xdr:col>
      <xdr:colOff>2757714</xdr:colOff>
      <xdr:row>98</xdr:row>
      <xdr:rowOff>145143</xdr:rowOff>
    </xdr:to>
    <xdr:graphicFrame macro="">
      <xdr:nvGraphicFramePr>
        <xdr:cNvPr id="20" name="图表 30">
          <a:extLst>
            <a:ext uri="{FF2B5EF4-FFF2-40B4-BE49-F238E27FC236}">
              <a16:creationId xmlns:a16="http://schemas.microsoft.com/office/drawing/2014/main" id="{00000000-0008-0000-13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1814</xdr:colOff>
      <xdr:row>131</xdr:row>
      <xdr:rowOff>24038</xdr:rowOff>
    </xdr:from>
    <xdr:to>
      <xdr:col>15</xdr:col>
      <xdr:colOff>2757713</xdr:colOff>
      <xdr:row>145</xdr:row>
      <xdr:rowOff>226785</xdr:rowOff>
    </xdr:to>
    <xdr:graphicFrame macro="">
      <xdr:nvGraphicFramePr>
        <xdr:cNvPr id="21" name="图表 32">
          <a:extLst>
            <a:ext uri="{FF2B5EF4-FFF2-40B4-BE49-F238E27FC236}">
              <a16:creationId xmlns:a16="http://schemas.microsoft.com/office/drawing/2014/main" id="{00000000-0008-0000-13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17</xdr:col>
      <xdr:colOff>19956</xdr:colOff>
      <xdr:row>67</xdr:row>
      <xdr:rowOff>14062</xdr:rowOff>
    </xdr:from>
    <xdr:to>
      <xdr:col>19</xdr:col>
      <xdr:colOff>0</xdr:colOff>
      <xdr:row>78</xdr:row>
      <xdr:rowOff>18143</xdr:rowOff>
    </xdr:to>
    <xdr:graphicFrame macro="">
      <xdr:nvGraphicFramePr>
        <xdr:cNvPr id="22" name="图表 33">
          <a:extLst>
            <a:ext uri="{FF2B5EF4-FFF2-40B4-BE49-F238E27FC236}">
              <a16:creationId xmlns:a16="http://schemas.microsoft.com/office/drawing/2014/main" id="{00000000-0008-0000-13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17</xdr:col>
      <xdr:colOff>19957</xdr:colOff>
      <xdr:row>78</xdr:row>
      <xdr:rowOff>56695</xdr:rowOff>
    </xdr:from>
    <xdr:to>
      <xdr:col>18</xdr:col>
      <xdr:colOff>2748643</xdr:colOff>
      <xdr:row>88</xdr:row>
      <xdr:rowOff>90713</xdr:rowOff>
    </xdr:to>
    <xdr:graphicFrame macro="">
      <xdr:nvGraphicFramePr>
        <xdr:cNvPr id="23" name="图表 34">
          <a:extLst>
            <a:ext uri="{FF2B5EF4-FFF2-40B4-BE49-F238E27FC236}">
              <a16:creationId xmlns:a16="http://schemas.microsoft.com/office/drawing/2014/main" id="{00000000-0008-0000-13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17</xdr:col>
      <xdr:colOff>11793</xdr:colOff>
      <xdr:row>88</xdr:row>
      <xdr:rowOff>131084</xdr:rowOff>
    </xdr:from>
    <xdr:to>
      <xdr:col>18</xdr:col>
      <xdr:colOff>2757714</xdr:colOff>
      <xdr:row>98</xdr:row>
      <xdr:rowOff>136073</xdr:rowOff>
    </xdr:to>
    <xdr:graphicFrame macro="">
      <xdr:nvGraphicFramePr>
        <xdr:cNvPr id="24" name="图表 35">
          <a:extLst>
            <a:ext uri="{FF2B5EF4-FFF2-40B4-BE49-F238E27FC236}">
              <a16:creationId xmlns:a16="http://schemas.microsoft.com/office/drawing/2014/main" id="{00000000-0008-0000-13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16</xdr:col>
      <xdr:colOff>19958</xdr:colOff>
      <xdr:row>131</xdr:row>
      <xdr:rowOff>14967</xdr:rowOff>
    </xdr:from>
    <xdr:to>
      <xdr:col>19</xdr:col>
      <xdr:colOff>27214</xdr:colOff>
      <xdr:row>145</xdr:row>
      <xdr:rowOff>244928</xdr:rowOff>
    </xdr:to>
    <xdr:graphicFrame macro="">
      <xdr:nvGraphicFramePr>
        <xdr:cNvPr id="25" name="图表 37">
          <a:extLst>
            <a:ext uri="{FF2B5EF4-FFF2-40B4-BE49-F238E27FC236}">
              <a16:creationId xmlns:a16="http://schemas.microsoft.com/office/drawing/2014/main" id="{00000000-0008-0000-13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20</xdr:col>
      <xdr:colOff>12245</xdr:colOff>
      <xdr:row>67</xdr:row>
      <xdr:rowOff>13153</xdr:rowOff>
    </xdr:from>
    <xdr:to>
      <xdr:col>21</xdr:col>
      <xdr:colOff>2821215</xdr:colOff>
      <xdr:row>77</xdr:row>
      <xdr:rowOff>136071</xdr:rowOff>
    </xdr:to>
    <xdr:graphicFrame macro="">
      <xdr:nvGraphicFramePr>
        <xdr:cNvPr id="26" name="图表 39">
          <a:extLst>
            <a:ext uri="{FF2B5EF4-FFF2-40B4-BE49-F238E27FC236}">
              <a16:creationId xmlns:a16="http://schemas.microsoft.com/office/drawing/2014/main" id="{00000000-0008-0000-13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20</xdr:col>
      <xdr:colOff>14060</xdr:colOff>
      <xdr:row>78</xdr:row>
      <xdr:rowOff>7709</xdr:rowOff>
    </xdr:from>
    <xdr:to>
      <xdr:col>21</xdr:col>
      <xdr:colOff>2812143</xdr:colOff>
      <xdr:row>88</xdr:row>
      <xdr:rowOff>36284</xdr:rowOff>
    </xdr:to>
    <xdr:graphicFrame macro="">
      <xdr:nvGraphicFramePr>
        <xdr:cNvPr id="27" name="图表 41">
          <a:extLst>
            <a:ext uri="{FF2B5EF4-FFF2-40B4-BE49-F238E27FC236}">
              <a16:creationId xmlns:a16="http://schemas.microsoft.com/office/drawing/2014/main" id="{00000000-0008-0000-13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20</xdr:col>
      <xdr:colOff>14966</xdr:colOff>
      <xdr:row>88</xdr:row>
      <xdr:rowOff>49438</xdr:rowOff>
    </xdr:from>
    <xdr:to>
      <xdr:col>21</xdr:col>
      <xdr:colOff>2803072</xdr:colOff>
      <xdr:row>98</xdr:row>
      <xdr:rowOff>117928</xdr:rowOff>
    </xdr:to>
    <xdr:graphicFrame macro="">
      <xdr:nvGraphicFramePr>
        <xdr:cNvPr id="28" name="图表 42">
          <a:extLst>
            <a:ext uri="{FF2B5EF4-FFF2-40B4-BE49-F238E27FC236}">
              <a16:creationId xmlns:a16="http://schemas.microsoft.com/office/drawing/2014/main" id="{00000000-0008-0000-13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19</xdr:col>
      <xdr:colOff>39459</xdr:colOff>
      <xdr:row>131</xdr:row>
      <xdr:rowOff>14967</xdr:rowOff>
    </xdr:from>
    <xdr:to>
      <xdr:col>21</xdr:col>
      <xdr:colOff>2812143</xdr:colOff>
      <xdr:row>145</xdr:row>
      <xdr:rowOff>253998</xdr:rowOff>
    </xdr:to>
    <xdr:graphicFrame macro="">
      <xdr:nvGraphicFramePr>
        <xdr:cNvPr id="29" name="图表 43">
          <a:extLst>
            <a:ext uri="{FF2B5EF4-FFF2-40B4-BE49-F238E27FC236}">
              <a16:creationId xmlns:a16="http://schemas.microsoft.com/office/drawing/2014/main" id="{00000000-0008-0000-13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24</xdr:col>
      <xdr:colOff>11339</xdr:colOff>
      <xdr:row>67</xdr:row>
      <xdr:rowOff>22225</xdr:rowOff>
    </xdr:from>
    <xdr:to>
      <xdr:col>25</xdr:col>
      <xdr:colOff>2757715</xdr:colOff>
      <xdr:row>78</xdr:row>
      <xdr:rowOff>9071</xdr:rowOff>
    </xdr:to>
    <xdr:graphicFrame macro="">
      <xdr:nvGraphicFramePr>
        <xdr:cNvPr id="30" name="图表 44">
          <a:extLst>
            <a:ext uri="{FF2B5EF4-FFF2-40B4-BE49-F238E27FC236}">
              <a16:creationId xmlns:a16="http://schemas.microsoft.com/office/drawing/2014/main" id="{00000000-0008-0000-13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24</xdr:col>
      <xdr:colOff>20411</xdr:colOff>
      <xdr:row>78</xdr:row>
      <xdr:rowOff>27214</xdr:rowOff>
    </xdr:from>
    <xdr:to>
      <xdr:col>26</xdr:col>
      <xdr:colOff>0</xdr:colOff>
      <xdr:row>88</xdr:row>
      <xdr:rowOff>81643</xdr:rowOff>
    </xdr:to>
    <xdr:graphicFrame macro="">
      <xdr:nvGraphicFramePr>
        <xdr:cNvPr id="31" name="图表 46">
          <a:extLst>
            <a:ext uri="{FF2B5EF4-FFF2-40B4-BE49-F238E27FC236}">
              <a16:creationId xmlns:a16="http://schemas.microsoft.com/office/drawing/2014/main" id="{00000000-0008-0000-13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24</xdr:col>
      <xdr:colOff>12701</xdr:colOff>
      <xdr:row>88</xdr:row>
      <xdr:rowOff>95249</xdr:rowOff>
    </xdr:from>
    <xdr:to>
      <xdr:col>25</xdr:col>
      <xdr:colOff>2757714</xdr:colOff>
      <xdr:row>98</xdr:row>
      <xdr:rowOff>154213</xdr:rowOff>
    </xdr:to>
    <xdr:graphicFrame macro="">
      <xdr:nvGraphicFramePr>
        <xdr:cNvPr id="32" name="图表 48">
          <a:extLst>
            <a:ext uri="{FF2B5EF4-FFF2-40B4-BE49-F238E27FC236}">
              <a16:creationId xmlns:a16="http://schemas.microsoft.com/office/drawing/2014/main" id="{00000000-0008-0000-13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23</xdr:col>
      <xdr:colOff>11793</xdr:colOff>
      <xdr:row>131</xdr:row>
      <xdr:rowOff>24040</xdr:rowOff>
    </xdr:from>
    <xdr:to>
      <xdr:col>25</xdr:col>
      <xdr:colOff>2748644</xdr:colOff>
      <xdr:row>145</xdr:row>
      <xdr:rowOff>235858</xdr:rowOff>
    </xdr:to>
    <xdr:graphicFrame macro="">
      <xdr:nvGraphicFramePr>
        <xdr:cNvPr id="33" name="图表 49">
          <a:extLst>
            <a:ext uri="{FF2B5EF4-FFF2-40B4-BE49-F238E27FC236}">
              <a16:creationId xmlns:a16="http://schemas.microsoft.com/office/drawing/2014/main" id="{00000000-0008-0000-13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27</xdr:col>
      <xdr:colOff>20864</xdr:colOff>
      <xdr:row>67</xdr:row>
      <xdr:rowOff>12700</xdr:rowOff>
    </xdr:from>
    <xdr:to>
      <xdr:col>28</xdr:col>
      <xdr:colOff>2739572</xdr:colOff>
      <xdr:row>78</xdr:row>
      <xdr:rowOff>27214</xdr:rowOff>
    </xdr:to>
    <xdr:graphicFrame macro="">
      <xdr:nvGraphicFramePr>
        <xdr:cNvPr id="34" name="图表 50">
          <a:extLst>
            <a:ext uri="{FF2B5EF4-FFF2-40B4-BE49-F238E27FC236}">
              <a16:creationId xmlns:a16="http://schemas.microsoft.com/office/drawing/2014/main" id="{00000000-0008-0000-13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27</xdr:col>
      <xdr:colOff>12701</xdr:colOff>
      <xdr:row>78</xdr:row>
      <xdr:rowOff>48077</xdr:rowOff>
    </xdr:from>
    <xdr:to>
      <xdr:col>28</xdr:col>
      <xdr:colOff>2748644</xdr:colOff>
      <xdr:row>88</xdr:row>
      <xdr:rowOff>63499</xdr:rowOff>
    </xdr:to>
    <xdr:graphicFrame macro="">
      <xdr:nvGraphicFramePr>
        <xdr:cNvPr id="35" name="图表 52">
          <a:extLst>
            <a:ext uri="{FF2B5EF4-FFF2-40B4-BE49-F238E27FC236}">
              <a16:creationId xmlns:a16="http://schemas.microsoft.com/office/drawing/2014/main" id="{00000000-0008-0000-13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27</xdr:col>
      <xdr:colOff>22682</xdr:colOff>
      <xdr:row>88</xdr:row>
      <xdr:rowOff>85270</xdr:rowOff>
    </xdr:from>
    <xdr:to>
      <xdr:col>28</xdr:col>
      <xdr:colOff>2739575</xdr:colOff>
      <xdr:row>98</xdr:row>
      <xdr:rowOff>136070</xdr:rowOff>
    </xdr:to>
    <xdr:graphicFrame macro="">
      <xdr:nvGraphicFramePr>
        <xdr:cNvPr id="36" name="图表 54">
          <a:extLst>
            <a:ext uri="{FF2B5EF4-FFF2-40B4-BE49-F238E27FC236}">
              <a16:creationId xmlns:a16="http://schemas.microsoft.com/office/drawing/2014/main" id="{00000000-0008-0000-13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25</xdr:col>
      <xdr:colOff>2761798</xdr:colOff>
      <xdr:row>131</xdr:row>
      <xdr:rowOff>15874</xdr:rowOff>
    </xdr:from>
    <xdr:to>
      <xdr:col>29</xdr:col>
      <xdr:colOff>1</xdr:colOff>
      <xdr:row>146</xdr:row>
      <xdr:rowOff>18143</xdr:rowOff>
    </xdr:to>
    <xdr:graphicFrame macro="">
      <xdr:nvGraphicFramePr>
        <xdr:cNvPr id="37" name="图表 55">
          <a:extLst>
            <a:ext uri="{FF2B5EF4-FFF2-40B4-BE49-F238E27FC236}">
              <a16:creationId xmlns:a16="http://schemas.microsoft.com/office/drawing/2014/main" id="{00000000-0008-0000-13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32</xdr:col>
      <xdr:colOff>20866</xdr:colOff>
      <xdr:row>67</xdr:row>
      <xdr:rowOff>20866</xdr:rowOff>
    </xdr:from>
    <xdr:to>
      <xdr:col>34</xdr:col>
      <xdr:colOff>0</xdr:colOff>
      <xdr:row>78</xdr:row>
      <xdr:rowOff>81644</xdr:rowOff>
    </xdr:to>
    <xdr:graphicFrame macro="">
      <xdr:nvGraphicFramePr>
        <xdr:cNvPr id="38" name="图表 56">
          <a:extLst>
            <a:ext uri="{FF2B5EF4-FFF2-40B4-BE49-F238E27FC236}">
              <a16:creationId xmlns:a16="http://schemas.microsoft.com/office/drawing/2014/main" id="{00000000-0008-0000-1300-00002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32</xdr:col>
      <xdr:colOff>31750</xdr:colOff>
      <xdr:row>78</xdr:row>
      <xdr:rowOff>111577</xdr:rowOff>
    </xdr:from>
    <xdr:to>
      <xdr:col>33</xdr:col>
      <xdr:colOff>2739571</xdr:colOff>
      <xdr:row>89</xdr:row>
      <xdr:rowOff>9072</xdr:rowOff>
    </xdr:to>
    <xdr:graphicFrame macro="">
      <xdr:nvGraphicFramePr>
        <xdr:cNvPr id="39" name="图表 57">
          <a:extLst>
            <a:ext uri="{FF2B5EF4-FFF2-40B4-BE49-F238E27FC236}">
              <a16:creationId xmlns:a16="http://schemas.microsoft.com/office/drawing/2014/main" id="{00000000-0008-0000-1300-00002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32</xdr:col>
      <xdr:colOff>14061</xdr:colOff>
      <xdr:row>88</xdr:row>
      <xdr:rowOff>136071</xdr:rowOff>
    </xdr:from>
    <xdr:to>
      <xdr:col>33</xdr:col>
      <xdr:colOff>2748643</xdr:colOff>
      <xdr:row>98</xdr:row>
      <xdr:rowOff>161925</xdr:rowOff>
    </xdr:to>
    <xdr:graphicFrame macro="">
      <xdr:nvGraphicFramePr>
        <xdr:cNvPr id="40" name="图表 59">
          <a:extLst>
            <a:ext uri="{FF2B5EF4-FFF2-40B4-BE49-F238E27FC236}">
              <a16:creationId xmlns:a16="http://schemas.microsoft.com/office/drawing/2014/main" id="{00000000-0008-0000-1300-00002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31</xdr:col>
      <xdr:colOff>13152</xdr:colOff>
      <xdr:row>131</xdr:row>
      <xdr:rowOff>25400</xdr:rowOff>
    </xdr:from>
    <xdr:to>
      <xdr:col>33</xdr:col>
      <xdr:colOff>2748642</xdr:colOff>
      <xdr:row>145</xdr:row>
      <xdr:rowOff>235858</xdr:rowOff>
    </xdr:to>
    <xdr:graphicFrame macro="">
      <xdr:nvGraphicFramePr>
        <xdr:cNvPr id="41" name="图表 61">
          <a:extLst>
            <a:ext uri="{FF2B5EF4-FFF2-40B4-BE49-F238E27FC236}">
              <a16:creationId xmlns:a16="http://schemas.microsoft.com/office/drawing/2014/main" id="{00000000-0008-0000-13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35</xdr:col>
      <xdr:colOff>21318</xdr:colOff>
      <xdr:row>67</xdr:row>
      <xdr:rowOff>21771</xdr:rowOff>
    </xdr:from>
    <xdr:to>
      <xdr:col>36</xdr:col>
      <xdr:colOff>2748643</xdr:colOff>
      <xdr:row>78</xdr:row>
      <xdr:rowOff>117928</xdr:rowOff>
    </xdr:to>
    <xdr:graphicFrame macro="">
      <xdr:nvGraphicFramePr>
        <xdr:cNvPr id="42" name="图表 63">
          <a:extLst>
            <a:ext uri="{FF2B5EF4-FFF2-40B4-BE49-F238E27FC236}">
              <a16:creationId xmlns:a16="http://schemas.microsoft.com/office/drawing/2014/main" id="{00000000-0008-0000-1300-00002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35</xdr:col>
      <xdr:colOff>20864</xdr:colOff>
      <xdr:row>78</xdr:row>
      <xdr:rowOff>138788</xdr:rowOff>
    </xdr:from>
    <xdr:to>
      <xdr:col>36</xdr:col>
      <xdr:colOff>2748643</xdr:colOff>
      <xdr:row>89</xdr:row>
      <xdr:rowOff>9067</xdr:rowOff>
    </xdr:to>
    <xdr:graphicFrame macro="">
      <xdr:nvGraphicFramePr>
        <xdr:cNvPr id="43" name="图表 64">
          <a:extLst>
            <a:ext uri="{FF2B5EF4-FFF2-40B4-BE49-F238E27FC236}">
              <a16:creationId xmlns:a16="http://schemas.microsoft.com/office/drawing/2014/main" id="{00000000-0008-0000-1300-00002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35</xdr:col>
      <xdr:colOff>11793</xdr:colOff>
      <xdr:row>89</xdr:row>
      <xdr:rowOff>18143</xdr:rowOff>
    </xdr:from>
    <xdr:to>
      <xdr:col>36</xdr:col>
      <xdr:colOff>2757715</xdr:colOff>
      <xdr:row>98</xdr:row>
      <xdr:rowOff>145141</xdr:rowOff>
    </xdr:to>
    <xdr:graphicFrame macro="">
      <xdr:nvGraphicFramePr>
        <xdr:cNvPr id="44" name="图表 65">
          <a:extLst>
            <a:ext uri="{FF2B5EF4-FFF2-40B4-BE49-F238E27FC236}">
              <a16:creationId xmlns:a16="http://schemas.microsoft.com/office/drawing/2014/main" id="{00000000-0008-0000-13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34</xdr:col>
      <xdr:colOff>20409</xdr:colOff>
      <xdr:row>131</xdr:row>
      <xdr:rowOff>16782</xdr:rowOff>
    </xdr:from>
    <xdr:to>
      <xdr:col>36</xdr:col>
      <xdr:colOff>2739571</xdr:colOff>
      <xdr:row>145</xdr:row>
      <xdr:rowOff>217715</xdr:rowOff>
    </xdr:to>
    <xdr:graphicFrame macro="">
      <xdr:nvGraphicFramePr>
        <xdr:cNvPr id="45" name="图表 66">
          <a:extLst>
            <a:ext uri="{FF2B5EF4-FFF2-40B4-BE49-F238E27FC236}">
              <a16:creationId xmlns:a16="http://schemas.microsoft.com/office/drawing/2014/main" id="{00000000-0008-0000-13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37</xdr:col>
      <xdr:colOff>2721428</xdr:colOff>
      <xdr:row>67</xdr:row>
      <xdr:rowOff>21771</xdr:rowOff>
    </xdr:from>
    <xdr:to>
      <xdr:col>40</xdr:col>
      <xdr:colOff>18141</xdr:colOff>
      <xdr:row>78</xdr:row>
      <xdr:rowOff>90714</xdr:rowOff>
    </xdr:to>
    <xdr:graphicFrame macro="">
      <xdr:nvGraphicFramePr>
        <xdr:cNvPr id="46" name="图表 67">
          <a:extLst>
            <a:ext uri="{FF2B5EF4-FFF2-40B4-BE49-F238E27FC236}">
              <a16:creationId xmlns:a16="http://schemas.microsoft.com/office/drawing/2014/main" id="{00000000-0008-0000-13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37</xdr:col>
      <xdr:colOff>2739571</xdr:colOff>
      <xdr:row>78</xdr:row>
      <xdr:rowOff>117928</xdr:rowOff>
    </xdr:from>
    <xdr:to>
      <xdr:col>39</xdr:col>
      <xdr:colOff>2766785</xdr:colOff>
      <xdr:row>88</xdr:row>
      <xdr:rowOff>117927</xdr:rowOff>
    </xdr:to>
    <xdr:graphicFrame macro="">
      <xdr:nvGraphicFramePr>
        <xdr:cNvPr id="47" name="图表 69">
          <a:extLst>
            <a:ext uri="{FF2B5EF4-FFF2-40B4-BE49-F238E27FC236}">
              <a16:creationId xmlns:a16="http://schemas.microsoft.com/office/drawing/2014/main" id="{00000000-0008-0000-1300-00002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37</xdr:col>
      <xdr:colOff>2752273</xdr:colOff>
      <xdr:row>88</xdr:row>
      <xdr:rowOff>145143</xdr:rowOff>
    </xdr:from>
    <xdr:to>
      <xdr:col>40</xdr:col>
      <xdr:colOff>0</xdr:colOff>
      <xdr:row>98</xdr:row>
      <xdr:rowOff>154214</xdr:rowOff>
    </xdr:to>
    <xdr:graphicFrame macro="">
      <xdr:nvGraphicFramePr>
        <xdr:cNvPr id="48" name="图表 71">
          <a:extLst>
            <a:ext uri="{FF2B5EF4-FFF2-40B4-BE49-F238E27FC236}">
              <a16:creationId xmlns:a16="http://schemas.microsoft.com/office/drawing/2014/main" id="{00000000-0008-0000-1300-00003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37</xdr:col>
      <xdr:colOff>11340</xdr:colOff>
      <xdr:row>131</xdr:row>
      <xdr:rowOff>26307</xdr:rowOff>
    </xdr:from>
    <xdr:to>
      <xdr:col>39</xdr:col>
      <xdr:colOff>2748643</xdr:colOff>
      <xdr:row>145</xdr:row>
      <xdr:rowOff>235858</xdr:rowOff>
    </xdr:to>
    <xdr:graphicFrame macro="">
      <xdr:nvGraphicFramePr>
        <xdr:cNvPr id="49" name="图表 72">
          <a:extLst>
            <a:ext uri="{FF2B5EF4-FFF2-40B4-BE49-F238E27FC236}">
              <a16:creationId xmlns:a16="http://schemas.microsoft.com/office/drawing/2014/main" id="{00000000-0008-0000-1300-00003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41</xdr:col>
      <xdr:colOff>20409</xdr:colOff>
      <xdr:row>67</xdr:row>
      <xdr:rowOff>21770</xdr:rowOff>
    </xdr:from>
    <xdr:to>
      <xdr:col>42</xdr:col>
      <xdr:colOff>2739571</xdr:colOff>
      <xdr:row>78</xdr:row>
      <xdr:rowOff>45357</xdr:rowOff>
    </xdr:to>
    <xdr:graphicFrame macro="">
      <xdr:nvGraphicFramePr>
        <xdr:cNvPr id="50" name="图表 74">
          <a:extLst>
            <a:ext uri="{FF2B5EF4-FFF2-40B4-BE49-F238E27FC236}">
              <a16:creationId xmlns:a16="http://schemas.microsoft.com/office/drawing/2014/main" id="{00000000-0008-0000-1300-00003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xdr:from>
      <xdr:col>41</xdr:col>
      <xdr:colOff>9071</xdr:colOff>
      <xdr:row>78</xdr:row>
      <xdr:rowOff>81642</xdr:rowOff>
    </xdr:from>
    <xdr:to>
      <xdr:col>43</xdr:col>
      <xdr:colOff>9071</xdr:colOff>
      <xdr:row>88</xdr:row>
      <xdr:rowOff>9070</xdr:rowOff>
    </xdr:to>
    <xdr:graphicFrame macro="">
      <xdr:nvGraphicFramePr>
        <xdr:cNvPr id="51" name="图表 76">
          <a:extLst>
            <a:ext uri="{FF2B5EF4-FFF2-40B4-BE49-F238E27FC236}">
              <a16:creationId xmlns:a16="http://schemas.microsoft.com/office/drawing/2014/main" id="{00000000-0008-0000-1300-00003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xdr:from>
      <xdr:col>41</xdr:col>
      <xdr:colOff>9071</xdr:colOff>
      <xdr:row>88</xdr:row>
      <xdr:rowOff>36285</xdr:rowOff>
    </xdr:from>
    <xdr:to>
      <xdr:col>42</xdr:col>
      <xdr:colOff>2739572</xdr:colOff>
      <xdr:row>98</xdr:row>
      <xdr:rowOff>136071</xdr:rowOff>
    </xdr:to>
    <xdr:graphicFrame macro="">
      <xdr:nvGraphicFramePr>
        <xdr:cNvPr id="52" name="图表 77">
          <a:extLst>
            <a:ext uri="{FF2B5EF4-FFF2-40B4-BE49-F238E27FC236}">
              <a16:creationId xmlns:a16="http://schemas.microsoft.com/office/drawing/2014/main" id="{00000000-0008-0000-1300-00003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xdr:from>
      <xdr:col>40</xdr:col>
      <xdr:colOff>20863</xdr:colOff>
      <xdr:row>131</xdr:row>
      <xdr:rowOff>17690</xdr:rowOff>
    </xdr:from>
    <xdr:to>
      <xdr:col>42</xdr:col>
      <xdr:colOff>2757713</xdr:colOff>
      <xdr:row>146</xdr:row>
      <xdr:rowOff>18143</xdr:rowOff>
    </xdr:to>
    <xdr:graphicFrame macro="">
      <xdr:nvGraphicFramePr>
        <xdr:cNvPr id="53" name="图表 79">
          <a:extLst>
            <a:ext uri="{FF2B5EF4-FFF2-40B4-BE49-F238E27FC236}">
              <a16:creationId xmlns:a16="http://schemas.microsoft.com/office/drawing/2014/main" id="{00000000-0008-0000-1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xdr:from>
      <xdr:col>44</xdr:col>
      <xdr:colOff>29482</xdr:colOff>
      <xdr:row>67</xdr:row>
      <xdr:rowOff>14513</xdr:rowOff>
    </xdr:from>
    <xdr:to>
      <xdr:col>45</xdr:col>
      <xdr:colOff>2748642</xdr:colOff>
      <xdr:row>78</xdr:row>
      <xdr:rowOff>63499</xdr:rowOff>
    </xdr:to>
    <xdr:graphicFrame macro="">
      <xdr:nvGraphicFramePr>
        <xdr:cNvPr id="54" name="图表 81">
          <a:extLst>
            <a:ext uri="{FF2B5EF4-FFF2-40B4-BE49-F238E27FC236}">
              <a16:creationId xmlns:a16="http://schemas.microsoft.com/office/drawing/2014/main" id="{00000000-0008-0000-13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twoCellAnchor>
  <xdr:twoCellAnchor>
    <xdr:from>
      <xdr:col>44</xdr:col>
      <xdr:colOff>30389</xdr:colOff>
      <xdr:row>78</xdr:row>
      <xdr:rowOff>111578</xdr:rowOff>
    </xdr:from>
    <xdr:to>
      <xdr:col>45</xdr:col>
      <xdr:colOff>2712356</xdr:colOff>
      <xdr:row>88</xdr:row>
      <xdr:rowOff>108856</xdr:rowOff>
    </xdr:to>
    <xdr:graphicFrame macro="">
      <xdr:nvGraphicFramePr>
        <xdr:cNvPr id="55" name="图表 82">
          <a:extLst>
            <a:ext uri="{FF2B5EF4-FFF2-40B4-BE49-F238E27FC236}">
              <a16:creationId xmlns:a16="http://schemas.microsoft.com/office/drawing/2014/main" id="{00000000-0008-0000-1300-00003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4"/>
        </a:graphicData>
      </a:graphic>
    </xdr:graphicFrame>
    <xdr:clientData/>
  </xdr:twoCellAnchor>
  <xdr:twoCellAnchor>
    <xdr:from>
      <xdr:col>44</xdr:col>
      <xdr:colOff>31299</xdr:colOff>
      <xdr:row>88</xdr:row>
      <xdr:rowOff>136069</xdr:rowOff>
    </xdr:from>
    <xdr:to>
      <xdr:col>45</xdr:col>
      <xdr:colOff>2739571</xdr:colOff>
      <xdr:row>98</xdr:row>
      <xdr:rowOff>154210</xdr:rowOff>
    </xdr:to>
    <xdr:graphicFrame macro="">
      <xdr:nvGraphicFramePr>
        <xdr:cNvPr id="56" name="图表 83">
          <a:extLst>
            <a:ext uri="{FF2B5EF4-FFF2-40B4-BE49-F238E27FC236}">
              <a16:creationId xmlns:a16="http://schemas.microsoft.com/office/drawing/2014/main" id="{00000000-0008-0000-13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5"/>
        </a:graphicData>
      </a:graphic>
    </xdr:graphicFrame>
    <xdr:clientData/>
  </xdr:twoCellAnchor>
  <xdr:twoCellAnchor>
    <xdr:from>
      <xdr:col>43</xdr:col>
      <xdr:colOff>19958</xdr:colOff>
      <xdr:row>131</xdr:row>
      <xdr:rowOff>17690</xdr:rowOff>
    </xdr:from>
    <xdr:to>
      <xdr:col>45</xdr:col>
      <xdr:colOff>2748642</xdr:colOff>
      <xdr:row>145</xdr:row>
      <xdr:rowOff>235858</xdr:rowOff>
    </xdr:to>
    <xdr:graphicFrame macro="">
      <xdr:nvGraphicFramePr>
        <xdr:cNvPr id="57" name="图表 85">
          <a:extLst>
            <a:ext uri="{FF2B5EF4-FFF2-40B4-BE49-F238E27FC236}">
              <a16:creationId xmlns:a16="http://schemas.microsoft.com/office/drawing/2014/main" id="{00000000-0008-0000-13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6"/>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USER/Downloads/Telegram%20Desktop/10.1-25%20PH&#26032;&#29256;&#26085;&#25253;_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H项目日报（总表）"/>
      <sheetName val="1月WP"/>
      <sheetName val="2月WP"/>
      <sheetName val="WP图表区"/>
      <sheetName val="WinningPlus"/>
      <sheetName val="8月WP"/>
      <sheetName val="9月WP"/>
      <sheetName val="7月WP"/>
      <sheetName val="WP_ro"/>
      <sheetName val="6月WP"/>
      <sheetName val="WP财务报表"/>
      <sheetName val="8月GJP"/>
      <sheetName val="1月GJP"/>
      <sheetName val="2月GJP"/>
      <sheetName val="GJP图表区"/>
      <sheetName val="GJP"/>
      <sheetName val="GJP_ro"/>
      <sheetName val="9月GJP"/>
      <sheetName val="GJP财务报表"/>
      <sheetName val="6月GJP"/>
      <sheetName val="8月SBET"/>
      <sheetName val="1月SBET"/>
      <sheetName val="2月SBET"/>
      <sheetName val="SBET图表区"/>
      <sheetName val="SBET"/>
      <sheetName val="9月SBET"/>
      <sheetName val="SBET_ro"/>
      <sheetName val="6月SBET"/>
      <sheetName val="SBET财务报表"/>
      <sheetName val="8月Sugarplay"/>
      <sheetName val="1月Sugarplay"/>
      <sheetName val="2月Sugarplay"/>
      <sheetName val="SP图表区"/>
      <sheetName val="Sugarplay"/>
      <sheetName val="9月Sugarplay"/>
      <sheetName val="SUGARPLAY_ro"/>
      <sheetName val="6月Sugarplay"/>
      <sheetName val="JILI747"/>
      <sheetName val="1月JILI747"/>
      <sheetName val="2月JILI747"/>
      <sheetName val="JILI747图表区"/>
      <sheetName val="JILI747财务报表"/>
      <sheetName val="8月PSF"/>
      <sheetName val="PSF图表区"/>
      <sheetName val="SP财务报表"/>
      <sheetName val="PSF"/>
      <sheetName val="9月PSF"/>
      <sheetName val="3月PSF"/>
      <sheetName val="PSF_ro"/>
      <sheetName val="6月PSF"/>
      <sheetName val="PSF财务报表"/>
      <sheetName val="Slotzone"/>
      <sheetName val="9月Slotzone"/>
      <sheetName val="Slotzone_ro"/>
      <sheetName val="Slotzone财务报表"/>
      <sheetName val="7月GJP"/>
      <sheetName val="7月SBET"/>
      <sheetName val="7月Sugarplay"/>
      <sheetName val="7月PSF"/>
      <sheetName val="5月WP"/>
      <sheetName val="5月GJP"/>
      <sheetName val="5月SBET"/>
      <sheetName val="5月Sugarplay"/>
      <sheetName val="5月PSF"/>
      <sheetName val="4月WP"/>
      <sheetName val="4月GJP"/>
      <sheetName val="4月SBET"/>
      <sheetName val="4月Sugarplay"/>
      <sheetName val="4月JILI747"/>
      <sheetName val="4月PSF"/>
      <sheetName val="3月WP"/>
      <sheetName val="3月GJP"/>
      <sheetName val="3月SBET"/>
      <sheetName val="3月Sugarplay"/>
      <sheetName val="3月JILI747"/>
    </sheetNames>
    <sheetDataSet>
      <sheetData sheetId="0">
        <row r="5">
          <cell r="A5">
            <v>45566</v>
          </cell>
        </row>
      </sheetData>
      <sheetData sheetId="1"/>
      <sheetData sheetId="2" refreshError="1"/>
      <sheetData sheetId="3">
        <row r="68">
          <cell r="W68" t="str">
            <v>本月日环比数据</v>
          </cell>
        </row>
        <row r="69">
          <cell r="A69">
            <v>45474</v>
          </cell>
          <cell r="W69">
            <v>83662</v>
          </cell>
        </row>
        <row r="70">
          <cell r="A70">
            <v>45475</v>
          </cell>
          <cell r="W70">
            <v>-11204</v>
          </cell>
        </row>
        <row r="71">
          <cell r="A71">
            <v>45476</v>
          </cell>
          <cell r="W71">
            <v>-23050</v>
          </cell>
        </row>
        <row r="72">
          <cell r="A72">
            <v>45477</v>
          </cell>
          <cell r="W72">
            <v>-7857</v>
          </cell>
        </row>
        <row r="73">
          <cell r="A73">
            <v>45478</v>
          </cell>
          <cell r="W73">
            <v>8981</v>
          </cell>
        </row>
        <row r="74">
          <cell r="A74">
            <v>45479</v>
          </cell>
          <cell r="W74">
            <v>-14043</v>
          </cell>
        </row>
        <row r="75">
          <cell r="A75">
            <v>45480</v>
          </cell>
          <cell r="W75">
            <v>-24101</v>
          </cell>
        </row>
        <row r="76">
          <cell r="A76">
            <v>45481</v>
          </cell>
          <cell r="W76">
            <v>15469</v>
          </cell>
        </row>
        <row r="77">
          <cell r="A77">
            <v>45482</v>
          </cell>
          <cell r="W77">
            <v>2843</v>
          </cell>
        </row>
        <row r="78">
          <cell r="A78">
            <v>45483</v>
          </cell>
          <cell r="W78">
            <v>-1151</v>
          </cell>
        </row>
        <row r="79">
          <cell r="A79">
            <v>45484</v>
          </cell>
          <cell r="W79">
            <v>-9761</v>
          </cell>
        </row>
        <row r="80">
          <cell r="A80">
            <v>45485</v>
          </cell>
          <cell r="W80">
            <v>39115</v>
          </cell>
        </row>
        <row r="81">
          <cell r="A81">
            <v>45486</v>
          </cell>
          <cell r="W81">
            <v>10313</v>
          </cell>
        </row>
        <row r="82">
          <cell r="A82">
            <v>45487</v>
          </cell>
          <cell r="W82">
            <v>-30846</v>
          </cell>
        </row>
        <row r="83">
          <cell r="A83">
            <v>45488</v>
          </cell>
          <cell r="W83">
            <v>26948</v>
          </cell>
        </row>
        <row r="84">
          <cell r="A84">
            <v>45489</v>
          </cell>
          <cell r="W84">
            <v>-7255</v>
          </cell>
        </row>
        <row r="85">
          <cell r="A85">
            <v>45490</v>
          </cell>
          <cell r="W85">
            <v>-18587</v>
          </cell>
        </row>
        <row r="86">
          <cell r="A86">
            <v>45491</v>
          </cell>
          <cell r="W86">
            <v>5769</v>
          </cell>
        </row>
        <row r="87">
          <cell r="A87">
            <v>45492</v>
          </cell>
          <cell r="W87">
            <v>8406</v>
          </cell>
        </row>
        <row r="88">
          <cell r="A88">
            <v>45493</v>
          </cell>
          <cell r="W88">
            <v>4334</v>
          </cell>
        </row>
        <row r="89">
          <cell r="A89">
            <v>45494</v>
          </cell>
          <cell r="W89">
            <v>-13955</v>
          </cell>
        </row>
        <row r="90">
          <cell r="A90">
            <v>45495</v>
          </cell>
          <cell r="W90">
            <v>-3817</v>
          </cell>
        </row>
        <row r="91">
          <cell r="A91">
            <v>45496</v>
          </cell>
          <cell r="W91">
            <v>6420</v>
          </cell>
        </row>
        <row r="92">
          <cell r="A92">
            <v>45497</v>
          </cell>
          <cell r="W92" t="e">
            <v>#REF!</v>
          </cell>
        </row>
        <row r="93">
          <cell r="A93">
            <v>45498</v>
          </cell>
          <cell r="W93" t="e">
            <v>#REF!</v>
          </cell>
        </row>
        <row r="94">
          <cell r="A94">
            <v>45499</v>
          </cell>
          <cell r="W94">
            <v>-51562</v>
          </cell>
        </row>
        <row r="95">
          <cell r="A95">
            <v>45500</v>
          </cell>
          <cell r="W95">
            <v>0</v>
          </cell>
        </row>
        <row r="96">
          <cell r="A96">
            <v>45501</v>
          </cell>
          <cell r="W96">
            <v>0</v>
          </cell>
        </row>
        <row r="97">
          <cell r="A97">
            <v>45502</v>
          </cell>
          <cell r="W97">
            <v>0</v>
          </cell>
        </row>
        <row r="98">
          <cell r="A98">
            <v>45503</v>
          </cell>
          <cell r="W98">
            <v>0</v>
          </cell>
        </row>
        <row r="99">
          <cell r="A99">
            <v>45504</v>
          </cell>
          <cell r="W99">
            <v>0</v>
          </cell>
        </row>
      </sheetData>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sheetPr>
  <dimension ref="A1:AS40"/>
  <sheetViews>
    <sheetView tabSelected="1" zoomScale="70" zoomScaleNormal="70" workbookViewId="0">
      <pane ySplit="2" topLeftCell="A3" activePane="bottomLeft" state="frozen"/>
      <selection pane="bottomLeft" activeCell="A14" sqref="A14"/>
    </sheetView>
  </sheetViews>
  <sheetFormatPr defaultColWidth="9" defaultRowHeight="24.95" customHeight="1" outlineLevelCol="1"/>
  <cols>
    <col min="1" max="1" width="12.42578125" customWidth="1"/>
    <col min="2" max="2" width="16.7109375" bestFit="1" customWidth="1"/>
    <col min="3" max="3" width="13.85546875" bestFit="1" customWidth="1"/>
    <col min="4" max="4" width="16.7109375" bestFit="1" customWidth="1"/>
    <col min="5" max="8" width="15.28515625" bestFit="1" customWidth="1"/>
    <col min="9" max="10" width="13.85546875" bestFit="1" customWidth="1"/>
    <col min="11" max="11" width="11.5703125" bestFit="1" customWidth="1"/>
    <col min="12" max="13" width="10.28515625" bestFit="1" customWidth="1"/>
    <col min="14" max="15" width="11.5703125" bestFit="1" customWidth="1"/>
    <col min="16" max="18" width="18.85546875" bestFit="1" customWidth="1" outlineLevel="1"/>
    <col min="19" max="19" width="11.5703125" bestFit="1" customWidth="1" outlineLevel="1"/>
    <col min="20" max="20" width="15.28515625" bestFit="1" customWidth="1" outlineLevel="1"/>
    <col min="21" max="22" width="13.85546875" bestFit="1" customWidth="1" outlineLevel="1"/>
    <col min="23" max="23" width="15.28515625" bestFit="1" customWidth="1" outlineLevel="1"/>
    <col min="24" max="24" width="10" bestFit="1" customWidth="1" outlineLevel="1"/>
    <col min="25" max="25" width="9.7109375" bestFit="1" customWidth="1" outlineLevel="1"/>
    <col min="26" max="26" width="16.7109375" bestFit="1" customWidth="1" outlineLevel="1"/>
    <col min="27" max="27" width="16.5703125" customWidth="1" outlineLevel="1"/>
    <col min="28" max="29" width="15" customWidth="1" outlineLevel="1"/>
    <col min="30" max="30" width="13.5703125" customWidth="1" outlineLevel="1"/>
    <col min="31" max="31" width="11.5703125" customWidth="1" outlineLevel="1"/>
    <col min="32" max="32" width="13.5703125" customWidth="1" outlineLevel="1"/>
    <col min="33" max="34" width="13.42578125" customWidth="1" outlineLevel="1"/>
    <col min="35" max="35" width="13.5703125" customWidth="1" outlineLevel="1"/>
    <col min="36" max="36" width="13.42578125" customWidth="1" outlineLevel="1"/>
    <col min="37" max="37" width="11.140625" customWidth="1" outlineLevel="1"/>
    <col min="38" max="39" width="13.5703125" customWidth="1" outlineLevel="1"/>
    <col min="40" max="40" width="11.5703125" customWidth="1" outlineLevel="1"/>
    <col min="41" max="41" width="13.85546875" bestFit="1" customWidth="1" outlineLevel="1"/>
    <col min="42" max="42" width="14.85546875" bestFit="1" customWidth="1" outlineLevel="1"/>
    <col min="43" max="43" width="13.5703125" customWidth="1" outlineLevel="1"/>
    <col min="44" max="44" width="8.42578125" customWidth="1" outlineLevel="1"/>
  </cols>
  <sheetData>
    <row r="1" spans="1:45" s="133" customFormat="1" ht="28.5" customHeight="1">
      <c r="A1" s="171">
        <v>46093</v>
      </c>
      <c r="B1" s="172"/>
      <c r="C1" s="172"/>
      <c r="D1" s="172"/>
      <c r="E1" s="172"/>
      <c r="F1" s="173" t="s">
        <v>168</v>
      </c>
      <c r="G1" s="174"/>
      <c r="H1" s="174"/>
      <c r="I1" s="174"/>
      <c r="J1" s="174"/>
      <c r="K1" s="174"/>
      <c r="L1" s="174"/>
      <c r="M1" s="174"/>
      <c r="N1" s="174"/>
      <c r="O1" s="175"/>
      <c r="P1" s="176" t="s">
        <v>0</v>
      </c>
      <c r="Q1" s="176"/>
      <c r="R1" s="176"/>
      <c r="S1" s="176"/>
      <c r="T1" s="176"/>
      <c r="U1" s="176"/>
      <c r="V1" s="176"/>
      <c r="W1" s="176"/>
      <c r="X1" s="176"/>
      <c r="Y1" s="176"/>
      <c r="Z1" s="176"/>
      <c r="AA1" s="176"/>
      <c r="AB1" s="176"/>
      <c r="AC1" s="176"/>
      <c r="AD1" s="176"/>
      <c r="AE1" s="176"/>
      <c r="AF1" s="176"/>
      <c r="AG1" s="176"/>
      <c r="AH1" s="176"/>
      <c r="AI1" s="176"/>
      <c r="AJ1" s="176"/>
      <c r="AK1" s="176"/>
      <c r="AL1" s="176"/>
      <c r="AM1" s="176"/>
      <c r="AN1" s="176"/>
      <c r="AO1" s="176"/>
      <c r="AP1" s="176"/>
      <c r="AQ1" s="176"/>
      <c r="AR1" s="176"/>
    </row>
    <row r="2" spans="1:45" s="133" customFormat="1" ht="22.5" customHeight="1">
      <c r="A2" s="134" t="s">
        <v>1</v>
      </c>
      <c r="B2" s="135" t="s">
        <v>2</v>
      </c>
      <c r="C2" s="135" t="s">
        <v>3</v>
      </c>
      <c r="D2" s="135" t="s">
        <v>4</v>
      </c>
      <c r="E2" s="135" t="s">
        <v>5</v>
      </c>
      <c r="F2" s="136" t="s">
        <v>6</v>
      </c>
      <c r="G2" s="136" t="s">
        <v>7</v>
      </c>
      <c r="H2" s="136" t="s">
        <v>8</v>
      </c>
      <c r="I2" s="155" t="s">
        <v>9</v>
      </c>
      <c r="J2" s="155" t="s">
        <v>10</v>
      </c>
      <c r="K2" s="155" t="s">
        <v>11</v>
      </c>
      <c r="L2" s="155" t="s">
        <v>12</v>
      </c>
      <c r="M2" s="155" t="s">
        <v>13</v>
      </c>
      <c r="N2" s="155" t="s">
        <v>14</v>
      </c>
      <c r="O2" s="155" t="s">
        <v>15</v>
      </c>
      <c r="P2" s="146" t="s">
        <v>16</v>
      </c>
      <c r="Q2" s="146" t="s">
        <v>17</v>
      </c>
      <c r="R2" s="146" t="s">
        <v>18</v>
      </c>
      <c r="S2" s="146" t="s">
        <v>166</v>
      </c>
      <c r="T2" s="146" t="s">
        <v>19</v>
      </c>
      <c r="U2" s="146" t="s">
        <v>20</v>
      </c>
      <c r="V2" s="146" t="s">
        <v>21</v>
      </c>
      <c r="W2" s="146" t="s">
        <v>6</v>
      </c>
      <c r="X2" s="146" t="s">
        <v>22</v>
      </c>
      <c r="Y2" s="146" t="s">
        <v>23</v>
      </c>
      <c r="Z2" s="146" t="s">
        <v>24</v>
      </c>
      <c r="AA2" s="146" t="s">
        <v>25</v>
      </c>
      <c r="AB2" s="146" t="s">
        <v>26</v>
      </c>
      <c r="AC2" s="146" t="s">
        <v>27</v>
      </c>
      <c r="AD2" s="146" t="s">
        <v>7</v>
      </c>
      <c r="AE2" s="146" t="s">
        <v>28</v>
      </c>
      <c r="AF2" s="146" t="s">
        <v>29</v>
      </c>
      <c r="AG2" s="146" t="s">
        <v>30</v>
      </c>
      <c r="AH2" s="146" t="s">
        <v>31</v>
      </c>
      <c r="AI2" s="146" t="s">
        <v>32</v>
      </c>
      <c r="AJ2" s="146" t="s">
        <v>33</v>
      </c>
      <c r="AK2" s="146" t="s">
        <v>34</v>
      </c>
      <c r="AL2" s="146" t="s">
        <v>35</v>
      </c>
      <c r="AM2" s="146" t="s">
        <v>8</v>
      </c>
      <c r="AN2" s="146" t="s">
        <v>36</v>
      </c>
      <c r="AO2" s="146" t="s">
        <v>37</v>
      </c>
      <c r="AP2" s="146" t="s">
        <v>38</v>
      </c>
      <c r="AQ2" s="134" t="s">
        <v>39</v>
      </c>
      <c r="AR2" s="151" t="s">
        <v>40</v>
      </c>
    </row>
    <row r="3" spans="1:45" s="133" customFormat="1" ht="22.5" customHeight="1">
      <c r="A3" s="137">
        <v>46082</v>
      </c>
      <c r="B3" s="138">
        <f>WP!L9+GJP!L9+SBET!L9+Sugarplay!L9</f>
        <v>10012560.6</v>
      </c>
      <c r="C3" s="138">
        <f>WP!K9+GJP!K9+SBET!K9+Sugarplay!K9</f>
        <v>101494</v>
      </c>
      <c r="D3" s="138">
        <f>WP!M9+GJP!M9+SBET!M9+Sugarplay!N9</f>
        <v>9438631</v>
      </c>
      <c r="E3" s="139">
        <f>B3-D3</f>
        <v>573929.59999999963</v>
      </c>
      <c r="F3" s="140">
        <f>W3</f>
        <v>1023619.1099999996</v>
      </c>
      <c r="G3" s="140">
        <f>AD3</f>
        <v>1023619.1099999996</v>
      </c>
      <c r="H3" s="140">
        <f>AM3</f>
        <v>677871.7500999996</v>
      </c>
      <c r="I3" s="138">
        <f>WP!D9+GJP!D9+SBET!D9+Sugarplay!D9</f>
        <v>37276</v>
      </c>
      <c r="J3" s="138">
        <f>WP!J9+GJP!J9+SBET!J9+Sugarplay!J9</f>
        <v>23624</v>
      </c>
      <c r="K3" s="138">
        <f>WP!B9+GJP!B9+SBET!B9+Sugarplay!B9</f>
        <v>1333</v>
      </c>
      <c r="L3" s="138">
        <f>WP!C9+GJP!C9+SBET!C9+Sugarplay!C9</f>
        <v>410</v>
      </c>
      <c r="M3" s="138">
        <f>WP!E9+GJP!E9+SBET!E9+Sugarplay!E9</f>
        <v>992</v>
      </c>
      <c r="N3" s="138">
        <f>WP!F9+GJP!F9+SBET!F9+Sugarplay!F9</f>
        <v>5857</v>
      </c>
      <c r="O3" s="138">
        <f>WP!G9+GJP!G9+SBET!G9+Sugarplay!G9</f>
        <v>12355</v>
      </c>
      <c r="P3" s="138">
        <f>WP!O9+GJP!O9+SBET!O9+Sugarplay!P9</f>
        <v>67076152.719999999</v>
      </c>
      <c r="Q3" s="138">
        <f>WP!P9+GJP!P9+SBET!P9+Sugarplay!Q9</f>
        <v>62681990.049999997</v>
      </c>
      <c r="R3" s="138">
        <f>WP!R9+GJP!R9+SBET!R9+Sugarplay!S9</f>
        <v>65320983.539999999</v>
      </c>
      <c r="S3" s="148">
        <f t="shared" ref="S3:S6" si="0">T3/Q3</f>
        <v>1.1670817557267394E-2</v>
      </c>
      <c r="T3" s="138">
        <f>WP!S9+GJP!S9+SBET!S9+Sugarplay!T9</f>
        <v>731550.07000000007</v>
      </c>
      <c r="U3" s="138">
        <f>WP!T9+GJP!T9+SBET!T9+Sugarplay!U9</f>
        <v>284236.48</v>
      </c>
      <c r="V3" s="138">
        <f>WP!U9+GJP!U9+SBET!U9+Sugarplay!V9</f>
        <v>29250.28</v>
      </c>
      <c r="W3" s="147">
        <f>P3-R3-T3</f>
        <v>1023619.1099999996</v>
      </c>
      <c r="X3" s="148">
        <f t="shared" ref="X3:X6" si="1">W3/P3</f>
        <v>1.5260551902446674E-2</v>
      </c>
      <c r="Y3" s="148">
        <f t="shared" ref="Y3:Y6" si="2">(P3-R3)/P3</f>
        <v>2.6166813522038264E-2</v>
      </c>
      <c r="Z3" s="138">
        <f>WP!AE9+GJP!AE9+SBET!AF9+Sugarplay!AG9</f>
        <v>1965001.13</v>
      </c>
      <c r="AA3" s="147">
        <f>AB3+AC3</f>
        <v>0</v>
      </c>
      <c r="AB3" s="138">
        <f>WP!AA9+GJP!AA9+SBET!AB9+Sugarplay!AC9</f>
        <v>0</v>
      </c>
      <c r="AC3" s="138">
        <f>WP!AB9+GJP!AB9+SBET!AC9+Sugarplay!AD9</f>
        <v>0</v>
      </c>
      <c r="AD3" s="147">
        <f>W3-AB3-AC3</f>
        <v>1023619.1099999996</v>
      </c>
      <c r="AE3" s="148">
        <f t="shared" ref="AE3:AE6" si="3">AD3/P3</f>
        <v>1.5260551902446674E-2</v>
      </c>
      <c r="AF3" s="147">
        <f>AG3+AH3</f>
        <v>253621.63999999998</v>
      </c>
      <c r="AG3" s="138">
        <f>WP!W9+GJP!W9+SBET!W9+Sugarplay!X9</f>
        <v>234744.3</v>
      </c>
      <c r="AH3" s="138">
        <f>WP!X9+GJP!X9+SBET!X9+Sugarplay!Y9</f>
        <v>18877.34</v>
      </c>
      <c r="AI3" s="147">
        <f>W3*0.09</f>
        <v>92125.719899999967</v>
      </c>
      <c r="AJ3" s="138">
        <v>0</v>
      </c>
      <c r="AK3" s="138">
        <v>0</v>
      </c>
      <c r="AL3" s="138">
        <v>0</v>
      </c>
      <c r="AM3" s="147">
        <f>W3-AB3-AC3-AG3-AH3-AI3</f>
        <v>677871.7500999996</v>
      </c>
      <c r="AN3" s="148">
        <f t="shared" ref="AN3:AN6" si="4">AM3/P3</f>
        <v>1.0106002246874239E-2</v>
      </c>
      <c r="AO3" s="138">
        <f>WP!AC9+GJP!AC9+SBET!AD9+Sugarplay!AE9</f>
        <v>100</v>
      </c>
      <c r="AP3" s="138">
        <f>WP!AD9+GJP!AD9+SBET!AE9+Sugarplay!AF9</f>
        <v>-2554.33</v>
      </c>
      <c r="AQ3" s="147">
        <f>AD3-AG3-AH3-AI3</f>
        <v>677871.7500999996</v>
      </c>
      <c r="AR3" s="152">
        <f>AM3-AQ3</f>
        <v>0</v>
      </c>
    </row>
    <row r="4" spans="1:45" s="133" customFormat="1" ht="22.5" customHeight="1">
      <c r="A4" s="137">
        <f>A3+1</f>
        <v>46083</v>
      </c>
      <c r="B4" s="138">
        <f>WP!L10+GJP!L10+SBET!L10+Sugarplay!L10</f>
        <v>8816812.5700000003</v>
      </c>
      <c r="C4" s="138">
        <f>WP!K10+GJP!K10+SBET!K10+Sugarplay!K10</f>
        <v>88437</v>
      </c>
      <c r="D4" s="138">
        <f>WP!M10+GJP!M10+SBET!M10+Sugarplay!N10</f>
        <v>8989445</v>
      </c>
      <c r="E4" s="141">
        <f t="shared" ref="E4:E6" si="5">B4-D4</f>
        <v>-172632.4299999997</v>
      </c>
      <c r="F4" s="142">
        <f t="shared" ref="F4:F6" si="6">W4</f>
        <v>817069.83999998146</v>
      </c>
      <c r="G4" s="142">
        <f t="shared" ref="G4:G6" si="7">AD4</f>
        <v>-209948.92000001855</v>
      </c>
      <c r="H4" s="142">
        <f t="shared" ref="H4:H6" si="8">AM4</f>
        <v>-508125.9956000169</v>
      </c>
      <c r="I4" s="138">
        <f>WP!D10+GJP!D10+SBET!D10+Sugarplay!D10</f>
        <v>30062</v>
      </c>
      <c r="J4" s="138">
        <f>WP!J10+GJP!J10+SBET!J10+Sugarplay!J10</f>
        <v>19932</v>
      </c>
      <c r="K4" s="138">
        <f>WP!B10+GJP!B10+SBET!B10+Sugarplay!B10</f>
        <v>1326</v>
      </c>
      <c r="L4" s="138">
        <f>WP!C10+GJP!C10+SBET!C10+Sugarplay!C10</f>
        <v>384</v>
      </c>
      <c r="M4" s="138">
        <f>WP!E10+GJP!E10+SBET!E10+Sugarplay!E10</f>
        <v>903</v>
      </c>
      <c r="N4" s="138">
        <f>WP!F10+GJP!F10+SBET!F10+Sugarplay!F10</f>
        <v>4985</v>
      </c>
      <c r="O4" s="138">
        <f>WP!G10+GJP!G10+SBET!G10+Sugarplay!G10</f>
        <v>10948</v>
      </c>
      <c r="P4" s="138">
        <f>WP!O10+GJP!O10+SBET!O10+Sugarplay!P10</f>
        <v>57155008.179999992</v>
      </c>
      <c r="Q4" s="138">
        <f>WP!P10+GJP!P10+SBET!P10+Sugarplay!Q10</f>
        <v>53233161.810000002</v>
      </c>
      <c r="R4" s="138">
        <f>WP!R10+GJP!R10+SBET!R10+Sugarplay!S10</f>
        <v>55716597.020000011</v>
      </c>
      <c r="S4" s="148">
        <f t="shared" si="0"/>
        <v>1.167207242390925E-2</v>
      </c>
      <c r="T4" s="138">
        <f>WP!S10+GJP!S10+SBET!S10+Sugarplay!T10</f>
        <v>621341.32000000007</v>
      </c>
      <c r="U4" s="138">
        <f>WP!T10+GJP!T10+SBET!T10+Sugarplay!U10</f>
        <v>249517.96999999997</v>
      </c>
      <c r="V4" s="138">
        <f>WP!U10+GJP!U10+SBET!U10+Sugarplay!V10</f>
        <v>40804.380000000005</v>
      </c>
      <c r="W4" s="147">
        <f t="shared" ref="W4:W6" si="9">P4-R4-T4</f>
        <v>817069.83999998146</v>
      </c>
      <c r="X4" s="148">
        <f t="shared" si="1"/>
        <v>1.4295682321079525E-2</v>
      </c>
      <c r="Y4" s="148">
        <f t="shared" si="2"/>
        <v>2.5166843743070596E-2</v>
      </c>
      <c r="Z4" s="138">
        <f>WP!AE10+GJP!AE10+SBET!AF10+Sugarplay!AG10</f>
        <v>1882353.44</v>
      </c>
      <c r="AA4" s="147">
        <f t="shared" ref="AA4:AA6" si="10">AB4+AC4</f>
        <v>1027018.76</v>
      </c>
      <c r="AB4" s="138">
        <f>WP!AA10+GJP!AA10+SBET!AB10+Sugarplay!AC10</f>
        <v>1027018.76</v>
      </c>
      <c r="AC4" s="138">
        <f>WP!AB10+GJP!AB10+SBET!AC10+Sugarplay!AD10</f>
        <v>0</v>
      </c>
      <c r="AD4" s="149">
        <f t="shared" ref="AD4:AD6" si="11">W4-AB4-AC4</f>
        <v>-209948.92000001855</v>
      </c>
      <c r="AE4" s="148">
        <f t="shared" si="3"/>
        <v>-3.6733249926029243E-3</v>
      </c>
      <c r="AF4" s="147">
        <f t="shared" ref="AF4:AF6" si="12">AG4+AH4</f>
        <v>224640.79</v>
      </c>
      <c r="AG4" s="138">
        <f>WP!W10+GJP!W10+SBET!W10+Sugarplay!X10</f>
        <v>206662.07</v>
      </c>
      <c r="AH4" s="138">
        <f>WP!X10+GJP!X10+SBET!X10+Sugarplay!Y10</f>
        <v>17978.72</v>
      </c>
      <c r="AI4" s="149">
        <f t="shared" ref="AI4:AI6" si="13">W4*0.09</f>
        <v>73536.285599998329</v>
      </c>
      <c r="AJ4" s="156"/>
      <c r="AK4" s="156"/>
      <c r="AL4" s="156"/>
      <c r="AM4" s="147">
        <f t="shared" ref="AM4:AM6" si="14">W4-AB4-AC4-AG4-AH4-AI4</f>
        <v>-508125.9956000169</v>
      </c>
      <c r="AN4" s="148">
        <f t="shared" si="4"/>
        <v>-8.8903144585293446E-3</v>
      </c>
      <c r="AO4" s="138">
        <f>WP!AC10+GJP!AC10+SBET!AD10+Sugarplay!AE10</f>
        <v>24934.69</v>
      </c>
      <c r="AP4" s="138">
        <f>WP!AD10+GJP!AD10+SBET!AE10+Sugarplay!AF10</f>
        <v>-5158.46</v>
      </c>
      <c r="AQ4" s="149">
        <f t="shared" ref="AQ4:AQ6" si="15">AD4-AG4-AH4-AI4</f>
        <v>-508125.9956000169</v>
      </c>
      <c r="AR4" s="153">
        <f t="shared" ref="AR4:AR6" si="16">AM4-AQ4</f>
        <v>0</v>
      </c>
    </row>
    <row r="5" spans="1:45" s="133" customFormat="1" ht="22.5" customHeight="1">
      <c r="A5" s="137">
        <f t="shared" ref="A5:A33" si="17">A4+1</f>
        <v>46084</v>
      </c>
      <c r="B5" s="138">
        <f>WP!L11+GJP!L11+SBET!L11+Sugarplay!L11</f>
        <v>9493443</v>
      </c>
      <c r="C5" s="138">
        <f>WP!K11+GJP!K11+SBET!K11+Sugarplay!K11</f>
        <v>81720</v>
      </c>
      <c r="D5" s="138">
        <f>WP!M11+GJP!M11+SBET!M11+Sugarplay!N11</f>
        <v>7971259</v>
      </c>
      <c r="E5" s="141">
        <f t="shared" si="5"/>
        <v>1522184</v>
      </c>
      <c r="F5" s="142">
        <f t="shared" si="6"/>
        <v>1120694.9800000065</v>
      </c>
      <c r="G5" s="142">
        <f t="shared" si="7"/>
        <v>1116039.9800000065</v>
      </c>
      <c r="H5" s="142">
        <f t="shared" si="8"/>
        <v>777674.26180000592</v>
      </c>
      <c r="I5" s="138">
        <f>WP!D11+GJP!D11+SBET!D11+Sugarplay!D11</f>
        <v>32603</v>
      </c>
      <c r="J5" s="138">
        <f>WP!J11+GJP!J11+SBET!J11+Sugarplay!J11</f>
        <v>20872</v>
      </c>
      <c r="K5" s="138">
        <f>WP!B11+GJP!B11+SBET!B11+Sugarplay!B11</f>
        <v>1273</v>
      </c>
      <c r="L5" s="138">
        <f>WP!C11+GJP!C11+SBET!C11+Sugarplay!C11</f>
        <v>385</v>
      </c>
      <c r="M5" s="138">
        <f>WP!E11+GJP!E11+SBET!E11+Sugarplay!E11</f>
        <v>840</v>
      </c>
      <c r="N5" s="138">
        <f>WP!F11+GJP!F11+SBET!F11+Sugarplay!F11</f>
        <v>4859</v>
      </c>
      <c r="O5" s="138">
        <f>WP!G11+GJP!G11+SBET!G11+Sugarplay!G11</f>
        <v>10981</v>
      </c>
      <c r="P5" s="138">
        <f>WP!O11+GJP!O11+SBET!O11+Sugarplay!P11</f>
        <v>68808339.390000001</v>
      </c>
      <c r="Q5" s="138">
        <f>WP!P11+GJP!P11+SBET!P11+Sugarplay!Q11</f>
        <v>64088379.390000008</v>
      </c>
      <c r="R5" s="138">
        <f>WP!R11+GJP!R11+SBET!R11+Sugarplay!S11</f>
        <v>67156073.599999994</v>
      </c>
      <c r="S5" s="148">
        <f t="shared" si="0"/>
        <v>8.2943400201338745E-3</v>
      </c>
      <c r="T5" s="138">
        <f>WP!S11+GJP!S11+SBET!S11+Sugarplay!T11</f>
        <v>531570.81000000006</v>
      </c>
      <c r="U5" s="138">
        <f>WP!T11+GJP!T11+SBET!T11+Sugarplay!U11</f>
        <v>220355.21</v>
      </c>
      <c r="V5" s="138">
        <f>WP!U11+GJP!U11+SBET!U11+Sugarplay!V11</f>
        <v>31186.920000000002</v>
      </c>
      <c r="W5" s="147">
        <f t="shared" si="9"/>
        <v>1120694.9800000065</v>
      </c>
      <c r="X5" s="148">
        <f t="shared" si="1"/>
        <v>1.628719701616398E-2</v>
      </c>
      <c r="Y5" s="148">
        <f t="shared" si="2"/>
        <v>2.4012580519275434E-2</v>
      </c>
      <c r="Z5" s="138">
        <f>WP!AE11+GJP!AE11+SBET!AF11+Sugarplay!AG11</f>
        <v>1834307.89</v>
      </c>
      <c r="AA5" s="147">
        <f t="shared" si="10"/>
        <v>4655</v>
      </c>
      <c r="AB5" s="138">
        <f>WP!AA11+GJP!AA11+SBET!AB11+Sugarplay!AC11</f>
        <v>4655</v>
      </c>
      <c r="AC5" s="138">
        <f>WP!AB11+GJP!AB11+SBET!AC11+Sugarplay!AD11</f>
        <v>0</v>
      </c>
      <c r="AD5" s="149">
        <f t="shared" si="11"/>
        <v>1116039.9800000065</v>
      </c>
      <c r="AE5" s="148">
        <f t="shared" si="3"/>
        <v>1.6219545332643241E-2</v>
      </c>
      <c r="AF5" s="147">
        <f t="shared" si="12"/>
        <v>237503.17</v>
      </c>
      <c r="AG5" s="138">
        <f>WP!W11+GJP!W11+SBET!W11+Sugarplay!X11</f>
        <v>221560.78</v>
      </c>
      <c r="AH5" s="138">
        <f>WP!X11+GJP!X11+SBET!X11+Sugarplay!Y11</f>
        <v>15942.390000000001</v>
      </c>
      <c r="AI5" s="149">
        <f t="shared" si="13"/>
        <v>100862.54820000059</v>
      </c>
      <c r="AJ5" s="156"/>
      <c r="AK5" s="156"/>
      <c r="AL5" s="156"/>
      <c r="AM5" s="147">
        <f t="shared" si="14"/>
        <v>777674.26180000592</v>
      </c>
      <c r="AN5" s="148">
        <f t="shared" si="4"/>
        <v>1.1302035025031083E-2</v>
      </c>
      <c r="AO5" s="138">
        <f>WP!AC11+GJP!AC11+SBET!AD11+Sugarplay!AE11</f>
        <v>14094.8</v>
      </c>
      <c r="AP5" s="138">
        <f>WP!AD11+GJP!AD11+SBET!AE11+Sugarplay!AF11</f>
        <v>-56452.86</v>
      </c>
      <c r="AQ5" s="149">
        <f t="shared" si="15"/>
        <v>777674.26180000592</v>
      </c>
      <c r="AR5" s="153">
        <f t="shared" si="16"/>
        <v>0</v>
      </c>
    </row>
    <row r="6" spans="1:45" s="133" customFormat="1" ht="22.5" customHeight="1">
      <c r="A6" s="137">
        <f t="shared" si="17"/>
        <v>46085</v>
      </c>
      <c r="B6" s="138">
        <f>WP!L12+GJP!L12+SBET!L12+Sugarplay!L12</f>
        <v>11799989.08</v>
      </c>
      <c r="C6" s="138">
        <f>WP!K12+GJP!K12+SBET!K12+Sugarplay!K12</f>
        <v>108144</v>
      </c>
      <c r="D6" s="138">
        <f>WP!M12+GJP!M12+SBET!M12+Sugarplay!N12</f>
        <v>9658460</v>
      </c>
      <c r="E6" s="141">
        <f t="shared" si="5"/>
        <v>2141529.08</v>
      </c>
      <c r="F6" s="142">
        <f t="shared" si="6"/>
        <v>1836446.0499999989</v>
      </c>
      <c r="G6" s="142">
        <f t="shared" si="7"/>
        <v>1836288.0499999989</v>
      </c>
      <c r="H6" s="142">
        <f t="shared" si="8"/>
        <v>1375940.1954999988</v>
      </c>
      <c r="I6" s="138">
        <f>WP!D12+GJP!D12+SBET!D12+Sugarplay!D12</f>
        <v>36056</v>
      </c>
      <c r="J6" s="138">
        <f>WP!J12+GJP!J12+SBET!J12+Sugarplay!J12</f>
        <v>22720</v>
      </c>
      <c r="K6" s="138">
        <f>WP!B12+GJP!B12+SBET!B12+Sugarplay!B12</f>
        <v>1133</v>
      </c>
      <c r="L6" s="138">
        <f>WP!C12+GJP!C12+SBET!C12+Sugarplay!C12</f>
        <v>456</v>
      </c>
      <c r="M6" s="138">
        <f>WP!E12+GJP!E12+SBET!E12+Sugarplay!E12</f>
        <v>857</v>
      </c>
      <c r="N6" s="138">
        <f>WP!F12+GJP!F12+SBET!F12+Sugarplay!F12</f>
        <v>5303</v>
      </c>
      <c r="O6" s="138">
        <f>WP!G12+GJP!G12+SBET!G12+Sugarplay!G12</f>
        <v>11724</v>
      </c>
      <c r="P6" s="138">
        <f>WP!O12+GJP!O12+SBET!O12+Sugarplay!P12</f>
        <v>81349420.909999996</v>
      </c>
      <c r="Q6" s="138">
        <f>WP!P12+GJP!P12+SBET!P12+Sugarplay!Q12</f>
        <v>75596780.200000003</v>
      </c>
      <c r="R6" s="138">
        <f>WP!R12+GJP!R12+SBET!R12+Sugarplay!S12</f>
        <v>78804731.439999998</v>
      </c>
      <c r="S6" s="148">
        <f t="shared" si="0"/>
        <v>9.3686982187106433E-3</v>
      </c>
      <c r="T6" s="138">
        <f>WP!S12+GJP!S12+SBET!S12+Sugarplay!T12</f>
        <v>708243.42</v>
      </c>
      <c r="U6" s="138">
        <f>WP!T12+GJP!T12+SBET!T12+Sugarplay!U12</f>
        <v>318389.11</v>
      </c>
      <c r="V6" s="138">
        <f>WP!U12+GJP!U12+SBET!U12+Sugarplay!V12</f>
        <v>39667.619999999995</v>
      </c>
      <c r="W6" s="147">
        <f t="shared" si="9"/>
        <v>1836446.0499999989</v>
      </c>
      <c r="X6" s="148">
        <f t="shared" si="1"/>
        <v>2.2574789463243136E-2</v>
      </c>
      <c r="Y6" s="148">
        <f t="shared" si="2"/>
        <v>3.1280978297501184E-2</v>
      </c>
      <c r="Z6" s="138">
        <f>WP!AE12+GJP!AE12+SBET!AF12+Sugarplay!AG12</f>
        <v>2275472.48</v>
      </c>
      <c r="AA6" s="147">
        <f t="shared" si="10"/>
        <v>158</v>
      </c>
      <c r="AB6" s="138">
        <f>WP!AA12+GJP!AA12+SBET!AB12+Sugarplay!AC12</f>
        <v>158</v>
      </c>
      <c r="AC6" s="138">
        <f>WP!AB12+GJP!AB12+SBET!AC12+Sugarplay!AD12</f>
        <v>0</v>
      </c>
      <c r="AD6" s="149">
        <f t="shared" si="11"/>
        <v>1836288.0499999989</v>
      </c>
      <c r="AE6" s="148">
        <f t="shared" si="3"/>
        <v>2.2572847224463406E-2</v>
      </c>
      <c r="AF6" s="147">
        <f t="shared" si="12"/>
        <v>295067.71000000002</v>
      </c>
      <c r="AG6" s="138">
        <f>WP!W12+GJP!W12+SBET!W12+Sugarplay!X12</f>
        <v>275750.39</v>
      </c>
      <c r="AH6" s="138">
        <f>WP!X12+GJP!X12+SBET!X12+Sugarplay!Y12</f>
        <v>19317.32</v>
      </c>
      <c r="AI6" s="149">
        <f t="shared" si="13"/>
        <v>165280.14449999991</v>
      </c>
      <c r="AJ6" s="156"/>
      <c r="AK6" s="156"/>
      <c r="AL6" s="156"/>
      <c r="AM6" s="147">
        <f t="shared" si="14"/>
        <v>1375940.1954999988</v>
      </c>
      <c r="AN6" s="148">
        <f t="shared" si="4"/>
        <v>1.6913951938542431E-2</v>
      </c>
      <c r="AO6" s="138">
        <f>WP!AC12+GJP!AC12+SBET!AD12+Sugarplay!AE12</f>
        <v>0</v>
      </c>
      <c r="AP6" s="138">
        <f>WP!AD12+GJP!AD12+SBET!AE12+Sugarplay!AF12</f>
        <v>-693.1</v>
      </c>
      <c r="AQ6" s="149">
        <f t="shared" si="15"/>
        <v>1375940.1954999988</v>
      </c>
      <c r="AR6" s="153">
        <f t="shared" si="16"/>
        <v>0</v>
      </c>
    </row>
    <row r="7" spans="1:45" s="133" customFormat="1" ht="22.5" customHeight="1">
      <c r="A7" s="137">
        <f t="shared" si="17"/>
        <v>46086</v>
      </c>
      <c r="B7" s="138">
        <f>WP!L13+GJP!L13+SBET!L13+Sugarplay!L13</f>
        <v>11070695.82</v>
      </c>
      <c r="C7" s="138">
        <f>WP!K13+GJP!K13+SBET!K13+Sugarplay!K13</f>
        <v>104683</v>
      </c>
      <c r="D7" s="138">
        <f>WP!M13+GJP!M13+SBET!M13+Sugarplay!N13</f>
        <v>9393354</v>
      </c>
      <c r="E7" s="141">
        <f t="shared" ref="E7:E8" si="18">B7-D7</f>
        <v>1677341.8200000003</v>
      </c>
      <c r="F7" s="142">
        <f t="shared" ref="F7:F8" si="19">W7</f>
        <v>1716183.129999999</v>
      </c>
      <c r="G7" s="142">
        <f t="shared" ref="G7:G8" si="20">AD7</f>
        <v>1715683.129999999</v>
      </c>
      <c r="H7" s="142">
        <f t="shared" ref="H7:H8" si="21">AM7</f>
        <v>1283730.2182999991</v>
      </c>
      <c r="I7" s="138">
        <f>WP!D13+GJP!D13+SBET!D13+Sugarplay!D13</f>
        <v>30390</v>
      </c>
      <c r="J7" s="138">
        <f>WP!J13+GJP!J13+SBET!J13+Sugarplay!J13</f>
        <v>20570</v>
      </c>
      <c r="K7" s="138">
        <f>WP!B13+GJP!B13+SBET!B13+Sugarplay!B13</f>
        <v>1126</v>
      </c>
      <c r="L7" s="138">
        <f>WP!C13+GJP!C13+SBET!C13+Sugarplay!C13</f>
        <v>373</v>
      </c>
      <c r="M7" s="138">
        <f>WP!E13+GJP!E13+SBET!E13+Sugarplay!E13</f>
        <v>843</v>
      </c>
      <c r="N7" s="138">
        <f>WP!F13+GJP!F13+SBET!F13+Sugarplay!F13</f>
        <v>4861</v>
      </c>
      <c r="O7" s="138">
        <f>WP!G13+GJP!G13+SBET!G13+Sugarplay!G13</f>
        <v>11389</v>
      </c>
      <c r="P7" s="138">
        <f>WP!O13+GJP!O13+SBET!O13+Sugarplay!P13</f>
        <v>74995038.460000008</v>
      </c>
      <c r="Q7" s="138">
        <f>WP!P13+GJP!P13+SBET!P13+Sugarplay!Q13</f>
        <v>70418490.920000002</v>
      </c>
      <c r="R7" s="138">
        <f>WP!R13+GJP!R13+SBET!R13+Sugarplay!S13</f>
        <v>72621806.74000001</v>
      </c>
      <c r="S7" s="148">
        <f t="shared" ref="S7:S8" si="22">T7/Q7</f>
        <v>9.3306258259133953E-3</v>
      </c>
      <c r="T7" s="138">
        <f>WP!S13+GJP!S13+SBET!S13+Sugarplay!T13</f>
        <v>657048.59</v>
      </c>
      <c r="U7" s="138">
        <f>WP!T13+GJP!T13+SBET!T13+Sugarplay!U13</f>
        <v>279745.75</v>
      </c>
      <c r="V7" s="138">
        <f>WP!U13+GJP!U13+SBET!U13+Sugarplay!V13</f>
        <v>36585.530000000006</v>
      </c>
      <c r="W7" s="147">
        <f t="shared" ref="W7:W8" si="23">P7-R7-T7</f>
        <v>1716183.129999999</v>
      </c>
      <c r="X7" s="148">
        <f t="shared" ref="X7:X8" si="24">W7/P7</f>
        <v>2.2883955595480586E-2</v>
      </c>
      <c r="Y7" s="148">
        <f t="shared" ref="Y7:Y8" si="25">(P7-R7)/P7</f>
        <v>3.1645183051220195E-2</v>
      </c>
      <c r="Z7" s="138">
        <f>WP!AE13+GJP!AE13+SBET!AF13+Sugarplay!AG13</f>
        <v>2290627.2999999998</v>
      </c>
      <c r="AA7" s="147">
        <f t="shared" ref="AA7:AA8" si="26">AB7+AC7</f>
        <v>500</v>
      </c>
      <c r="AB7" s="138">
        <f>WP!AA13+GJP!AA13+SBET!AB13+Sugarplay!AC13</f>
        <v>500</v>
      </c>
      <c r="AC7" s="138">
        <f>WP!AB13+GJP!AB13+SBET!AC13+Sugarplay!AD13</f>
        <v>0</v>
      </c>
      <c r="AD7" s="149">
        <f t="shared" ref="AD7:AD8" si="27">W7-AB7-AC7</f>
        <v>1715683.129999999</v>
      </c>
      <c r="AE7" s="148">
        <f t="shared" ref="AE7:AE8" si="28">AD7/P7</f>
        <v>2.2877288487758964E-2</v>
      </c>
      <c r="AF7" s="147">
        <f t="shared" ref="AF7:AF8" si="29">AG7+AH7</f>
        <v>277496.43</v>
      </c>
      <c r="AG7" s="138">
        <f>WP!W13+GJP!W13+SBET!W13+Sugarplay!X13</f>
        <v>258709.75</v>
      </c>
      <c r="AH7" s="138">
        <f>WP!X13+GJP!X13+SBET!X13+Sugarplay!Y13</f>
        <v>18786.68</v>
      </c>
      <c r="AI7" s="149">
        <f t="shared" ref="AI7:AI8" si="30">W7*0.09</f>
        <v>154456.48169999989</v>
      </c>
      <c r="AJ7" s="156"/>
      <c r="AK7" s="156"/>
      <c r="AL7" s="156"/>
      <c r="AM7" s="147">
        <f t="shared" ref="AM7:AM8" si="31">W7-AB7-AC7-AG7-AH7-AI7</f>
        <v>1283730.2182999991</v>
      </c>
      <c r="AN7" s="148">
        <f t="shared" ref="AN7:AN8" si="32">AM7/P7</f>
        <v>1.711753530181467E-2</v>
      </c>
      <c r="AO7" s="138">
        <f>WP!AC13+GJP!AC13+SBET!AD13+Sugarplay!AE13</f>
        <v>0</v>
      </c>
      <c r="AP7" s="138">
        <f>WP!AD13+GJP!AD13+SBET!AE13+Sugarplay!AF13</f>
        <v>-15883.109999999999</v>
      </c>
      <c r="AQ7" s="149">
        <f t="shared" ref="AQ7:AQ8" si="33">AD7-AG7-AH7-AI7</f>
        <v>1283730.2182999991</v>
      </c>
      <c r="AR7" s="153">
        <f t="shared" ref="AR7:AR8" si="34">AM7-AQ7</f>
        <v>0</v>
      </c>
    </row>
    <row r="8" spans="1:45" s="133" customFormat="1" ht="22.5" customHeight="1">
      <c r="A8" s="137">
        <f t="shared" si="17"/>
        <v>46087</v>
      </c>
      <c r="B8" s="138">
        <f>WP!L14+GJP!L14+SBET!L14+Sugarplay!L14</f>
        <v>11336766.039999999</v>
      </c>
      <c r="C8" s="138">
        <f>WP!K14+GJP!K14+SBET!K14+Sugarplay!K14</f>
        <v>102748</v>
      </c>
      <c r="D8" s="138">
        <f>WP!M14+GJP!M14+SBET!M14+Sugarplay!N14</f>
        <v>9913747</v>
      </c>
      <c r="E8" s="141">
        <f t="shared" si="18"/>
        <v>1423019.0399999991</v>
      </c>
      <c r="F8" s="142">
        <f t="shared" si="19"/>
        <v>2163495.6900000004</v>
      </c>
      <c r="G8" s="142">
        <f t="shared" si="20"/>
        <v>2162895.6900000004</v>
      </c>
      <c r="H8" s="142">
        <f t="shared" si="21"/>
        <v>1684159.8079000004</v>
      </c>
      <c r="I8" s="138">
        <f>WP!D14+GJP!D14+SBET!D14+Sugarplay!D14</f>
        <v>34834</v>
      </c>
      <c r="J8" s="138">
        <f>WP!J14+GJP!J14+SBET!J14+Sugarplay!J14</f>
        <v>25291</v>
      </c>
      <c r="K8" s="138">
        <f>WP!B14+GJP!B14+SBET!B14+Sugarplay!B14</f>
        <v>1211</v>
      </c>
      <c r="L8" s="138">
        <f>WP!C14+GJP!C14+SBET!C14+Sugarplay!C14</f>
        <v>418</v>
      </c>
      <c r="M8" s="138">
        <f>WP!E14+GJP!E14+SBET!E14+Sugarplay!E14</f>
        <v>855</v>
      </c>
      <c r="N8" s="138">
        <f>WP!F14+GJP!F14+SBET!F14+Sugarplay!F14</f>
        <v>5432</v>
      </c>
      <c r="O8" s="138">
        <f>WP!G14+GJP!G14+SBET!G14+Sugarplay!G14</f>
        <v>12047</v>
      </c>
      <c r="P8" s="138">
        <f>WP!O14+GJP!O14+SBET!O14+Sugarplay!P14</f>
        <v>76693219.780000001</v>
      </c>
      <c r="Q8" s="138">
        <f>WP!P14+GJP!P14+SBET!P14+Sugarplay!Q14</f>
        <v>71420335.099999994</v>
      </c>
      <c r="R8" s="138">
        <f>WP!R14+GJP!R14+SBET!R14+Sugarplay!S14</f>
        <v>73651318.640000001</v>
      </c>
      <c r="S8" s="148">
        <f t="shared" si="22"/>
        <v>1.2299094491367067E-2</v>
      </c>
      <c r="T8" s="138">
        <f>WP!S14+GJP!S14+SBET!S14+Sugarplay!T14</f>
        <v>878405.45</v>
      </c>
      <c r="U8" s="138">
        <f>WP!T14+GJP!T14+SBET!T14+Sugarplay!U14</f>
        <v>355546.15</v>
      </c>
      <c r="V8" s="138">
        <f>WP!U14+GJP!U14+SBET!U14+Sugarplay!V14</f>
        <v>27739.37</v>
      </c>
      <c r="W8" s="147">
        <f t="shared" si="23"/>
        <v>2163495.6900000004</v>
      </c>
      <c r="X8" s="148">
        <f t="shared" si="24"/>
        <v>2.8209738699276714E-2</v>
      </c>
      <c r="Y8" s="148">
        <f t="shared" si="25"/>
        <v>3.9663234230169396E-2</v>
      </c>
      <c r="Z8" s="138">
        <f>WP!AE14+GJP!AE14+SBET!AF14+Sugarplay!AG14</f>
        <v>1772925.85</v>
      </c>
      <c r="AA8" s="147">
        <f t="shared" si="26"/>
        <v>600</v>
      </c>
      <c r="AB8" s="138">
        <f>WP!AA14+GJP!AA14+SBET!AB14+Sugarplay!AC14</f>
        <v>600</v>
      </c>
      <c r="AC8" s="138">
        <f>WP!AB14+GJP!AB14+SBET!AC14+Sugarplay!AD14</f>
        <v>0</v>
      </c>
      <c r="AD8" s="149">
        <f t="shared" si="27"/>
        <v>2162895.6900000004</v>
      </c>
      <c r="AE8" s="148">
        <f t="shared" si="28"/>
        <v>2.8201915321907488E-2</v>
      </c>
      <c r="AF8" s="147">
        <f t="shared" si="29"/>
        <v>284021.27</v>
      </c>
      <c r="AG8" s="138">
        <f>WP!W14+GJP!W14+SBET!W14+Sugarplay!X14</f>
        <v>264193.49</v>
      </c>
      <c r="AH8" s="138">
        <f>WP!X14+GJP!X14+SBET!X14+Sugarplay!Y14</f>
        <v>19827.78</v>
      </c>
      <c r="AI8" s="149">
        <f t="shared" si="30"/>
        <v>194714.61210000003</v>
      </c>
      <c r="AJ8" s="156"/>
      <c r="AK8" s="156"/>
      <c r="AL8" s="156"/>
      <c r="AM8" s="147">
        <f t="shared" si="31"/>
        <v>1684159.8079000004</v>
      </c>
      <c r="AN8" s="148">
        <f t="shared" si="32"/>
        <v>2.1959696212144091E-2</v>
      </c>
      <c r="AO8" s="138">
        <f>WP!AC14+GJP!AC14+SBET!AD14+Sugarplay!AE14</f>
        <v>0</v>
      </c>
      <c r="AP8" s="138">
        <f>WP!AD14+GJP!AD14+SBET!AE14+Sugarplay!AF14</f>
        <v>-22828.95</v>
      </c>
      <c r="AQ8" s="149">
        <f t="shared" si="33"/>
        <v>1684159.8079000004</v>
      </c>
      <c r="AR8" s="153">
        <f t="shared" si="34"/>
        <v>0</v>
      </c>
    </row>
    <row r="9" spans="1:45" s="133" customFormat="1" ht="22.5" customHeight="1">
      <c r="A9" s="137">
        <f t="shared" si="17"/>
        <v>46088</v>
      </c>
      <c r="B9" s="138">
        <f>WP!L15+GJP!L15+SBET!L15+Sugarplay!L15</f>
        <v>9146001.1899999995</v>
      </c>
      <c r="C9" s="138">
        <f>WP!K15+GJP!K15+SBET!K15+Sugarplay!K15</f>
        <v>80548</v>
      </c>
      <c r="D9" s="138">
        <f>WP!M15+GJP!M15+SBET!M15+Sugarplay!N15</f>
        <v>7388477</v>
      </c>
      <c r="E9" s="141">
        <f t="shared" ref="E9:E33" si="35">B9-D9</f>
        <v>1757524.1899999995</v>
      </c>
      <c r="F9" s="142">
        <f t="shared" ref="F9:F33" si="36">W9</f>
        <v>2096382.9599999988</v>
      </c>
      <c r="G9" s="142">
        <f t="shared" ref="G9:G33" si="37">AD9</f>
        <v>2092284.9599999988</v>
      </c>
      <c r="H9" s="142">
        <f t="shared" ref="H9:H33" si="38">AM9</f>
        <v>1674812.1735999989</v>
      </c>
      <c r="I9" s="138">
        <f>WP!D15+GJP!D15+SBET!D15+Sugarplay!D15</f>
        <v>31535</v>
      </c>
      <c r="J9" s="138">
        <f>WP!J15+GJP!J15+SBET!J15+Sugarplay!J15</f>
        <v>22766</v>
      </c>
      <c r="K9" s="138">
        <f>WP!B15+GJP!B15+SBET!B15+Sugarplay!B15</f>
        <v>1187</v>
      </c>
      <c r="L9" s="138">
        <f>WP!C15+GJP!C15+SBET!C15+Sugarplay!C15</f>
        <v>429</v>
      </c>
      <c r="M9" s="138">
        <f>WP!E15+GJP!E15+SBET!E15+Sugarplay!E15</f>
        <v>890</v>
      </c>
      <c r="N9" s="138">
        <f>WP!F15+GJP!F15+SBET!F15+Sugarplay!F15</f>
        <v>5370</v>
      </c>
      <c r="O9" s="138">
        <f>WP!G15+GJP!G15+SBET!G15+Sugarplay!G15</f>
        <v>12128</v>
      </c>
      <c r="P9" s="138">
        <f>WP!O15+GJP!O15+SBET!O15+Sugarplay!P15</f>
        <v>61440169.069999993</v>
      </c>
      <c r="Q9" s="138">
        <f>WP!P15+GJP!P15+SBET!P15+Sugarplay!Q15</f>
        <v>57446215.640000001</v>
      </c>
      <c r="R9" s="138">
        <f>WP!R15+GJP!R15+SBET!R15+Sugarplay!S15</f>
        <v>58710718.349999994</v>
      </c>
      <c r="S9" s="148">
        <f t="shared" ref="S9:S36" si="39">T9/Q9</f>
        <v>1.1020182146849595E-2</v>
      </c>
      <c r="T9" s="138">
        <f>WP!S15+GJP!S15+SBET!S15+Sugarplay!T15</f>
        <v>633067.76</v>
      </c>
      <c r="U9" s="138">
        <f>WP!T15+GJP!T15+SBET!T15+Sugarplay!U15</f>
        <v>238979.63999999998</v>
      </c>
      <c r="V9" s="138">
        <f>WP!U15+GJP!U15+SBET!U15+Sugarplay!V15</f>
        <v>44748.36</v>
      </c>
      <c r="W9" s="147">
        <f t="shared" ref="W9:W33" si="40">P9-R9-T9</f>
        <v>2096382.9599999988</v>
      </c>
      <c r="X9" s="148">
        <f t="shared" ref="X9:X33" si="41">W9/P9</f>
        <v>3.4120722513174537E-2</v>
      </c>
      <c r="Y9" s="148">
        <f t="shared" ref="Y9:Y33" si="42">(P9-R9)/P9</f>
        <v>4.4424531398835863E-2</v>
      </c>
      <c r="Z9" s="138">
        <f>WP!AE15+GJP!AE15+SBET!AF15+Sugarplay!AG15</f>
        <v>1822697.1099999999</v>
      </c>
      <c r="AA9" s="147">
        <f t="shared" ref="AA9:AA33" si="43">AB9+AC9</f>
        <v>4098</v>
      </c>
      <c r="AB9" s="138">
        <f>WP!AA15+GJP!AA15+SBET!AB15+Sugarplay!AC15</f>
        <v>4098</v>
      </c>
      <c r="AC9" s="138">
        <f>WP!AB15+GJP!AB15+SBET!AC15+Sugarplay!AD15</f>
        <v>0</v>
      </c>
      <c r="AD9" s="149">
        <f t="shared" ref="AD9:AD33" si="44">W9-AB9-AC9</f>
        <v>2092284.9599999988</v>
      </c>
      <c r="AE9" s="148">
        <f t="shared" ref="AE9:AE36" si="45">AD9/P9</f>
        <v>3.4054023477966301E-2</v>
      </c>
      <c r="AF9" s="147">
        <f t="shared" ref="AF9:AF33" si="46">AG9+AH9</f>
        <v>228798.32</v>
      </c>
      <c r="AG9" s="138">
        <f>WP!W15+GJP!W15+SBET!W15+Sugarplay!X15</f>
        <v>214021.57</v>
      </c>
      <c r="AH9" s="138">
        <f>WP!X15+GJP!X15+SBET!X15+Sugarplay!Y15</f>
        <v>14776.75</v>
      </c>
      <c r="AI9" s="149">
        <f t="shared" ref="AI9:AI33" si="47">W9*0.09</f>
        <v>188674.46639999989</v>
      </c>
      <c r="AJ9" s="156"/>
      <c r="AK9" s="156"/>
      <c r="AL9" s="156"/>
      <c r="AM9" s="147">
        <f t="shared" ref="AM9:AM33" si="48">W9-AB9-AC9-AG9-AH9-AI9</f>
        <v>1674812.1735999989</v>
      </c>
      <c r="AN9" s="148">
        <f t="shared" ref="AN9:AN36" si="49">AM9/P9</f>
        <v>2.7259237709646476E-2</v>
      </c>
      <c r="AO9" s="138">
        <f>WP!AC15+GJP!AC15+SBET!AD15+Sugarplay!AE15</f>
        <v>0</v>
      </c>
      <c r="AP9" s="138">
        <f>WP!AD15+GJP!AD15+SBET!AE15+Sugarplay!AF15</f>
        <v>-6039.02</v>
      </c>
      <c r="AQ9" s="149">
        <f t="shared" ref="AQ9:AQ33" si="50">AD9-AG9-AH9-AI9</f>
        <v>1674812.1735999989</v>
      </c>
      <c r="AR9" s="153">
        <f t="shared" ref="AR9:AR33" si="51">AM9-AQ9</f>
        <v>0</v>
      </c>
    </row>
    <row r="10" spans="1:45" s="133" customFormat="1" ht="22.5" customHeight="1">
      <c r="A10" s="137">
        <f t="shared" si="17"/>
        <v>46089</v>
      </c>
      <c r="B10" s="138">
        <f>WP!L16+GJP!L16+SBET!L16+Sugarplay!L16</f>
        <v>8743030.4299999997</v>
      </c>
      <c r="C10" s="138">
        <f>WP!K16+GJP!K16+SBET!K16+Sugarplay!K16</f>
        <v>89151</v>
      </c>
      <c r="D10" s="138">
        <f>WP!M16+GJP!M16+SBET!M16+Sugarplay!N16</f>
        <v>7021701</v>
      </c>
      <c r="E10" s="141">
        <f t="shared" si="35"/>
        <v>1721329.4299999997</v>
      </c>
      <c r="F10" s="142">
        <f t="shared" si="36"/>
        <v>1430284.8600000057</v>
      </c>
      <c r="G10" s="142">
        <f t="shared" si="37"/>
        <v>1430284.8600000057</v>
      </c>
      <c r="H10" s="142">
        <f t="shared" si="38"/>
        <v>1083092.9626000051</v>
      </c>
      <c r="I10" s="138">
        <f>WP!D16+GJP!D16+SBET!D16+Sugarplay!D16</f>
        <v>44452</v>
      </c>
      <c r="J10" s="138">
        <f>WP!J16+GJP!J16+SBET!J16+Sugarplay!J16</f>
        <v>35587</v>
      </c>
      <c r="K10" s="138">
        <f>WP!B16+GJP!B16+SBET!B16+Sugarplay!B16</f>
        <v>1495</v>
      </c>
      <c r="L10" s="138">
        <f>WP!C16+GJP!C16+SBET!C16+Sugarplay!C16</f>
        <v>475</v>
      </c>
      <c r="M10" s="138">
        <f>WP!E16+GJP!E16+SBET!E16+Sugarplay!E16</f>
        <v>861</v>
      </c>
      <c r="N10" s="138">
        <f>WP!F16+GJP!F16+SBET!F16+Sugarplay!F16</f>
        <v>5524</v>
      </c>
      <c r="O10" s="138">
        <f>WP!G16+GJP!G16+SBET!G16+Sugarplay!G16</f>
        <v>11873</v>
      </c>
      <c r="P10" s="138">
        <f>WP!O16+GJP!O16+SBET!O16+Sugarplay!P16</f>
        <v>59518719</v>
      </c>
      <c r="Q10" s="138">
        <f>WP!P16+GJP!P16+SBET!P16+Sugarplay!Q16</f>
        <v>55414312.439999998</v>
      </c>
      <c r="R10" s="138">
        <f>WP!R16+GJP!R16+SBET!R16+Sugarplay!S16</f>
        <v>57454099.669999994</v>
      </c>
      <c r="S10" s="148">
        <f t="shared" si="39"/>
        <v>1.144712335259645E-2</v>
      </c>
      <c r="T10" s="138">
        <f>WP!S16+GJP!S16+SBET!S16+Sugarplay!T16</f>
        <v>634334.47</v>
      </c>
      <c r="U10" s="138">
        <f>WP!T16+GJP!T16+SBET!T16+Sugarplay!U16</f>
        <v>219316.16999999998</v>
      </c>
      <c r="V10" s="138">
        <f>WP!U16+GJP!U16+SBET!U16+Sugarplay!V16</f>
        <v>35016.339999999997</v>
      </c>
      <c r="W10" s="147">
        <f t="shared" si="40"/>
        <v>1430284.8600000057</v>
      </c>
      <c r="X10" s="148">
        <f t="shared" si="41"/>
        <v>2.4030840784728679E-2</v>
      </c>
      <c r="Y10" s="148">
        <f t="shared" si="42"/>
        <v>3.4688571338371811E-2</v>
      </c>
      <c r="Z10" s="138">
        <f>WP!AE16+GJP!AE16+SBET!AF16+Sugarplay!AG16</f>
        <v>1959603.21</v>
      </c>
      <c r="AA10" s="147">
        <f t="shared" si="43"/>
        <v>0</v>
      </c>
      <c r="AB10" s="138">
        <f>WP!AA16+GJP!AA16+SBET!AB16+Sugarplay!AC16</f>
        <v>0</v>
      </c>
      <c r="AC10" s="138">
        <f>WP!AB16+GJP!AB16+SBET!AC16+Sugarplay!AD16</f>
        <v>0</v>
      </c>
      <c r="AD10" s="149">
        <f t="shared" si="44"/>
        <v>1430284.8600000057</v>
      </c>
      <c r="AE10" s="148">
        <f t="shared" si="45"/>
        <v>2.4030840784728679E-2</v>
      </c>
      <c r="AF10" s="147">
        <f t="shared" si="46"/>
        <v>218466.25999999998</v>
      </c>
      <c r="AG10" s="138">
        <f>WP!W16+GJP!W16+SBET!W16+Sugarplay!X16</f>
        <v>204422.46</v>
      </c>
      <c r="AH10" s="138">
        <f>WP!X16+GJP!X16+SBET!X16+Sugarplay!Y16</f>
        <v>14043.8</v>
      </c>
      <c r="AI10" s="149">
        <f t="shared" si="47"/>
        <v>128725.6374000005</v>
      </c>
      <c r="AJ10" s="156"/>
      <c r="AK10" s="156"/>
      <c r="AL10" s="156"/>
      <c r="AM10" s="147">
        <f t="shared" si="48"/>
        <v>1083092.9626000051</v>
      </c>
      <c r="AN10" s="148">
        <f t="shared" si="49"/>
        <v>1.8197518037980708E-2</v>
      </c>
      <c r="AO10" s="138">
        <f>WP!AC16+GJP!AC16+SBET!AD16+Sugarplay!AE16</f>
        <v>0</v>
      </c>
      <c r="AP10" s="138">
        <f>WP!AD16+GJP!AD16+SBET!AE16+Sugarplay!AF16</f>
        <v>-32070.54</v>
      </c>
      <c r="AQ10" s="149">
        <f t="shared" si="50"/>
        <v>1083092.9626000051</v>
      </c>
      <c r="AR10" s="153">
        <f t="shared" si="51"/>
        <v>0</v>
      </c>
    </row>
    <row r="11" spans="1:45" s="133" customFormat="1" ht="22.5" customHeight="1">
      <c r="A11" s="137">
        <f t="shared" si="17"/>
        <v>46090</v>
      </c>
      <c r="B11" s="138">
        <f>WP!L17+GJP!L17+SBET!L17+Sugarplay!L17</f>
        <v>8998021.2100000009</v>
      </c>
      <c r="C11" s="138">
        <f>WP!K17+GJP!K17+SBET!K17+Sugarplay!K17</f>
        <v>84741</v>
      </c>
      <c r="D11" s="138">
        <f>WP!M17+GJP!M17+SBET!M17+Sugarplay!N17</f>
        <v>9075963</v>
      </c>
      <c r="E11" s="141">
        <f t="shared" si="35"/>
        <v>-77941.789999999106</v>
      </c>
      <c r="F11" s="142">
        <f t="shared" si="36"/>
        <v>1168422.1400000099</v>
      </c>
      <c r="G11" s="142">
        <f t="shared" si="37"/>
        <v>-189137.80999999028</v>
      </c>
      <c r="H11" s="142">
        <f t="shared" si="38"/>
        <v>-522932.01259999117</v>
      </c>
      <c r="I11" s="138">
        <f>WP!D17+GJP!D17+SBET!D17+Sugarplay!D17</f>
        <v>35036</v>
      </c>
      <c r="J11" s="138">
        <f>WP!J17+GJP!J17+SBET!J17+Sugarplay!J17</f>
        <v>26675</v>
      </c>
      <c r="K11" s="138">
        <f>WP!B17+GJP!B17+SBET!B17+Sugarplay!B17</f>
        <v>1324</v>
      </c>
      <c r="L11" s="138">
        <f>WP!C17+GJP!C17+SBET!C17+Sugarplay!C17</f>
        <v>465</v>
      </c>
      <c r="M11" s="138">
        <f>WP!E17+GJP!E17+SBET!E17+Sugarplay!E17</f>
        <v>812</v>
      </c>
      <c r="N11" s="138">
        <f>WP!F17+GJP!F17+SBET!F17+Sugarplay!F17</f>
        <v>4866</v>
      </c>
      <c r="O11" s="138">
        <f>WP!G17+GJP!G17+SBET!G17+Sugarplay!G17</f>
        <v>11121</v>
      </c>
      <c r="P11" s="138">
        <f>WP!O17+GJP!O17+SBET!O17+Sugarplay!P17</f>
        <v>62418180.070000008</v>
      </c>
      <c r="Q11" s="138">
        <f>WP!P17+GJP!P17+SBET!P17+Sugarplay!Q17</f>
        <v>57490213.909999996</v>
      </c>
      <c r="R11" s="138">
        <f>WP!R17+GJP!R17+SBET!R17+Sugarplay!S17</f>
        <v>60604634.009999998</v>
      </c>
      <c r="S11" s="148">
        <f t="shared" si="39"/>
        <v>1.1221456246621924E-2</v>
      </c>
      <c r="T11" s="138">
        <f>WP!S17+GJP!S17+SBET!S17+Sugarplay!T17</f>
        <v>645123.92000000004</v>
      </c>
      <c r="U11" s="138">
        <f>WP!T17+GJP!T17+SBET!T17+Sugarplay!U17</f>
        <v>251060.31</v>
      </c>
      <c r="V11" s="138">
        <f>WP!U17+GJP!U17+SBET!U17+Sugarplay!V17</f>
        <v>32777.630000000005</v>
      </c>
      <c r="W11" s="147">
        <f t="shared" si="40"/>
        <v>1168422.1400000099</v>
      </c>
      <c r="X11" s="148">
        <f t="shared" si="41"/>
        <v>1.8719259976655224E-2</v>
      </c>
      <c r="Y11" s="148">
        <f t="shared" si="42"/>
        <v>2.9054773112035234E-2</v>
      </c>
      <c r="Z11" s="138">
        <f>WP!AE17+GJP!AE17+SBET!AF17+Sugarplay!AG17</f>
        <v>2770004.3</v>
      </c>
      <c r="AA11" s="147">
        <f t="shared" si="43"/>
        <v>1357559.9500000002</v>
      </c>
      <c r="AB11" s="138">
        <f>WP!AA17+GJP!AA17+SBET!AB17+Sugarplay!AC17</f>
        <v>1357559.9500000002</v>
      </c>
      <c r="AC11" s="138">
        <f>WP!AB17+GJP!AB17+SBET!AC17+Sugarplay!AD17</f>
        <v>0</v>
      </c>
      <c r="AD11" s="149">
        <f t="shared" si="44"/>
        <v>-189137.80999999028</v>
      </c>
      <c r="AE11" s="148">
        <f t="shared" si="45"/>
        <v>-3.0301718151326783E-3</v>
      </c>
      <c r="AF11" s="147">
        <f t="shared" si="46"/>
        <v>228636.21</v>
      </c>
      <c r="AG11" s="138">
        <f>WP!W17+GJP!W17+SBET!W17+Sugarplay!X17</f>
        <v>210483.81</v>
      </c>
      <c r="AH11" s="138">
        <f>WP!X17+GJP!X17+SBET!X17+Sugarplay!Y17</f>
        <v>18152.400000000001</v>
      </c>
      <c r="AI11" s="149">
        <f t="shared" si="47"/>
        <v>105157.99260000089</v>
      </c>
      <c r="AJ11" s="156"/>
      <c r="AK11" s="156"/>
      <c r="AL11" s="156"/>
      <c r="AM11" s="147">
        <f t="shared" si="48"/>
        <v>-522932.01259999117</v>
      </c>
      <c r="AN11" s="148">
        <f t="shared" si="49"/>
        <v>-8.3778798422757522E-3</v>
      </c>
      <c r="AO11" s="138">
        <f>WP!AC17+GJP!AC17+SBET!AD17+Sugarplay!AE17</f>
        <v>123737.11</v>
      </c>
      <c r="AP11" s="138">
        <f>WP!AD17+GJP!AD17+SBET!AE17+Sugarplay!AF17</f>
        <v>-147358.45000000001</v>
      </c>
      <c r="AQ11" s="149">
        <f t="shared" si="50"/>
        <v>-522932.01259999117</v>
      </c>
      <c r="AR11" s="153">
        <f t="shared" si="51"/>
        <v>0</v>
      </c>
    </row>
    <row r="12" spans="1:45" s="133" customFormat="1" ht="22.5" customHeight="1">
      <c r="A12" s="137">
        <f t="shared" si="17"/>
        <v>46091</v>
      </c>
      <c r="B12" s="138">
        <f>WP!L18+GJP!L18+SBET!L18+Sugarplay!L18</f>
        <v>8656049.1400000006</v>
      </c>
      <c r="C12" s="138">
        <f>WP!K18+GJP!K18+SBET!K18+Sugarplay!K18</f>
        <v>65052</v>
      </c>
      <c r="D12" s="138">
        <f>WP!M18+GJP!M18+SBET!M18+Sugarplay!N18</f>
        <v>7894537</v>
      </c>
      <c r="E12" s="141">
        <f t="shared" si="35"/>
        <v>761512.1400000006</v>
      </c>
      <c r="F12" s="142">
        <f t="shared" si="36"/>
        <v>1049437.0500000096</v>
      </c>
      <c r="G12" s="142">
        <f t="shared" si="37"/>
        <v>1005714.0500000096</v>
      </c>
      <c r="H12" s="142">
        <f t="shared" si="38"/>
        <v>693346.94550000876</v>
      </c>
      <c r="I12" s="138">
        <f>WP!D18+GJP!D18+SBET!D18+Sugarplay!D18</f>
        <v>33657</v>
      </c>
      <c r="J12" s="138">
        <f>WP!J18+GJP!J18+SBET!J18+Sugarplay!J18</f>
        <v>24070</v>
      </c>
      <c r="K12" s="138">
        <f>WP!B18+GJP!B18+SBET!B18+Sugarplay!B18</f>
        <v>1282</v>
      </c>
      <c r="L12" s="138">
        <f>WP!C18+GJP!C18+SBET!C18+Sugarplay!C18</f>
        <v>394</v>
      </c>
      <c r="M12" s="138">
        <f>WP!E18+GJP!E18+SBET!E18+Sugarplay!E18</f>
        <v>850</v>
      </c>
      <c r="N12" s="138">
        <f>WP!F18+GJP!F18+SBET!F18+Sugarplay!F18</f>
        <v>4877</v>
      </c>
      <c r="O12" s="138">
        <f>WP!G18+GJP!G18+SBET!G18+Sugarplay!G18</f>
        <v>10991</v>
      </c>
      <c r="P12" s="138">
        <f>WP!O18+GJP!O18+SBET!O18+Sugarplay!P18</f>
        <v>60320102.189999998</v>
      </c>
      <c r="Q12" s="138">
        <f>WP!P18+GJP!P18+SBET!P18+Sugarplay!Q18</f>
        <v>56307616.310000002</v>
      </c>
      <c r="R12" s="138">
        <f>WP!R18+GJP!R18+SBET!R18+Sugarplay!S18</f>
        <v>58750252.199999988</v>
      </c>
      <c r="S12" s="148">
        <f t="shared" si="39"/>
        <v>9.2423187857017634E-3</v>
      </c>
      <c r="T12" s="138">
        <f>WP!S18+GJP!S18+SBET!S18+Sugarplay!T18</f>
        <v>520412.94</v>
      </c>
      <c r="U12" s="138">
        <f>WP!T18+GJP!T18+SBET!T18+Sugarplay!U18</f>
        <v>217343.52</v>
      </c>
      <c r="V12" s="138">
        <f>WP!U18+GJP!U18+SBET!U18+Sugarplay!V18</f>
        <v>29775.73</v>
      </c>
      <c r="W12" s="147">
        <f t="shared" si="40"/>
        <v>1049437.0500000096</v>
      </c>
      <c r="X12" s="148">
        <f t="shared" si="41"/>
        <v>1.7397799604092642E-2</v>
      </c>
      <c r="Y12" s="148">
        <f t="shared" si="42"/>
        <v>2.602532046539309E-2</v>
      </c>
      <c r="Z12" s="138">
        <f>WP!AE18+GJP!AE18+SBET!AF18+Sugarplay!AG18</f>
        <v>1998999.84</v>
      </c>
      <c r="AA12" s="147">
        <f t="shared" si="43"/>
        <v>43723</v>
      </c>
      <c r="AB12" s="138">
        <f>WP!AA18+GJP!AA18+SBET!AB18+Sugarplay!AC18</f>
        <v>43723</v>
      </c>
      <c r="AC12" s="138">
        <f>WP!AB18+GJP!AB18+SBET!AC18+Sugarplay!AD18</f>
        <v>0</v>
      </c>
      <c r="AD12" s="149">
        <f t="shared" si="44"/>
        <v>1005714.0500000096</v>
      </c>
      <c r="AE12" s="148">
        <f t="shared" si="45"/>
        <v>1.6672950036327013E-2</v>
      </c>
      <c r="AF12" s="147">
        <f t="shared" si="46"/>
        <v>217917.77000000002</v>
      </c>
      <c r="AG12" s="138">
        <f>WP!W18+GJP!W18+SBET!W18+Sugarplay!X18</f>
        <v>202128.61000000002</v>
      </c>
      <c r="AH12" s="138">
        <f>WP!X18+GJP!X18+SBET!X18+Sugarplay!Y18</f>
        <v>15789.16</v>
      </c>
      <c r="AI12" s="149">
        <f t="shared" si="47"/>
        <v>94449.334500000856</v>
      </c>
      <c r="AJ12" s="156"/>
      <c r="AK12" s="156"/>
      <c r="AL12" s="156"/>
      <c r="AM12" s="147">
        <f t="shared" si="48"/>
        <v>693346.94550000876</v>
      </c>
      <c r="AN12" s="148">
        <f t="shared" si="49"/>
        <v>1.1494459066333501E-2</v>
      </c>
      <c r="AO12" s="138">
        <f>WP!AC18+GJP!AC18+SBET!AD18+Sugarplay!AE18</f>
        <v>3100</v>
      </c>
      <c r="AP12" s="138">
        <f>WP!AD18+GJP!AD18+SBET!AE18+Sugarplay!AF18</f>
        <v>-11420.41</v>
      </c>
      <c r="AQ12" s="149">
        <f t="shared" si="50"/>
        <v>693346.94550000876</v>
      </c>
      <c r="AR12" s="153">
        <f t="shared" si="51"/>
        <v>0</v>
      </c>
    </row>
    <row r="13" spans="1:45" s="133" customFormat="1" ht="22.5" customHeight="1">
      <c r="A13" s="137">
        <f t="shared" si="17"/>
        <v>46092</v>
      </c>
      <c r="B13" s="138">
        <f>WP!L19+GJP!L19+SBET!L19+Sugarplay!L19</f>
        <v>9771389.9399999995</v>
      </c>
      <c r="C13" s="138">
        <f>WP!K19+GJP!K19+SBET!K19+Sugarplay!K19</f>
        <v>62776.89</v>
      </c>
      <c r="D13" s="138">
        <f>WP!M19+GJP!M19+SBET!M19+Sugarplay!N19</f>
        <v>7339569</v>
      </c>
      <c r="E13" s="141">
        <f t="shared" si="35"/>
        <v>2431820.9399999995</v>
      </c>
      <c r="F13" s="142">
        <f t="shared" si="36"/>
        <v>1578360.389999988</v>
      </c>
      <c r="G13" s="142">
        <f t="shared" si="37"/>
        <v>1578024.389999988</v>
      </c>
      <c r="H13" s="142">
        <f t="shared" si="38"/>
        <v>1193323.1948999891</v>
      </c>
      <c r="I13" s="138">
        <f>WP!D19+GJP!D19+SBET!D19+Sugarplay!D19</f>
        <v>35220</v>
      </c>
      <c r="J13" s="138">
        <f>WP!J19+GJP!J19+SBET!J19+Sugarplay!J19</f>
        <v>25573</v>
      </c>
      <c r="K13" s="138">
        <f>WP!B19+GJP!B19+SBET!B19+Sugarplay!B19</f>
        <v>1043</v>
      </c>
      <c r="L13" s="138">
        <f>WP!C19+GJP!C19+SBET!C19+Sugarplay!C19</f>
        <v>340</v>
      </c>
      <c r="M13" s="138">
        <f>WP!E19+GJP!E19+SBET!E19+Sugarplay!E19</f>
        <v>793</v>
      </c>
      <c r="N13" s="138">
        <f>WP!F19+GJP!F19+SBET!F19+Sugarplay!F19</f>
        <v>4878</v>
      </c>
      <c r="O13" s="138">
        <f>WP!G19+GJP!G19+SBET!G19+Sugarplay!G19</f>
        <v>11239</v>
      </c>
      <c r="P13" s="138">
        <f>WP!O19+GJP!O19+SBET!O19+Sugarplay!P19</f>
        <v>57537373.769999996</v>
      </c>
      <c r="Q13" s="138">
        <f>WP!P19+GJP!P19+SBET!P19+Sugarplay!Q19</f>
        <v>53706677.469999999</v>
      </c>
      <c r="R13" s="138">
        <f>WP!R19+GJP!R19+SBET!R19+Sugarplay!S19</f>
        <v>55368620.570000008</v>
      </c>
      <c r="S13" s="148">
        <f t="shared" si="39"/>
        <v>1.0992912572738975E-2</v>
      </c>
      <c r="T13" s="138">
        <f>WP!S19+GJP!S19+SBET!S19+Sugarplay!T19</f>
        <v>590392.81000000006</v>
      </c>
      <c r="U13" s="138">
        <f>WP!T19+GJP!T19+SBET!T19+Sugarplay!U19</f>
        <v>242227.65</v>
      </c>
      <c r="V13" s="138">
        <f>WP!U19+GJP!U19+SBET!U19+Sugarplay!V19</f>
        <v>27742.02</v>
      </c>
      <c r="W13" s="147">
        <f t="shared" si="40"/>
        <v>1578360.389999988</v>
      </c>
      <c r="X13" s="148">
        <f t="shared" si="41"/>
        <v>2.7431915754607235E-2</v>
      </c>
      <c r="Y13" s="148">
        <f t="shared" si="42"/>
        <v>3.7692947347047263E-2</v>
      </c>
      <c r="Z13" s="138">
        <f>WP!AE19+GJP!AE19+SBET!AF19+Sugarplay!AG19</f>
        <v>2716736.39</v>
      </c>
      <c r="AA13" s="147">
        <f t="shared" si="43"/>
        <v>336</v>
      </c>
      <c r="AB13" s="138">
        <f>WP!AA19+GJP!AA19+SBET!AB19+Sugarplay!AC19</f>
        <v>336</v>
      </c>
      <c r="AC13" s="138">
        <f>WP!AB19+GJP!AB19+SBET!AC19+Sugarplay!AD19</f>
        <v>0</v>
      </c>
      <c r="AD13" s="149">
        <f t="shared" si="44"/>
        <v>1578024.389999988</v>
      </c>
      <c r="AE13" s="148">
        <f t="shared" si="45"/>
        <v>2.7426076072015134E-2</v>
      </c>
      <c r="AF13" s="147">
        <f t="shared" si="46"/>
        <v>242648.76</v>
      </c>
      <c r="AG13" s="138">
        <f>WP!W19+GJP!W19+SBET!W19+Sugarplay!X19</f>
        <v>227970.11000000002</v>
      </c>
      <c r="AH13" s="138">
        <f>WP!X19+GJP!X19+SBET!X19+Sugarplay!Y19</f>
        <v>14678.65</v>
      </c>
      <c r="AI13" s="149">
        <f t="shared" si="47"/>
        <v>142052.43509999893</v>
      </c>
      <c r="AJ13" s="156"/>
      <c r="AK13" s="156"/>
      <c r="AL13" s="156"/>
      <c r="AM13" s="147">
        <f t="shared" si="48"/>
        <v>1193323.1948999891</v>
      </c>
      <c r="AN13" s="148">
        <f t="shared" si="49"/>
        <v>2.0739966333364144E-2</v>
      </c>
      <c r="AO13" s="138">
        <f>WP!AC19+GJP!AC19+SBET!AD19+Sugarplay!AE19</f>
        <v>0</v>
      </c>
      <c r="AP13" s="138">
        <f>WP!AD19+GJP!AD19+SBET!AE19+Sugarplay!AF19</f>
        <v>-4601.87</v>
      </c>
      <c r="AQ13" s="149">
        <f t="shared" si="50"/>
        <v>1193323.1948999891</v>
      </c>
      <c r="AR13" s="153">
        <f t="shared" si="51"/>
        <v>0</v>
      </c>
    </row>
    <row r="14" spans="1:45" s="133" customFormat="1" ht="22.5" customHeight="1">
      <c r="A14" s="137">
        <f t="shared" si="17"/>
        <v>46093</v>
      </c>
      <c r="B14" s="138">
        <f>WP!L20+GJP!L20+SBET!L20+Sugarplay!L20</f>
        <v>9124174.879999999</v>
      </c>
      <c r="C14" s="138">
        <f>WP!K20+GJP!K20+SBET!K20+Sugarplay!K20</f>
        <v>60659</v>
      </c>
      <c r="D14" s="138">
        <f>WP!M20+GJP!M20+SBET!M20+Sugarplay!N20</f>
        <v>8123782</v>
      </c>
      <c r="E14" s="141">
        <f t="shared" si="35"/>
        <v>1000392.879999999</v>
      </c>
      <c r="F14" s="142">
        <f t="shared" si="36"/>
        <v>1754210.160000002</v>
      </c>
      <c r="G14" s="142">
        <f t="shared" si="37"/>
        <v>1754018.160000002</v>
      </c>
      <c r="H14" s="142">
        <f t="shared" si="38"/>
        <v>1367157.855600002</v>
      </c>
      <c r="I14" s="138">
        <f>WP!D20+GJP!D20+SBET!D20+Sugarplay!D20</f>
        <v>32710</v>
      </c>
      <c r="J14" s="138">
        <f>WP!J20+GJP!J20+SBET!J20+Sugarplay!J20</f>
        <v>22464</v>
      </c>
      <c r="K14" s="138">
        <f>WP!B20+GJP!B20+SBET!B20+Sugarplay!B20</f>
        <v>980</v>
      </c>
      <c r="L14" s="138">
        <f>WP!C20+GJP!C20+SBET!C20+Sugarplay!C20</f>
        <v>342</v>
      </c>
      <c r="M14" s="138">
        <f>WP!E20+GJP!E20+SBET!E20+Sugarplay!E20</f>
        <v>776</v>
      </c>
      <c r="N14" s="138">
        <f>WP!F20+GJP!F20+SBET!F20+Sugarplay!F20</f>
        <v>4825</v>
      </c>
      <c r="O14" s="138">
        <f>WP!G20+GJP!G20+SBET!G20+Sugarplay!G20</f>
        <v>11006</v>
      </c>
      <c r="P14" s="138">
        <f>WP!O20+GJP!O20+SBET!O20+Sugarplay!P20</f>
        <v>59989236.43</v>
      </c>
      <c r="Q14" s="138">
        <f>WP!P20+GJP!P20+SBET!P20+Sugarplay!Q20</f>
        <v>55758780.290000007</v>
      </c>
      <c r="R14" s="138">
        <f>WP!R20+GJP!R20+SBET!R20+Sugarplay!S20</f>
        <v>57642732.189999998</v>
      </c>
      <c r="S14" s="148">
        <f t="shared" si="39"/>
        <v>1.0622436088441919E-2</v>
      </c>
      <c r="T14" s="138">
        <f>WP!S20+GJP!S20+SBET!S20+Sugarplay!T20</f>
        <v>592294.08000000007</v>
      </c>
      <c r="U14" s="138">
        <f>WP!T20+GJP!T20+SBET!T20+Sugarplay!U20</f>
        <v>243554.97</v>
      </c>
      <c r="V14" s="138">
        <f>WP!U20+GJP!U20+SBET!U20+Sugarplay!V20</f>
        <v>26864.979999999996</v>
      </c>
      <c r="W14" s="147">
        <f t="shared" si="40"/>
        <v>1754210.160000002</v>
      </c>
      <c r="X14" s="148">
        <f t="shared" si="41"/>
        <v>2.9242081819910271E-2</v>
      </c>
      <c r="Y14" s="148">
        <f t="shared" si="42"/>
        <v>3.9115421026204952E-2</v>
      </c>
      <c r="Z14" s="138">
        <f>WP!AE20+GJP!AE20+SBET!AF20+Sugarplay!AG20</f>
        <v>1808352.54</v>
      </c>
      <c r="AA14" s="147">
        <f t="shared" si="43"/>
        <v>192</v>
      </c>
      <c r="AB14" s="138">
        <f>WP!AA20+GJP!AA20+SBET!AB20+Sugarplay!AC20</f>
        <v>192</v>
      </c>
      <c r="AC14" s="138">
        <f>WP!AB20+GJP!AB20+SBET!AC20+Sugarplay!AD20</f>
        <v>0</v>
      </c>
      <c r="AD14" s="149">
        <f t="shared" si="44"/>
        <v>1754018.160000002</v>
      </c>
      <c r="AE14" s="148">
        <f t="shared" si="45"/>
        <v>2.9238881245750206E-2</v>
      </c>
      <c r="AF14" s="147">
        <f t="shared" si="46"/>
        <v>228981.39</v>
      </c>
      <c r="AG14" s="138">
        <f>WP!W20+GJP!W20+SBET!W20+Sugarplay!X20</f>
        <v>212733.99000000002</v>
      </c>
      <c r="AH14" s="138">
        <f>WP!X20+GJP!X20+SBET!X20+Sugarplay!Y20</f>
        <v>16247.4</v>
      </c>
      <c r="AI14" s="149">
        <f t="shared" si="47"/>
        <v>157878.91440000018</v>
      </c>
      <c r="AJ14" s="156"/>
      <c r="AK14" s="156"/>
      <c r="AL14" s="156"/>
      <c r="AM14" s="147">
        <f t="shared" si="48"/>
        <v>1367157.855600002</v>
      </c>
      <c r="AN14" s="148">
        <f t="shared" si="49"/>
        <v>2.2790052632113523E-2</v>
      </c>
      <c r="AO14" s="138">
        <f>WP!AC20+GJP!AC20+SBET!AD20+Sugarplay!AE20</f>
        <v>2100</v>
      </c>
      <c r="AP14" s="138">
        <f>WP!AD20+GJP!AD20+SBET!AE20+Sugarplay!AF20</f>
        <v>-17213.989999999998</v>
      </c>
      <c r="AQ14" s="149">
        <f t="shared" si="50"/>
        <v>1367157.855600002</v>
      </c>
      <c r="AR14" s="153">
        <f t="shared" si="51"/>
        <v>0</v>
      </c>
    </row>
    <row r="15" spans="1:45" s="133" customFormat="1" ht="22.5" customHeight="1">
      <c r="A15" s="137">
        <f t="shared" si="17"/>
        <v>46094</v>
      </c>
      <c r="B15" s="138">
        <f>WP!L21+GJP!L21+SBET!L21+Sugarplay!L21</f>
        <v>0</v>
      </c>
      <c r="C15" s="138">
        <f>WP!K21+GJP!K21+SBET!K21+Sugarplay!K21</f>
        <v>0</v>
      </c>
      <c r="D15" s="138">
        <f>WP!M21+GJP!M21+SBET!M21+Sugarplay!N21</f>
        <v>0</v>
      </c>
      <c r="E15" s="141">
        <f t="shared" si="35"/>
        <v>0</v>
      </c>
      <c r="F15" s="142">
        <f t="shared" si="36"/>
        <v>0</v>
      </c>
      <c r="G15" s="142">
        <f t="shared" si="37"/>
        <v>0</v>
      </c>
      <c r="H15" s="142">
        <f t="shared" si="38"/>
        <v>0</v>
      </c>
      <c r="I15" s="138">
        <f>WP!D21+GJP!D21+SBET!D21+Sugarplay!D21</f>
        <v>0</v>
      </c>
      <c r="J15" s="138">
        <f>WP!J21+GJP!J21+SBET!J21+Sugarplay!J21</f>
        <v>0</v>
      </c>
      <c r="K15" s="138">
        <f>WP!B21+GJP!B21+SBET!B21+Sugarplay!B21</f>
        <v>0</v>
      </c>
      <c r="L15" s="138">
        <f>WP!C21+GJP!C21+SBET!C21+Sugarplay!C21</f>
        <v>0</v>
      </c>
      <c r="M15" s="138">
        <f>WP!E21+GJP!E21+SBET!E21+Sugarplay!E21</f>
        <v>0</v>
      </c>
      <c r="N15" s="138">
        <f>WP!F21+GJP!F21+SBET!F21+Sugarplay!F21</f>
        <v>0</v>
      </c>
      <c r="O15" s="138">
        <f>WP!G21+GJP!G21+SBET!G21+Sugarplay!G21</f>
        <v>0</v>
      </c>
      <c r="P15" s="138">
        <f>WP!O21+GJP!O21+SBET!O21+Sugarplay!P21</f>
        <v>0</v>
      </c>
      <c r="Q15" s="138">
        <f>WP!P21+GJP!P21+SBET!P21+Sugarplay!Q21</f>
        <v>0</v>
      </c>
      <c r="R15" s="138">
        <f>WP!R21+GJP!R21+SBET!R21+Sugarplay!S21</f>
        <v>0</v>
      </c>
      <c r="S15" s="148" t="e">
        <f t="shared" si="39"/>
        <v>#DIV/0!</v>
      </c>
      <c r="T15" s="138">
        <f>WP!S21+GJP!S21+SBET!S21+Sugarplay!T21</f>
        <v>0</v>
      </c>
      <c r="U15" s="138">
        <f>WP!T21+GJP!T21+SBET!T21+Sugarplay!U21</f>
        <v>0</v>
      </c>
      <c r="V15" s="138">
        <f>WP!U21+GJP!U21+SBET!U21+Sugarplay!V21</f>
        <v>0</v>
      </c>
      <c r="W15" s="147">
        <f t="shared" si="40"/>
        <v>0</v>
      </c>
      <c r="X15" s="148" t="e">
        <f t="shared" si="41"/>
        <v>#DIV/0!</v>
      </c>
      <c r="Y15" s="148" t="e">
        <f t="shared" si="42"/>
        <v>#DIV/0!</v>
      </c>
      <c r="Z15" s="138">
        <f>WP!AE21+GJP!AE21+SBET!AF21+Sugarplay!AG21</f>
        <v>0</v>
      </c>
      <c r="AA15" s="147">
        <f t="shared" si="43"/>
        <v>0</v>
      </c>
      <c r="AB15" s="138">
        <f>WP!AA21+GJP!AA21+SBET!AB21+Sugarplay!AC21</f>
        <v>0</v>
      </c>
      <c r="AC15" s="138">
        <f>WP!AB21+GJP!AB21+SBET!AC21+Sugarplay!AD21</f>
        <v>0</v>
      </c>
      <c r="AD15" s="149">
        <f t="shared" si="44"/>
        <v>0</v>
      </c>
      <c r="AE15" s="148" t="e">
        <f t="shared" si="45"/>
        <v>#DIV/0!</v>
      </c>
      <c r="AF15" s="147">
        <f t="shared" si="46"/>
        <v>0</v>
      </c>
      <c r="AG15" s="138">
        <f>WP!W21+GJP!W21+SBET!W21+Sugarplay!X21</f>
        <v>0</v>
      </c>
      <c r="AH15" s="138">
        <f>WP!X21+GJP!X21+SBET!X21+Sugarplay!Y21</f>
        <v>0</v>
      </c>
      <c r="AI15" s="149">
        <f t="shared" si="47"/>
        <v>0</v>
      </c>
      <c r="AJ15" s="156"/>
      <c r="AK15" s="156"/>
      <c r="AL15" s="156"/>
      <c r="AM15" s="147">
        <f t="shared" si="48"/>
        <v>0</v>
      </c>
      <c r="AN15" s="148" t="e">
        <f t="shared" si="49"/>
        <v>#DIV/0!</v>
      </c>
      <c r="AO15" s="138">
        <f>WP!AC21+GJP!AC21+SBET!AD21+Sugarplay!AE21</f>
        <v>0</v>
      </c>
      <c r="AP15" s="138">
        <f>WP!AD21+GJP!AD21+SBET!AE21+Sugarplay!AF21</f>
        <v>0</v>
      </c>
      <c r="AQ15" s="149">
        <f t="shared" si="50"/>
        <v>0</v>
      </c>
      <c r="AR15" s="153">
        <f t="shared" si="51"/>
        <v>0</v>
      </c>
    </row>
    <row r="16" spans="1:45" s="133" customFormat="1" ht="22.5" customHeight="1">
      <c r="A16" s="137">
        <f t="shared" si="17"/>
        <v>46095</v>
      </c>
      <c r="B16" s="138">
        <f>WP!L22+GJP!L22+SBET!L22+Sugarplay!L22</f>
        <v>0</v>
      </c>
      <c r="C16" s="138">
        <f>WP!K22+GJP!K22+SBET!K22+Sugarplay!K22</f>
        <v>0</v>
      </c>
      <c r="D16" s="138">
        <f>WP!M22+GJP!M22+SBET!M22+Sugarplay!N22</f>
        <v>0</v>
      </c>
      <c r="E16" s="141">
        <f t="shared" si="35"/>
        <v>0</v>
      </c>
      <c r="F16" s="142">
        <f t="shared" si="36"/>
        <v>0</v>
      </c>
      <c r="G16" s="142">
        <f t="shared" si="37"/>
        <v>0</v>
      </c>
      <c r="H16" s="142">
        <f t="shared" si="38"/>
        <v>0</v>
      </c>
      <c r="I16" s="138">
        <f>WP!D22+GJP!D22+SBET!D22+Sugarplay!D22</f>
        <v>0</v>
      </c>
      <c r="J16" s="138">
        <f>WP!J22+GJP!J22+SBET!J22+Sugarplay!J22</f>
        <v>0</v>
      </c>
      <c r="K16" s="138">
        <f>WP!B22+GJP!B22+SBET!B22+Sugarplay!B22</f>
        <v>0</v>
      </c>
      <c r="L16" s="138">
        <f>WP!C22+GJP!C22+SBET!C22+Sugarplay!C22</f>
        <v>0</v>
      </c>
      <c r="M16" s="138">
        <f>WP!E22+GJP!E22+SBET!E22+Sugarplay!E22</f>
        <v>0</v>
      </c>
      <c r="N16" s="138">
        <f>WP!F22+GJP!F22+SBET!F22+Sugarplay!F22</f>
        <v>0</v>
      </c>
      <c r="O16" s="138">
        <f>WP!G22+GJP!G22+SBET!G22+Sugarplay!G22</f>
        <v>0</v>
      </c>
      <c r="P16" s="138">
        <f>WP!O22+GJP!O22+SBET!O22+Sugarplay!P22</f>
        <v>0</v>
      </c>
      <c r="Q16" s="138">
        <f>WP!P22+GJP!P22+SBET!P22+Sugarplay!Q22</f>
        <v>0</v>
      </c>
      <c r="R16" s="138">
        <f>WP!R22+GJP!R22+SBET!R22+Sugarplay!S22</f>
        <v>0</v>
      </c>
      <c r="S16" s="148" t="e">
        <f t="shared" si="39"/>
        <v>#DIV/0!</v>
      </c>
      <c r="T16" s="138">
        <f>WP!S22+GJP!S22+SBET!S22+Sugarplay!T22</f>
        <v>0</v>
      </c>
      <c r="U16" s="138">
        <f>WP!T22+GJP!T22+SBET!T22+Sugarplay!U22</f>
        <v>0</v>
      </c>
      <c r="V16" s="138">
        <f>WP!U22+GJP!U22+SBET!U22+Sugarplay!V22</f>
        <v>0</v>
      </c>
      <c r="W16" s="147">
        <f t="shared" si="40"/>
        <v>0</v>
      </c>
      <c r="X16" s="148" t="e">
        <f t="shared" si="41"/>
        <v>#DIV/0!</v>
      </c>
      <c r="Y16" s="148" t="e">
        <f t="shared" si="42"/>
        <v>#DIV/0!</v>
      </c>
      <c r="Z16" s="138">
        <f>WP!AE22+GJP!AE22+SBET!AF22+Sugarplay!AG22</f>
        <v>0</v>
      </c>
      <c r="AA16" s="147">
        <f t="shared" si="43"/>
        <v>0</v>
      </c>
      <c r="AB16" s="138">
        <f>WP!AA22+GJP!AA22+SBET!AB22+Sugarplay!AC22</f>
        <v>0</v>
      </c>
      <c r="AC16" s="138">
        <f>WP!AB22+GJP!AB22+SBET!AC22+Sugarplay!AD22</f>
        <v>0</v>
      </c>
      <c r="AD16" s="149">
        <f t="shared" si="44"/>
        <v>0</v>
      </c>
      <c r="AE16" s="148" t="e">
        <f t="shared" si="45"/>
        <v>#DIV/0!</v>
      </c>
      <c r="AF16" s="147">
        <f t="shared" si="46"/>
        <v>0</v>
      </c>
      <c r="AG16" s="138">
        <f>WP!W22+GJP!W22+SBET!W22+Sugarplay!X22</f>
        <v>0</v>
      </c>
      <c r="AH16" s="138">
        <f>WP!X22+GJP!X22+SBET!X22+Sugarplay!Y22</f>
        <v>0</v>
      </c>
      <c r="AI16" s="149">
        <f t="shared" si="47"/>
        <v>0</v>
      </c>
      <c r="AJ16" s="156"/>
      <c r="AK16" s="156"/>
      <c r="AL16" s="156"/>
      <c r="AM16" s="147">
        <f t="shared" si="48"/>
        <v>0</v>
      </c>
      <c r="AN16" s="148" t="e">
        <f t="shared" si="49"/>
        <v>#DIV/0!</v>
      </c>
      <c r="AO16" s="138">
        <f>WP!AC22+GJP!AC22+SBET!AD22+Sugarplay!AE22</f>
        <v>0</v>
      </c>
      <c r="AP16" s="138">
        <f>WP!AD22+GJP!AD22+SBET!AE22+Sugarplay!AF22</f>
        <v>0</v>
      </c>
      <c r="AQ16" s="149">
        <f t="shared" si="50"/>
        <v>0</v>
      </c>
      <c r="AR16" s="153">
        <f t="shared" si="51"/>
        <v>0</v>
      </c>
      <c r="AS16" s="154"/>
    </row>
    <row r="17" spans="1:44" s="133" customFormat="1" ht="22.5" customHeight="1">
      <c r="A17" s="137">
        <f>A16+1</f>
        <v>46096</v>
      </c>
      <c r="B17" s="138">
        <f>WP!L23+GJP!L23+SBET!L23+Sugarplay!L23</f>
        <v>0</v>
      </c>
      <c r="C17" s="138">
        <f>WP!K23+GJP!K23+SBET!K23+Sugarplay!K23</f>
        <v>0</v>
      </c>
      <c r="D17" s="138">
        <f>WP!M23+GJP!M23+SBET!M23+Sugarplay!N23</f>
        <v>0</v>
      </c>
      <c r="E17" s="141">
        <f t="shared" si="35"/>
        <v>0</v>
      </c>
      <c r="F17" s="142">
        <f t="shared" si="36"/>
        <v>0</v>
      </c>
      <c r="G17" s="142">
        <f t="shared" si="37"/>
        <v>0</v>
      </c>
      <c r="H17" s="142">
        <f t="shared" si="38"/>
        <v>0</v>
      </c>
      <c r="I17" s="138">
        <f>WP!D23+GJP!D23+SBET!D23+Sugarplay!D23</f>
        <v>0</v>
      </c>
      <c r="J17" s="138">
        <f>WP!J23+GJP!J23+SBET!J23+Sugarplay!J23</f>
        <v>0</v>
      </c>
      <c r="K17" s="138">
        <f>WP!B23+GJP!B23+SBET!B23+Sugarplay!B23</f>
        <v>0</v>
      </c>
      <c r="L17" s="138">
        <f>WP!C23+GJP!C23+SBET!C23+Sugarplay!C23</f>
        <v>0</v>
      </c>
      <c r="M17" s="138">
        <f>WP!E23+GJP!E23+SBET!E23+Sugarplay!E23</f>
        <v>0</v>
      </c>
      <c r="N17" s="138">
        <f>WP!F23+GJP!F23+SBET!F23+Sugarplay!F23</f>
        <v>0</v>
      </c>
      <c r="O17" s="138">
        <f>WP!G23+GJP!G23+SBET!G23+Sugarplay!G23</f>
        <v>0</v>
      </c>
      <c r="P17" s="138">
        <f>WP!O23+GJP!O23+SBET!O23+Sugarplay!P23</f>
        <v>0</v>
      </c>
      <c r="Q17" s="138">
        <f>WP!P23+GJP!P23+SBET!P23+Sugarplay!Q23</f>
        <v>0</v>
      </c>
      <c r="R17" s="138">
        <f>WP!R23+GJP!R23+SBET!R23+Sugarplay!S23</f>
        <v>0</v>
      </c>
      <c r="S17" s="148" t="e">
        <f t="shared" si="39"/>
        <v>#DIV/0!</v>
      </c>
      <c r="T17" s="138">
        <f>WP!S23+GJP!S23+SBET!S23+Sugarplay!T23</f>
        <v>0</v>
      </c>
      <c r="U17" s="138">
        <f>WP!T23+GJP!T23+SBET!T23+Sugarplay!U23</f>
        <v>0</v>
      </c>
      <c r="V17" s="138">
        <f>WP!U23+GJP!U23+SBET!U23+Sugarplay!V23</f>
        <v>0</v>
      </c>
      <c r="W17" s="147">
        <f t="shared" si="40"/>
        <v>0</v>
      </c>
      <c r="X17" s="148" t="e">
        <f t="shared" si="41"/>
        <v>#DIV/0!</v>
      </c>
      <c r="Y17" s="148" t="e">
        <f t="shared" si="42"/>
        <v>#DIV/0!</v>
      </c>
      <c r="Z17" s="138">
        <f>WP!AE23+GJP!AE23+SBET!AF23+Sugarplay!AG23</f>
        <v>0</v>
      </c>
      <c r="AA17" s="147">
        <f t="shared" si="43"/>
        <v>0</v>
      </c>
      <c r="AB17" s="138">
        <f>WP!AA23+GJP!AA23+SBET!AB23+Sugarplay!AC23</f>
        <v>0</v>
      </c>
      <c r="AC17" s="138">
        <f>WP!AB23+GJP!AB23+SBET!AC23+Sugarplay!AD23</f>
        <v>0</v>
      </c>
      <c r="AD17" s="149">
        <f t="shared" si="44"/>
        <v>0</v>
      </c>
      <c r="AE17" s="148" t="e">
        <f t="shared" si="45"/>
        <v>#DIV/0!</v>
      </c>
      <c r="AF17" s="147">
        <f t="shared" si="46"/>
        <v>0</v>
      </c>
      <c r="AG17" s="138">
        <f>WP!W23+GJP!W23+SBET!W23+Sugarplay!X23</f>
        <v>0</v>
      </c>
      <c r="AH17" s="138">
        <f>WP!X23+GJP!X23+SBET!X23+Sugarplay!Y23</f>
        <v>0</v>
      </c>
      <c r="AI17" s="149">
        <f t="shared" si="47"/>
        <v>0</v>
      </c>
      <c r="AJ17" s="156"/>
      <c r="AK17" s="156"/>
      <c r="AL17" s="156"/>
      <c r="AM17" s="147">
        <f t="shared" si="48"/>
        <v>0</v>
      </c>
      <c r="AN17" s="148" t="e">
        <f t="shared" si="49"/>
        <v>#DIV/0!</v>
      </c>
      <c r="AO17" s="138">
        <f>WP!AC23+GJP!AC23+SBET!AD23+Sugarplay!AE23</f>
        <v>0</v>
      </c>
      <c r="AP17" s="138">
        <f>WP!AD23+GJP!AD23+SBET!AE23+Sugarplay!AF23</f>
        <v>0</v>
      </c>
      <c r="AQ17" s="149">
        <f t="shared" si="50"/>
        <v>0</v>
      </c>
      <c r="AR17" s="153">
        <f t="shared" si="51"/>
        <v>0</v>
      </c>
    </row>
    <row r="18" spans="1:44" s="133" customFormat="1" ht="22.5" customHeight="1">
      <c r="A18" s="137">
        <f t="shared" si="17"/>
        <v>46097</v>
      </c>
      <c r="B18" s="138">
        <f>WP!L24+GJP!L24+SBET!L24+Sugarplay!L24</f>
        <v>0</v>
      </c>
      <c r="C18" s="138">
        <f>WP!K24+GJP!K24+SBET!K24+Sugarplay!K24</f>
        <v>0</v>
      </c>
      <c r="D18" s="138">
        <f>WP!M24+GJP!M24+SBET!M24+Sugarplay!N24</f>
        <v>0</v>
      </c>
      <c r="E18" s="141">
        <f t="shared" si="35"/>
        <v>0</v>
      </c>
      <c r="F18" s="142">
        <f t="shared" si="36"/>
        <v>0</v>
      </c>
      <c r="G18" s="142">
        <f t="shared" si="37"/>
        <v>0</v>
      </c>
      <c r="H18" s="142">
        <f t="shared" si="38"/>
        <v>0</v>
      </c>
      <c r="I18" s="138">
        <f>WP!D24+GJP!D24+SBET!D24+Sugarplay!D24</f>
        <v>0</v>
      </c>
      <c r="J18" s="138">
        <f>WP!J24+GJP!J24+SBET!J24+Sugarplay!J24</f>
        <v>0</v>
      </c>
      <c r="K18" s="138">
        <f>WP!B24+GJP!B24+SBET!B24+Sugarplay!B24</f>
        <v>0</v>
      </c>
      <c r="L18" s="138">
        <f>WP!C24+GJP!C24+SBET!C24+Sugarplay!C24</f>
        <v>0</v>
      </c>
      <c r="M18" s="138">
        <f>WP!E24+GJP!E24+SBET!E24+Sugarplay!E24</f>
        <v>0</v>
      </c>
      <c r="N18" s="138">
        <f>WP!F24+GJP!F24+SBET!F24+Sugarplay!F24</f>
        <v>0</v>
      </c>
      <c r="O18" s="138">
        <f>WP!G24+GJP!G24+SBET!G24+Sugarplay!G24</f>
        <v>0</v>
      </c>
      <c r="P18" s="138">
        <f>WP!O24+GJP!O24+SBET!O24+Sugarplay!P24</f>
        <v>0</v>
      </c>
      <c r="Q18" s="138">
        <f>WP!P24+GJP!P24+SBET!P24+Sugarplay!Q24</f>
        <v>0</v>
      </c>
      <c r="R18" s="138">
        <f>WP!R24+GJP!R24+SBET!R24+Sugarplay!S24</f>
        <v>0</v>
      </c>
      <c r="S18" s="148" t="e">
        <f t="shared" si="39"/>
        <v>#DIV/0!</v>
      </c>
      <c r="T18" s="138">
        <f>WP!S24+GJP!S24+SBET!S24+Sugarplay!T24</f>
        <v>0</v>
      </c>
      <c r="U18" s="138">
        <f>WP!T24+GJP!T24+SBET!T24+Sugarplay!U24</f>
        <v>0</v>
      </c>
      <c r="V18" s="138">
        <f>WP!U24+GJP!U24+SBET!U24+Sugarplay!V24</f>
        <v>0</v>
      </c>
      <c r="W18" s="147">
        <f t="shared" si="40"/>
        <v>0</v>
      </c>
      <c r="X18" s="148" t="e">
        <f t="shared" si="41"/>
        <v>#DIV/0!</v>
      </c>
      <c r="Y18" s="148" t="e">
        <f t="shared" si="42"/>
        <v>#DIV/0!</v>
      </c>
      <c r="Z18" s="138">
        <f>WP!AE24+GJP!AE24+SBET!AF24+Sugarplay!AG24</f>
        <v>0</v>
      </c>
      <c r="AA18" s="147">
        <f t="shared" si="43"/>
        <v>0</v>
      </c>
      <c r="AB18" s="138">
        <f>WP!AA24+GJP!AA24+SBET!AB24+Sugarplay!AC24</f>
        <v>0</v>
      </c>
      <c r="AC18" s="138">
        <f>WP!AB24+GJP!AB24+SBET!AC24+Sugarplay!AD24</f>
        <v>0</v>
      </c>
      <c r="AD18" s="149">
        <f t="shared" si="44"/>
        <v>0</v>
      </c>
      <c r="AE18" s="148" t="e">
        <f t="shared" si="45"/>
        <v>#DIV/0!</v>
      </c>
      <c r="AF18" s="147">
        <f t="shared" si="46"/>
        <v>0</v>
      </c>
      <c r="AG18" s="138">
        <f>WP!W24+GJP!W24+SBET!W24+Sugarplay!X24</f>
        <v>0</v>
      </c>
      <c r="AH18" s="138">
        <f>WP!X24+GJP!X24+SBET!X24+Sugarplay!Y24</f>
        <v>0</v>
      </c>
      <c r="AI18" s="149">
        <f t="shared" si="47"/>
        <v>0</v>
      </c>
      <c r="AJ18" s="156"/>
      <c r="AK18" s="156"/>
      <c r="AL18" s="156"/>
      <c r="AM18" s="147">
        <f t="shared" si="48"/>
        <v>0</v>
      </c>
      <c r="AN18" s="148" t="e">
        <f t="shared" si="49"/>
        <v>#DIV/0!</v>
      </c>
      <c r="AO18" s="138">
        <f>WP!AC24+GJP!AC24+SBET!AD24+Sugarplay!AE24</f>
        <v>0</v>
      </c>
      <c r="AP18" s="138">
        <f>WP!AD24+GJP!AD24+SBET!AE24+Sugarplay!AF24</f>
        <v>0</v>
      </c>
      <c r="AQ18" s="149">
        <f t="shared" si="50"/>
        <v>0</v>
      </c>
      <c r="AR18" s="153">
        <f t="shared" si="51"/>
        <v>0</v>
      </c>
    </row>
    <row r="19" spans="1:44" s="133" customFormat="1" ht="22.5" customHeight="1">
      <c r="A19" s="137">
        <f t="shared" si="17"/>
        <v>46098</v>
      </c>
      <c r="B19" s="138">
        <f>WP!L25+GJP!L25+SBET!L25+Sugarplay!L25</f>
        <v>0</v>
      </c>
      <c r="C19" s="138">
        <f>WP!K25+GJP!K25+SBET!K25+Sugarplay!K25</f>
        <v>0</v>
      </c>
      <c r="D19" s="138">
        <f>WP!M25+GJP!M25+SBET!M25+Sugarplay!N25</f>
        <v>0</v>
      </c>
      <c r="E19" s="141">
        <f t="shared" si="35"/>
        <v>0</v>
      </c>
      <c r="F19" s="142">
        <f t="shared" si="36"/>
        <v>0</v>
      </c>
      <c r="G19" s="142">
        <f t="shared" si="37"/>
        <v>0</v>
      </c>
      <c r="H19" s="142">
        <f t="shared" si="38"/>
        <v>0</v>
      </c>
      <c r="I19" s="138">
        <f>WP!D25+GJP!D25+SBET!D25+Sugarplay!D25</f>
        <v>0</v>
      </c>
      <c r="J19" s="138">
        <f>WP!J25+GJP!J25+SBET!J25+Sugarplay!J25</f>
        <v>0</v>
      </c>
      <c r="K19" s="138">
        <f>WP!B25+GJP!B25+SBET!B25+Sugarplay!B25</f>
        <v>0</v>
      </c>
      <c r="L19" s="138">
        <f>WP!C25+GJP!C25+SBET!C25+Sugarplay!C25</f>
        <v>0</v>
      </c>
      <c r="M19" s="138">
        <f>WP!E25+GJP!E25+SBET!E25+Sugarplay!E25</f>
        <v>0</v>
      </c>
      <c r="N19" s="138">
        <f>WP!F25+GJP!F25+SBET!F25+Sugarplay!F25</f>
        <v>0</v>
      </c>
      <c r="O19" s="138">
        <f>WP!G25+GJP!G25+SBET!G25+Sugarplay!G25</f>
        <v>0</v>
      </c>
      <c r="P19" s="138">
        <f>WP!O25+GJP!O25+SBET!O25+Sugarplay!P25</f>
        <v>0</v>
      </c>
      <c r="Q19" s="138">
        <f>WP!P25+GJP!P25+SBET!P25+Sugarplay!Q25</f>
        <v>0</v>
      </c>
      <c r="R19" s="138">
        <f>WP!R25+GJP!R25+SBET!R25+Sugarplay!S25</f>
        <v>0</v>
      </c>
      <c r="S19" s="148" t="e">
        <f t="shared" si="39"/>
        <v>#DIV/0!</v>
      </c>
      <c r="T19" s="138">
        <f>WP!S25+GJP!S25+SBET!S25+Sugarplay!T25</f>
        <v>0</v>
      </c>
      <c r="U19" s="138">
        <f>WP!T25+GJP!T25+SBET!T25+Sugarplay!U25</f>
        <v>0</v>
      </c>
      <c r="V19" s="138">
        <f>WP!U25+GJP!U25+SBET!U25+Sugarplay!V25</f>
        <v>0</v>
      </c>
      <c r="W19" s="147">
        <f t="shared" si="40"/>
        <v>0</v>
      </c>
      <c r="X19" s="148" t="e">
        <f t="shared" si="41"/>
        <v>#DIV/0!</v>
      </c>
      <c r="Y19" s="148" t="e">
        <f t="shared" si="42"/>
        <v>#DIV/0!</v>
      </c>
      <c r="Z19" s="138">
        <f>WP!AE25+GJP!AE25+SBET!AF25+Sugarplay!AG25</f>
        <v>0</v>
      </c>
      <c r="AA19" s="147">
        <f t="shared" si="43"/>
        <v>0</v>
      </c>
      <c r="AB19" s="138">
        <f>WP!AA25+GJP!AA25+SBET!AB25+Sugarplay!AC25</f>
        <v>0</v>
      </c>
      <c r="AC19" s="138">
        <f>WP!AB25+GJP!AB25+SBET!AC25+Sugarplay!AD25</f>
        <v>0</v>
      </c>
      <c r="AD19" s="149">
        <f t="shared" si="44"/>
        <v>0</v>
      </c>
      <c r="AE19" s="148" t="e">
        <f t="shared" si="45"/>
        <v>#DIV/0!</v>
      </c>
      <c r="AF19" s="147">
        <f t="shared" si="46"/>
        <v>0</v>
      </c>
      <c r="AG19" s="138">
        <f>WP!W25+GJP!W25+SBET!W25+Sugarplay!X25</f>
        <v>0</v>
      </c>
      <c r="AH19" s="138">
        <f>WP!X25+GJP!X25+SBET!X25+Sugarplay!Y25</f>
        <v>0</v>
      </c>
      <c r="AI19" s="149">
        <f t="shared" si="47"/>
        <v>0</v>
      </c>
      <c r="AJ19" s="156"/>
      <c r="AK19" s="156"/>
      <c r="AL19" s="156"/>
      <c r="AM19" s="147">
        <f t="shared" si="48"/>
        <v>0</v>
      </c>
      <c r="AN19" s="148" t="e">
        <f t="shared" si="49"/>
        <v>#DIV/0!</v>
      </c>
      <c r="AO19" s="138">
        <f>WP!AC25+GJP!AC25+SBET!AD25+Sugarplay!AE25</f>
        <v>0</v>
      </c>
      <c r="AP19" s="138">
        <f>WP!AD25+GJP!AD25+SBET!AE25+Sugarplay!AF25</f>
        <v>0</v>
      </c>
      <c r="AQ19" s="149">
        <f t="shared" si="50"/>
        <v>0</v>
      </c>
      <c r="AR19" s="153">
        <f t="shared" si="51"/>
        <v>0</v>
      </c>
    </row>
    <row r="20" spans="1:44" s="133" customFormat="1" ht="22.5" customHeight="1">
      <c r="A20" s="137">
        <f t="shared" si="17"/>
        <v>46099</v>
      </c>
      <c r="B20" s="138">
        <f>WP!L26+GJP!L26+SBET!L26+Sugarplay!L26</f>
        <v>0</v>
      </c>
      <c r="C20" s="138">
        <f>WP!K26+GJP!K26+SBET!K26+Sugarplay!K26</f>
        <v>0</v>
      </c>
      <c r="D20" s="138">
        <f>WP!M26+GJP!M26+SBET!M26+Sugarplay!N26</f>
        <v>0</v>
      </c>
      <c r="E20" s="141">
        <f t="shared" si="35"/>
        <v>0</v>
      </c>
      <c r="F20" s="142">
        <f t="shared" si="36"/>
        <v>0</v>
      </c>
      <c r="G20" s="142">
        <f t="shared" si="37"/>
        <v>0</v>
      </c>
      <c r="H20" s="142">
        <f t="shared" si="38"/>
        <v>0</v>
      </c>
      <c r="I20" s="138">
        <f>WP!D26+GJP!D26+SBET!D26+Sugarplay!D26</f>
        <v>0</v>
      </c>
      <c r="J20" s="138">
        <f>WP!J26+GJP!J26+SBET!J26+Sugarplay!J26</f>
        <v>0</v>
      </c>
      <c r="K20" s="138">
        <f>WP!B26+GJP!B26+SBET!B26+Sugarplay!B26</f>
        <v>0</v>
      </c>
      <c r="L20" s="138">
        <f>WP!C26+GJP!C26+SBET!C26+Sugarplay!C26</f>
        <v>0</v>
      </c>
      <c r="M20" s="138">
        <f>WP!E26+GJP!E26+SBET!E26+Sugarplay!E26</f>
        <v>0</v>
      </c>
      <c r="N20" s="138">
        <f>WP!F26+GJP!F26+SBET!F26+Sugarplay!F26</f>
        <v>0</v>
      </c>
      <c r="O20" s="138">
        <f>WP!G26+GJP!G26+SBET!G26+Sugarplay!G26</f>
        <v>0</v>
      </c>
      <c r="P20" s="138">
        <f>WP!O26+GJP!O26+SBET!O26+Sugarplay!P26</f>
        <v>0</v>
      </c>
      <c r="Q20" s="138">
        <f>WP!P26+GJP!P26+SBET!P26+Sugarplay!Q26</f>
        <v>0</v>
      </c>
      <c r="R20" s="138">
        <f>WP!R26+GJP!R26+SBET!R26+Sugarplay!S26</f>
        <v>0</v>
      </c>
      <c r="S20" s="148" t="e">
        <f t="shared" si="39"/>
        <v>#DIV/0!</v>
      </c>
      <c r="T20" s="138">
        <f>WP!S26+GJP!S26+SBET!S26+Sugarplay!T26</f>
        <v>0</v>
      </c>
      <c r="U20" s="138">
        <f>WP!T26+GJP!T26+SBET!T26+Sugarplay!U26</f>
        <v>0</v>
      </c>
      <c r="V20" s="138">
        <f>WP!U26+GJP!U26+SBET!U26+Sugarplay!V26</f>
        <v>0</v>
      </c>
      <c r="W20" s="147">
        <f t="shared" si="40"/>
        <v>0</v>
      </c>
      <c r="X20" s="148" t="e">
        <f t="shared" si="41"/>
        <v>#DIV/0!</v>
      </c>
      <c r="Y20" s="148" t="e">
        <f t="shared" si="42"/>
        <v>#DIV/0!</v>
      </c>
      <c r="Z20" s="138">
        <f>WP!AE26+GJP!AE26+SBET!AF26+Sugarplay!AG26</f>
        <v>0</v>
      </c>
      <c r="AA20" s="147">
        <f t="shared" si="43"/>
        <v>0</v>
      </c>
      <c r="AB20" s="138">
        <f>WP!AA26+GJP!AA26+SBET!AB26+Sugarplay!AC26</f>
        <v>0</v>
      </c>
      <c r="AC20" s="138">
        <f>WP!AB26+GJP!AB26+SBET!AC26+Sugarplay!AD26</f>
        <v>0</v>
      </c>
      <c r="AD20" s="149">
        <f t="shared" si="44"/>
        <v>0</v>
      </c>
      <c r="AE20" s="148" t="e">
        <f t="shared" si="45"/>
        <v>#DIV/0!</v>
      </c>
      <c r="AF20" s="147">
        <f t="shared" si="46"/>
        <v>0</v>
      </c>
      <c r="AG20" s="138">
        <f>WP!W26+GJP!W26+SBET!W26+Sugarplay!X26</f>
        <v>0</v>
      </c>
      <c r="AH20" s="138">
        <f>WP!X26+GJP!X26+SBET!X26+Sugarplay!Y26</f>
        <v>0</v>
      </c>
      <c r="AI20" s="149">
        <f t="shared" si="47"/>
        <v>0</v>
      </c>
      <c r="AJ20" s="156"/>
      <c r="AK20" s="156"/>
      <c r="AL20" s="156"/>
      <c r="AM20" s="147">
        <f t="shared" si="48"/>
        <v>0</v>
      </c>
      <c r="AN20" s="148" t="e">
        <f t="shared" si="49"/>
        <v>#DIV/0!</v>
      </c>
      <c r="AO20" s="138">
        <f>WP!AC26+GJP!AC26+SBET!AD26+Sugarplay!AE26</f>
        <v>0</v>
      </c>
      <c r="AP20" s="138">
        <f>WP!AD26+GJP!AD26+SBET!AE26+Sugarplay!AF26</f>
        <v>0</v>
      </c>
      <c r="AQ20" s="149">
        <f t="shared" si="50"/>
        <v>0</v>
      </c>
      <c r="AR20" s="153">
        <f t="shared" si="51"/>
        <v>0</v>
      </c>
    </row>
    <row r="21" spans="1:44" s="133" customFormat="1" ht="22.5" customHeight="1">
      <c r="A21" s="137">
        <f t="shared" si="17"/>
        <v>46100</v>
      </c>
      <c r="B21" s="138">
        <f>WP!L27+GJP!L27+SBET!L27+Sugarplay!L27</f>
        <v>0</v>
      </c>
      <c r="C21" s="138">
        <f>WP!K27+GJP!K27+SBET!K27+Sugarplay!K27</f>
        <v>0</v>
      </c>
      <c r="D21" s="138">
        <f>WP!M27+GJP!M27+SBET!M27+Sugarplay!N27</f>
        <v>0</v>
      </c>
      <c r="E21" s="141">
        <f t="shared" si="35"/>
        <v>0</v>
      </c>
      <c r="F21" s="142">
        <f t="shared" si="36"/>
        <v>0</v>
      </c>
      <c r="G21" s="142">
        <f t="shared" si="37"/>
        <v>0</v>
      </c>
      <c r="H21" s="142">
        <f t="shared" si="38"/>
        <v>0</v>
      </c>
      <c r="I21" s="138">
        <f>WP!D27+GJP!D27+SBET!D27+Sugarplay!D27</f>
        <v>0</v>
      </c>
      <c r="J21" s="138">
        <f>WP!J27+GJP!J27+SBET!J27+Sugarplay!J27</f>
        <v>0</v>
      </c>
      <c r="K21" s="138">
        <f>WP!B27+GJP!B27+SBET!B27+Sugarplay!B27</f>
        <v>0</v>
      </c>
      <c r="L21" s="138">
        <f>WP!C27+GJP!C27+SBET!C27+Sugarplay!C27</f>
        <v>0</v>
      </c>
      <c r="M21" s="138">
        <f>WP!E27+GJP!E27+SBET!E27+Sugarplay!E27</f>
        <v>0</v>
      </c>
      <c r="N21" s="138">
        <f>WP!F27+GJP!F27+SBET!F27+Sugarplay!F27</f>
        <v>0</v>
      </c>
      <c r="O21" s="138">
        <f>WP!G27+GJP!G27+SBET!G27+Sugarplay!G27</f>
        <v>0</v>
      </c>
      <c r="P21" s="138">
        <f>WP!O27+GJP!O27+SBET!O27+Sugarplay!P27</f>
        <v>0</v>
      </c>
      <c r="Q21" s="138">
        <f>WP!P27+GJP!P27+SBET!P27+Sugarplay!Q27</f>
        <v>0</v>
      </c>
      <c r="R21" s="138">
        <f>WP!R27+GJP!R27+SBET!R27+Sugarplay!S27</f>
        <v>0</v>
      </c>
      <c r="S21" s="148" t="e">
        <f t="shared" si="39"/>
        <v>#DIV/0!</v>
      </c>
      <c r="T21" s="138">
        <f>WP!S27+GJP!S27+SBET!S27+Sugarplay!T27</f>
        <v>0</v>
      </c>
      <c r="U21" s="138">
        <f>WP!T27+GJP!T27+SBET!T27+Sugarplay!U27</f>
        <v>0</v>
      </c>
      <c r="V21" s="138">
        <f>WP!U27+GJP!U27+SBET!U27+Sugarplay!V27</f>
        <v>0</v>
      </c>
      <c r="W21" s="147">
        <f t="shared" si="40"/>
        <v>0</v>
      </c>
      <c r="X21" s="148" t="e">
        <f t="shared" si="41"/>
        <v>#DIV/0!</v>
      </c>
      <c r="Y21" s="148" t="e">
        <f t="shared" si="42"/>
        <v>#DIV/0!</v>
      </c>
      <c r="Z21" s="138">
        <f>WP!AE27+GJP!AE27+SBET!AF27+Sugarplay!AG27</f>
        <v>0</v>
      </c>
      <c r="AA21" s="147">
        <f t="shared" si="43"/>
        <v>0</v>
      </c>
      <c r="AB21" s="138">
        <f>WP!AA27+GJP!AA27+SBET!AB27+Sugarplay!AC27</f>
        <v>0</v>
      </c>
      <c r="AC21" s="138">
        <f>WP!AB27+GJP!AB27+SBET!AC27+Sugarplay!AD27</f>
        <v>0</v>
      </c>
      <c r="AD21" s="149">
        <f t="shared" si="44"/>
        <v>0</v>
      </c>
      <c r="AE21" s="148" t="e">
        <f t="shared" si="45"/>
        <v>#DIV/0!</v>
      </c>
      <c r="AF21" s="147">
        <f t="shared" si="46"/>
        <v>0</v>
      </c>
      <c r="AG21" s="138">
        <f>WP!W27+GJP!W27+SBET!W27+Sugarplay!X27</f>
        <v>0</v>
      </c>
      <c r="AH21" s="138">
        <f>WP!X27+GJP!X27+SBET!X27+Sugarplay!Y27</f>
        <v>0</v>
      </c>
      <c r="AI21" s="149">
        <f t="shared" si="47"/>
        <v>0</v>
      </c>
      <c r="AJ21" s="156"/>
      <c r="AK21" s="156"/>
      <c r="AL21" s="156"/>
      <c r="AM21" s="147">
        <f t="shared" si="48"/>
        <v>0</v>
      </c>
      <c r="AN21" s="148" t="e">
        <f t="shared" si="49"/>
        <v>#DIV/0!</v>
      </c>
      <c r="AO21" s="138">
        <f>WP!AC27+GJP!AC27+SBET!AD27+Sugarplay!AE27</f>
        <v>0</v>
      </c>
      <c r="AP21" s="138">
        <f>WP!AD27+GJP!AD27+SBET!AE27+Sugarplay!AF27</f>
        <v>0</v>
      </c>
      <c r="AQ21" s="149">
        <f t="shared" si="50"/>
        <v>0</v>
      </c>
      <c r="AR21" s="153">
        <f t="shared" si="51"/>
        <v>0</v>
      </c>
    </row>
    <row r="22" spans="1:44" s="133" customFormat="1" ht="22.5" customHeight="1">
      <c r="A22" s="137">
        <f t="shared" si="17"/>
        <v>46101</v>
      </c>
      <c r="B22" s="138">
        <f>WP!L28+GJP!L28+SBET!L28+Sugarplay!L28</f>
        <v>0</v>
      </c>
      <c r="C22" s="138">
        <f>WP!K28+GJP!K28+SBET!K28+Sugarplay!K28</f>
        <v>0</v>
      </c>
      <c r="D22" s="138">
        <f>WP!M28+GJP!M28+SBET!M28+Sugarplay!N28</f>
        <v>0</v>
      </c>
      <c r="E22" s="141">
        <f t="shared" si="35"/>
        <v>0</v>
      </c>
      <c r="F22" s="142">
        <f t="shared" si="36"/>
        <v>0</v>
      </c>
      <c r="G22" s="142">
        <f t="shared" si="37"/>
        <v>0</v>
      </c>
      <c r="H22" s="142">
        <f t="shared" si="38"/>
        <v>0</v>
      </c>
      <c r="I22" s="138">
        <f>WP!D28+GJP!D28+SBET!D28+Sugarplay!D28</f>
        <v>0</v>
      </c>
      <c r="J22" s="138">
        <f>WP!J28+GJP!J28+SBET!J28+Sugarplay!J28</f>
        <v>0</v>
      </c>
      <c r="K22" s="138">
        <f>WP!B28+GJP!B28+SBET!B28+Sugarplay!B28</f>
        <v>0</v>
      </c>
      <c r="L22" s="138">
        <f>WP!C28+GJP!C28+SBET!C28+Sugarplay!C28</f>
        <v>0</v>
      </c>
      <c r="M22" s="138">
        <f>WP!E28+GJP!E28+SBET!E28+Sugarplay!E28</f>
        <v>0</v>
      </c>
      <c r="N22" s="138">
        <f>WP!F28+GJP!F28+SBET!F28+Sugarplay!F28</f>
        <v>0</v>
      </c>
      <c r="O22" s="138">
        <f>WP!G28+GJP!G28+SBET!G28+Sugarplay!G28</f>
        <v>0</v>
      </c>
      <c r="P22" s="138">
        <f>WP!O28+GJP!O28+SBET!O28+Sugarplay!P28</f>
        <v>0</v>
      </c>
      <c r="Q22" s="138">
        <f>WP!P28+GJP!P28+SBET!P28+Sugarplay!Q28</f>
        <v>0</v>
      </c>
      <c r="R22" s="138">
        <f>WP!R28+GJP!R28+SBET!R28+Sugarplay!S28</f>
        <v>0</v>
      </c>
      <c r="S22" s="148" t="e">
        <f t="shared" si="39"/>
        <v>#DIV/0!</v>
      </c>
      <c r="T22" s="138">
        <f>WP!S28+GJP!S28+SBET!S28+Sugarplay!T28</f>
        <v>0</v>
      </c>
      <c r="U22" s="138">
        <f>WP!T28+GJP!T28+SBET!T28+Sugarplay!U28</f>
        <v>0</v>
      </c>
      <c r="V22" s="138">
        <f>WP!U28+GJP!U28+SBET!U28+Sugarplay!V28</f>
        <v>0</v>
      </c>
      <c r="W22" s="147">
        <f t="shared" si="40"/>
        <v>0</v>
      </c>
      <c r="X22" s="148" t="e">
        <f t="shared" si="41"/>
        <v>#DIV/0!</v>
      </c>
      <c r="Y22" s="148" t="e">
        <f t="shared" si="42"/>
        <v>#DIV/0!</v>
      </c>
      <c r="Z22" s="138">
        <f>WP!AE28+GJP!AE28+SBET!AF28+Sugarplay!AG28</f>
        <v>0</v>
      </c>
      <c r="AA22" s="147">
        <f t="shared" si="43"/>
        <v>0</v>
      </c>
      <c r="AB22" s="138">
        <f>WP!AA28+GJP!AA28+SBET!AB28+Sugarplay!AC28</f>
        <v>0</v>
      </c>
      <c r="AC22" s="138">
        <f>WP!AB28+GJP!AB28+SBET!AC28+Sugarplay!AD28</f>
        <v>0</v>
      </c>
      <c r="AD22" s="149">
        <f t="shared" si="44"/>
        <v>0</v>
      </c>
      <c r="AE22" s="148" t="e">
        <f t="shared" si="45"/>
        <v>#DIV/0!</v>
      </c>
      <c r="AF22" s="147">
        <f t="shared" si="46"/>
        <v>0</v>
      </c>
      <c r="AG22" s="138">
        <f>WP!W28+GJP!W28+SBET!W28+Sugarplay!X28</f>
        <v>0</v>
      </c>
      <c r="AH22" s="138">
        <f>WP!X28+GJP!X28+SBET!X28+Sugarplay!Y28</f>
        <v>0</v>
      </c>
      <c r="AI22" s="149">
        <f t="shared" si="47"/>
        <v>0</v>
      </c>
      <c r="AJ22" s="156"/>
      <c r="AK22" s="156"/>
      <c r="AL22" s="156"/>
      <c r="AM22" s="147">
        <f t="shared" si="48"/>
        <v>0</v>
      </c>
      <c r="AN22" s="148" t="e">
        <f t="shared" si="49"/>
        <v>#DIV/0!</v>
      </c>
      <c r="AO22" s="138">
        <f>WP!AC28+GJP!AC28+SBET!AD28+Sugarplay!AE28</f>
        <v>0</v>
      </c>
      <c r="AP22" s="138">
        <f>WP!AD28+GJP!AD28+SBET!AE28+Sugarplay!AF28</f>
        <v>0</v>
      </c>
      <c r="AQ22" s="149">
        <f t="shared" si="50"/>
        <v>0</v>
      </c>
      <c r="AR22" s="153">
        <f t="shared" si="51"/>
        <v>0</v>
      </c>
    </row>
    <row r="23" spans="1:44" s="133" customFormat="1" ht="22.5" customHeight="1">
      <c r="A23" s="137">
        <f t="shared" si="17"/>
        <v>46102</v>
      </c>
      <c r="B23" s="138">
        <f>WP!L29+GJP!L29+SBET!L29+Sugarplay!L29</f>
        <v>0</v>
      </c>
      <c r="C23" s="138">
        <f>WP!K29+GJP!K29+SBET!K29+Sugarplay!K29</f>
        <v>0</v>
      </c>
      <c r="D23" s="138">
        <f>WP!M29+GJP!M29+SBET!M29+Sugarplay!N29</f>
        <v>0</v>
      </c>
      <c r="E23" s="141">
        <f t="shared" si="35"/>
        <v>0</v>
      </c>
      <c r="F23" s="142">
        <f t="shared" si="36"/>
        <v>0</v>
      </c>
      <c r="G23" s="142">
        <f t="shared" si="37"/>
        <v>0</v>
      </c>
      <c r="H23" s="142">
        <f t="shared" si="38"/>
        <v>0</v>
      </c>
      <c r="I23" s="138">
        <f>WP!D29+GJP!D29+SBET!D29+Sugarplay!D29</f>
        <v>0</v>
      </c>
      <c r="J23" s="138">
        <f>WP!J29+GJP!J29+SBET!J29+Sugarplay!J29</f>
        <v>0</v>
      </c>
      <c r="K23" s="138">
        <f>WP!B29+GJP!B29+SBET!B29+Sugarplay!B29</f>
        <v>0</v>
      </c>
      <c r="L23" s="138">
        <f>WP!C29+GJP!C29+SBET!C29+Sugarplay!C29</f>
        <v>0</v>
      </c>
      <c r="M23" s="138">
        <f>WP!E29+GJP!E29+SBET!E29+Sugarplay!E29</f>
        <v>0</v>
      </c>
      <c r="N23" s="138">
        <f>WP!F29+GJP!F29+SBET!F29+Sugarplay!F29</f>
        <v>0</v>
      </c>
      <c r="O23" s="138">
        <f>WP!G29+GJP!G29+SBET!G29+Sugarplay!G29</f>
        <v>0</v>
      </c>
      <c r="P23" s="138">
        <f>WP!O29+GJP!O29+SBET!O29+Sugarplay!P29</f>
        <v>0</v>
      </c>
      <c r="Q23" s="138">
        <f>WP!P29+GJP!P29+SBET!P29+Sugarplay!Q29</f>
        <v>0</v>
      </c>
      <c r="R23" s="138">
        <f>WP!R29+GJP!R29+SBET!R29+Sugarplay!S29</f>
        <v>0</v>
      </c>
      <c r="S23" s="148" t="e">
        <f t="shared" si="39"/>
        <v>#DIV/0!</v>
      </c>
      <c r="T23" s="138">
        <f>WP!S29+GJP!S29+SBET!S29+Sugarplay!T29</f>
        <v>0</v>
      </c>
      <c r="U23" s="138">
        <f>WP!T29+GJP!T29+SBET!T29+Sugarplay!U29</f>
        <v>0</v>
      </c>
      <c r="V23" s="138">
        <f>WP!U29+GJP!U29+SBET!U29+Sugarplay!V29</f>
        <v>0</v>
      </c>
      <c r="W23" s="147">
        <f t="shared" si="40"/>
        <v>0</v>
      </c>
      <c r="X23" s="148" t="e">
        <f t="shared" si="41"/>
        <v>#DIV/0!</v>
      </c>
      <c r="Y23" s="148" t="e">
        <f t="shared" si="42"/>
        <v>#DIV/0!</v>
      </c>
      <c r="Z23" s="138">
        <f>WP!AE29+GJP!AE29+SBET!AF29+Sugarplay!AG29</f>
        <v>0</v>
      </c>
      <c r="AA23" s="147">
        <f t="shared" si="43"/>
        <v>0</v>
      </c>
      <c r="AB23" s="138">
        <f>WP!AA29+GJP!AA29+SBET!AB29+Sugarplay!AC29</f>
        <v>0</v>
      </c>
      <c r="AC23" s="138">
        <f>WP!AB29+GJP!AB29+SBET!AC29+Sugarplay!AD29</f>
        <v>0</v>
      </c>
      <c r="AD23" s="149">
        <f t="shared" si="44"/>
        <v>0</v>
      </c>
      <c r="AE23" s="148" t="e">
        <f t="shared" si="45"/>
        <v>#DIV/0!</v>
      </c>
      <c r="AF23" s="147">
        <f t="shared" si="46"/>
        <v>0</v>
      </c>
      <c r="AG23" s="138">
        <f>WP!W29+GJP!W29+SBET!W29+Sugarplay!X29</f>
        <v>0</v>
      </c>
      <c r="AH23" s="138">
        <f>WP!X29+GJP!X29+SBET!X29+Sugarplay!Y29</f>
        <v>0</v>
      </c>
      <c r="AI23" s="149">
        <f t="shared" si="47"/>
        <v>0</v>
      </c>
      <c r="AJ23" s="156"/>
      <c r="AK23" s="156"/>
      <c r="AL23" s="156"/>
      <c r="AM23" s="147">
        <f t="shared" si="48"/>
        <v>0</v>
      </c>
      <c r="AN23" s="148" t="e">
        <f t="shared" si="49"/>
        <v>#DIV/0!</v>
      </c>
      <c r="AO23" s="138">
        <f>WP!AC29+GJP!AC29+SBET!AD29+Sugarplay!AE29</f>
        <v>0</v>
      </c>
      <c r="AP23" s="138">
        <f>WP!AD29+GJP!AD29+SBET!AE29+Sugarplay!AF29</f>
        <v>0</v>
      </c>
      <c r="AQ23" s="149">
        <f t="shared" si="50"/>
        <v>0</v>
      </c>
      <c r="AR23" s="153">
        <f t="shared" si="51"/>
        <v>0</v>
      </c>
    </row>
    <row r="24" spans="1:44" s="133" customFormat="1" ht="22.5" customHeight="1">
      <c r="A24" s="137">
        <f t="shared" si="17"/>
        <v>46103</v>
      </c>
      <c r="B24" s="138">
        <f>WP!L30+GJP!L30+SBET!L30+Sugarplay!L30</f>
        <v>0</v>
      </c>
      <c r="C24" s="138">
        <f>WP!K30+GJP!K30+SBET!K30+Sugarplay!K30</f>
        <v>0</v>
      </c>
      <c r="D24" s="138">
        <f>WP!M30+GJP!M30+SBET!M30+Sugarplay!N30</f>
        <v>0</v>
      </c>
      <c r="E24" s="141">
        <f t="shared" si="35"/>
        <v>0</v>
      </c>
      <c r="F24" s="142">
        <f t="shared" si="36"/>
        <v>0</v>
      </c>
      <c r="G24" s="142">
        <f t="shared" si="37"/>
        <v>0</v>
      </c>
      <c r="H24" s="142">
        <f t="shared" si="38"/>
        <v>0</v>
      </c>
      <c r="I24" s="138">
        <f>WP!D30+GJP!D30+SBET!D30+Sugarplay!D30</f>
        <v>0</v>
      </c>
      <c r="J24" s="138">
        <f>WP!J30+GJP!J30+SBET!J30+Sugarplay!J30</f>
        <v>0</v>
      </c>
      <c r="K24" s="138">
        <f>WP!B30+GJP!B30+SBET!B30+Sugarplay!B30</f>
        <v>0</v>
      </c>
      <c r="L24" s="138">
        <f>WP!C30+GJP!C30+SBET!C30+Sugarplay!C30</f>
        <v>0</v>
      </c>
      <c r="M24" s="138">
        <f>WP!E30+GJP!E30+SBET!E30+Sugarplay!E30</f>
        <v>0</v>
      </c>
      <c r="N24" s="138">
        <f>WP!F30+GJP!F30+SBET!F30+Sugarplay!F30</f>
        <v>0</v>
      </c>
      <c r="O24" s="138">
        <f>WP!G30+GJP!G30+SBET!G30+Sugarplay!G30</f>
        <v>0</v>
      </c>
      <c r="P24" s="138">
        <f>WP!O30+GJP!O30+SBET!O30+Sugarplay!P30</f>
        <v>0</v>
      </c>
      <c r="Q24" s="138">
        <f>WP!P30+GJP!P30+SBET!P30+Sugarplay!Q30</f>
        <v>0</v>
      </c>
      <c r="R24" s="138">
        <f>WP!R30+GJP!R30+SBET!R30+Sugarplay!S30</f>
        <v>0</v>
      </c>
      <c r="S24" s="148" t="e">
        <f t="shared" si="39"/>
        <v>#DIV/0!</v>
      </c>
      <c r="T24" s="138">
        <f>WP!S30+GJP!S30+SBET!S30+Sugarplay!T30</f>
        <v>0</v>
      </c>
      <c r="U24" s="138">
        <f>WP!T30+GJP!T30+SBET!T30+Sugarplay!U30</f>
        <v>0</v>
      </c>
      <c r="V24" s="138">
        <f>WP!U30+GJP!U30+SBET!U30+Sugarplay!V30</f>
        <v>0</v>
      </c>
      <c r="W24" s="147">
        <f t="shared" si="40"/>
        <v>0</v>
      </c>
      <c r="X24" s="148" t="e">
        <f t="shared" si="41"/>
        <v>#DIV/0!</v>
      </c>
      <c r="Y24" s="148" t="e">
        <f t="shared" si="42"/>
        <v>#DIV/0!</v>
      </c>
      <c r="Z24" s="138">
        <f>WP!AE30+GJP!AE30+SBET!AF30+Sugarplay!AG30</f>
        <v>0</v>
      </c>
      <c r="AA24" s="147">
        <f t="shared" si="43"/>
        <v>0</v>
      </c>
      <c r="AB24" s="138">
        <f>WP!AA30+GJP!AA30+SBET!AB30+Sugarplay!AC30</f>
        <v>0</v>
      </c>
      <c r="AC24" s="138">
        <f>WP!AB30+GJP!AB30+SBET!AC30+Sugarplay!AD30</f>
        <v>0</v>
      </c>
      <c r="AD24" s="149">
        <f t="shared" si="44"/>
        <v>0</v>
      </c>
      <c r="AE24" s="148" t="e">
        <f t="shared" si="45"/>
        <v>#DIV/0!</v>
      </c>
      <c r="AF24" s="147">
        <f t="shared" si="46"/>
        <v>0</v>
      </c>
      <c r="AG24" s="138">
        <f>WP!W30+GJP!W30+SBET!W30+Sugarplay!X30</f>
        <v>0</v>
      </c>
      <c r="AH24" s="138">
        <f>WP!X30+GJP!X30+SBET!X30+Sugarplay!Y30</f>
        <v>0</v>
      </c>
      <c r="AI24" s="149">
        <f t="shared" si="47"/>
        <v>0</v>
      </c>
      <c r="AJ24" s="156"/>
      <c r="AK24" s="156"/>
      <c r="AL24" s="156"/>
      <c r="AM24" s="147">
        <f t="shared" si="48"/>
        <v>0</v>
      </c>
      <c r="AN24" s="148" t="e">
        <f t="shared" si="49"/>
        <v>#DIV/0!</v>
      </c>
      <c r="AO24" s="138">
        <f>WP!AC30+GJP!AC30+SBET!AD30+Sugarplay!AE30</f>
        <v>0</v>
      </c>
      <c r="AP24" s="138">
        <f>WP!AD30+GJP!AD30+SBET!AE30+Sugarplay!AF30</f>
        <v>0</v>
      </c>
      <c r="AQ24" s="149">
        <f t="shared" si="50"/>
        <v>0</v>
      </c>
      <c r="AR24" s="153">
        <f t="shared" si="51"/>
        <v>0</v>
      </c>
    </row>
    <row r="25" spans="1:44" s="133" customFormat="1" ht="22.5" customHeight="1">
      <c r="A25" s="137">
        <f>A24+1</f>
        <v>46104</v>
      </c>
      <c r="B25" s="138">
        <f>WP!L31+GJP!L31+SBET!L31+Sugarplay!L31</f>
        <v>0</v>
      </c>
      <c r="C25" s="138">
        <f>WP!K31+GJP!K31+SBET!K31+Sugarplay!K31</f>
        <v>0</v>
      </c>
      <c r="D25" s="138">
        <f>WP!M31+GJP!M31+SBET!M31+Sugarplay!N31</f>
        <v>0</v>
      </c>
      <c r="E25" s="141">
        <f t="shared" si="35"/>
        <v>0</v>
      </c>
      <c r="F25" s="142">
        <f t="shared" si="36"/>
        <v>0</v>
      </c>
      <c r="G25" s="142">
        <f t="shared" si="37"/>
        <v>0</v>
      </c>
      <c r="H25" s="142">
        <f t="shared" si="38"/>
        <v>0</v>
      </c>
      <c r="I25" s="138">
        <f>WP!D31+GJP!D31+SBET!D31+Sugarplay!D31</f>
        <v>0</v>
      </c>
      <c r="J25" s="138">
        <f>WP!J31+GJP!J31+SBET!J31+Sugarplay!J31</f>
        <v>0</v>
      </c>
      <c r="K25" s="138">
        <f>WP!B31+GJP!B31+SBET!B31+Sugarplay!B31</f>
        <v>0</v>
      </c>
      <c r="L25" s="138">
        <f>WP!C31+GJP!C31+SBET!C31+Sugarplay!C31</f>
        <v>0</v>
      </c>
      <c r="M25" s="138">
        <f>WP!E31+GJP!E31+SBET!E31+Sugarplay!E31</f>
        <v>0</v>
      </c>
      <c r="N25" s="138">
        <f>WP!F31+GJP!F31+SBET!F31+Sugarplay!F31</f>
        <v>0</v>
      </c>
      <c r="O25" s="138">
        <f>WP!G31+GJP!G31+SBET!G31+Sugarplay!G31</f>
        <v>0</v>
      </c>
      <c r="P25" s="138">
        <f>WP!O31+GJP!O31+SBET!O31+Sugarplay!P31</f>
        <v>0</v>
      </c>
      <c r="Q25" s="138">
        <f>WP!P31+GJP!P31+SBET!P31+Sugarplay!Q31</f>
        <v>0</v>
      </c>
      <c r="R25" s="138">
        <f>WP!R31+GJP!R31+SBET!R31+Sugarplay!S31</f>
        <v>0</v>
      </c>
      <c r="S25" s="148" t="e">
        <f t="shared" si="39"/>
        <v>#DIV/0!</v>
      </c>
      <c r="T25" s="138">
        <f>WP!S31+GJP!S31+SBET!S31+Sugarplay!T31</f>
        <v>0</v>
      </c>
      <c r="U25" s="138">
        <f>WP!T31+GJP!T31+SBET!T31+Sugarplay!U31</f>
        <v>0</v>
      </c>
      <c r="V25" s="138">
        <f>WP!U31+GJP!U31+SBET!U31+Sugarplay!V31</f>
        <v>0</v>
      </c>
      <c r="W25" s="147">
        <f t="shared" si="40"/>
        <v>0</v>
      </c>
      <c r="X25" s="148" t="e">
        <f t="shared" si="41"/>
        <v>#DIV/0!</v>
      </c>
      <c r="Y25" s="148" t="e">
        <f t="shared" si="42"/>
        <v>#DIV/0!</v>
      </c>
      <c r="Z25" s="138">
        <f>WP!AE31+GJP!AE31+SBET!AF31+Sugarplay!AG31</f>
        <v>0</v>
      </c>
      <c r="AA25" s="147">
        <f t="shared" si="43"/>
        <v>0</v>
      </c>
      <c r="AB25" s="138">
        <f>WP!AA31+GJP!AA31+SBET!AB31+Sugarplay!AC31</f>
        <v>0</v>
      </c>
      <c r="AC25" s="138">
        <f>WP!AB31+GJP!AB31+SBET!AC31+Sugarplay!AD31</f>
        <v>0</v>
      </c>
      <c r="AD25" s="149">
        <f t="shared" si="44"/>
        <v>0</v>
      </c>
      <c r="AE25" s="148" t="e">
        <f t="shared" si="45"/>
        <v>#DIV/0!</v>
      </c>
      <c r="AF25" s="147">
        <f t="shared" si="46"/>
        <v>0</v>
      </c>
      <c r="AG25" s="138">
        <f>WP!W31+GJP!W31+SBET!W31+Sugarplay!X31</f>
        <v>0</v>
      </c>
      <c r="AH25" s="138">
        <f>WP!X31+GJP!X31+SBET!X31+Sugarplay!Y31</f>
        <v>0</v>
      </c>
      <c r="AI25" s="149">
        <f t="shared" si="47"/>
        <v>0</v>
      </c>
      <c r="AJ25" s="156"/>
      <c r="AK25" s="156"/>
      <c r="AL25" s="156"/>
      <c r="AM25" s="147">
        <f t="shared" si="48"/>
        <v>0</v>
      </c>
      <c r="AN25" s="148" t="e">
        <f t="shared" si="49"/>
        <v>#DIV/0!</v>
      </c>
      <c r="AO25" s="138">
        <f>WP!AC31+GJP!AC31+SBET!AD31+Sugarplay!AE31</f>
        <v>0</v>
      </c>
      <c r="AP25" s="138">
        <f>WP!AD31+GJP!AD31+SBET!AE31+Sugarplay!AF31</f>
        <v>0</v>
      </c>
      <c r="AQ25" s="149">
        <f t="shared" si="50"/>
        <v>0</v>
      </c>
      <c r="AR25" s="153">
        <f t="shared" si="51"/>
        <v>0</v>
      </c>
    </row>
    <row r="26" spans="1:44" s="133" customFormat="1" ht="22.5" customHeight="1">
      <c r="A26" s="137">
        <f t="shared" si="17"/>
        <v>46105</v>
      </c>
      <c r="B26" s="138">
        <f>WP!L32+GJP!L32+SBET!L32+Sugarplay!L32</f>
        <v>0</v>
      </c>
      <c r="C26" s="138">
        <f>WP!K32+GJP!K32+SBET!K32+Sugarplay!K32</f>
        <v>0</v>
      </c>
      <c r="D26" s="138">
        <f>WP!M32+GJP!M32+SBET!M32+Sugarplay!N32</f>
        <v>0</v>
      </c>
      <c r="E26" s="141">
        <f t="shared" si="35"/>
        <v>0</v>
      </c>
      <c r="F26" s="142">
        <f t="shared" si="36"/>
        <v>0</v>
      </c>
      <c r="G26" s="142">
        <f t="shared" si="37"/>
        <v>0</v>
      </c>
      <c r="H26" s="142">
        <f t="shared" si="38"/>
        <v>0</v>
      </c>
      <c r="I26" s="138">
        <f>WP!D32+GJP!D32+SBET!D32+Sugarplay!D32</f>
        <v>0</v>
      </c>
      <c r="J26" s="138">
        <f>WP!J32+GJP!J32+SBET!J32+Sugarplay!J32</f>
        <v>0</v>
      </c>
      <c r="K26" s="138">
        <f>WP!B32+GJP!B32+SBET!B32+Sugarplay!B32</f>
        <v>0</v>
      </c>
      <c r="L26" s="138">
        <f>WP!C32+GJP!C32+SBET!C32+Sugarplay!C32</f>
        <v>0</v>
      </c>
      <c r="M26" s="138">
        <f>WP!E32+GJP!E32+SBET!E32+Sugarplay!E32</f>
        <v>0</v>
      </c>
      <c r="N26" s="138">
        <f>WP!F32+GJP!F32+SBET!F32+Sugarplay!F32</f>
        <v>0</v>
      </c>
      <c r="O26" s="138">
        <f>WP!G32+GJP!G32+SBET!G32+Sugarplay!G32</f>
        <v>0</v>
      </c>
      <c r="P26" s="138">
        <f>WP!O32+GJP!O32+SBET!O32+Sugarplay!P32</f>
        <v>0</v>
      </c>
      <c r="Q26" s="138">
        <f>WP!P32+GJP!P32+SBET!P32+Sugarplay!Q32</f>
        <v>0</v>
      </c>
      <c r="R26" s="138">
        <f>WP!R32+GJP!R32+SBET!R32+Sugarplay!S32</f>
        <v>0</v>
      </c>
      <c r="S26" s="148" t="e">
        <f t="shared" si="39"/>
        <v>#DIV/0!</v>
      </c>
      <c r="T26" s="138">
        <f>WP!S32+GJP!S32+SBET!S32+Sugarplay!T32</f>
        <v>0</v>
      </c>
      <c r="U26" s="138">
        <f>WP!T32+GJP!T32+SBET!T32+Sugarplay!U32</f>
        <v>0</v>
      </c>
      <c r="V26" s="138">
        <f>WP!U32+GJP!U32+SBET!U32+Sugarplay!V32</f>
        <v>0</v>
      </c>
      <c r="W26" s="147">
        <f t="shared" si="40"/>
        <v>0</v>
      </c>
      <c r="X26" s="148" t="e">
        <f t="shared" si="41"/>
        <v>#DIV/0!</v>
      </c>
      <c r="Y26" s="148" t="e">
        <f t="shared" si="42"/>
        <v>#DIV/0!</v>
      </c>
      <c r="Z26" s="138">
        <f>WP!AE32+GJP!AE32+SBET!AF32+Sugarplay!AG32</f>
        <v>0</v>
      </c>
      <c r="AA26" s="147">
        <f t="shared" si="43"/>
        <v>0</v>
      </c>
      <c r="AB26" s="138">
        <f>WP!AA32+GJP!AA32+SBET!AB32+Sugarplay!AC32</f>
        <v>0</v>
      </c>
      <c r="AC26" s="138">
        <f>WP!AB32+GJP!AB32+SBET!AC32+Sugarplay!AD32</f>
        <v>0</v>
      </c>
      <c r="AD26" s="149">
        <f t="shared" si="44"/>
        <v>0</v>
      </c>
      <c r="AE26" s="148" t="e">
        <f t="shared" si="45"/>
        <v>#DIV/0!</v>
      </c>
      <c r="AF26" s="147">
        <f t="shared" si="46"/>
        <v>0</v>
      </c>
      <c r="AG26" s="138">
        <f>WP!W32+GJP!W32+SBET!W32+Sugarplay!X32</f>
        <v>0</v>
      </c>
      <c r="AH26" s="138">
        <f>WP!X32+GJP!X32+SBET!X32+Sugarplay!Y32</f>
        <v>0</v>
      </c>
      <c r="AI26" s="149">
        <f t="shared" si="47"/>
        <v>0</v>
      </c>
      <c r="AJ26" s="156"/>
      <c r="AK26" s="156"/>
      <c r="AL26" s="156"/>
      <c r="AM26" s="147">
        <f t="shared" si="48"/>
        <v>0</v>
      </c>
      <c r="AN26" s="148" t="e">
        <f t="shared" si="49"/>
        <v>#DIV/0!</v>
      </c>
      <c r="AO26" s="138">
        <f>WP!AC32+GJP!AC32+SBET!AD32+Sugarplay!AE32</f>
        <v>0</v>
      </c>
      <c r="AP26" s="138">
        <f>WP!AD32+GJP!AD32+SBET!AE32+Sugarplay!AF32</f>
        <v>0</v>
      </c>
      <c r="AQ26" s="149">
        <f t="shared" si="50"/>
        <v>0</v>
      </c>
      <c r="AR26" s="153">
        <f t="shared" si="51"/>
        <v>0</v>
      </c>
    </row>
    <row r="27" spans="1:44" s="133" customFormat="1" ht="22.5" customHeight="1">
      <c r="A27" s="137">
        <f t="shared" si="17"/>
        <v>46106</v>
      </c>
      <c r="B27" s="138">
        <f>WP!L33+GJP!L33+SBET!L33+Sugarplay!L33</f>
        <v>0</v>
      </c>
      <c r="C27" s="138">
        <f>WP!K33+GJP!K33+SBET!K33+Sugarplay!K33</f>
        <v>0</v>
      </c>
      <c r="D27" s="138">
        <f>WP!M33+GJP!M33+SBET!M33+Sugarplay!N33</f>
        <v>0</v>
      </c>
      <c r="E27" s="141">
        <f t="shared" si="35"/>
        <v>0</v>
      </c>
      <c r="F27" s="142">
        <f t="shared" si="36"/>
        <v>0</v>
      </c>
      <c r="G27" s="142">
        <f t="shared" si="37"/>
        <v>0</v>
      </c>
      <c r="H27" s="142">
        <f t="shared" si="38"/>
        <v>0</v>
      </c>
      <c r="I27" s="138">
        <f>WP!D33+GJP!D33+SBET!D33+Sugarplay!D33</f>
        <v>0</v>
      </c>
      <c r="J27" s="138">
        <f>WP!J33+GJP!J33+SBET!J33+Sugarplay!J33</f>
        <v>0</v>
      </c>
      <c r="K27" s="138">
        <f>WP!B33+GJP!B33+SBET!B33+Sugarplay!B33</f>
        <v>0</v>
      </c>
      <c r="L27" s="138">
        <f>WP!C33+GJP!C33+SBET!C33+Sugarplay!C33</f>
        <v>0</v>
      </c>
      <c r="M27" s="138">
        <f>WP!E33+GJP!E33+SBET!E33+Sugarplay!E33</f>
        <v>0</v>
      </c>
      <c r="N27" s="138">
        <f>WP!F33+GJP!F33+SBET!F33+Sugarplay!F33</f>
        <v>0</v>
      </c>
      <c r="O27" s="138">
        <f>WP!G33+GJP!G33+SBET!G33+Sugarplay!G33</f>
        <v>0</v>
      </c>
      <c r="P27" s="138">
        <f>WP!O33+GJP!O33+SBET!O33+Sugarplay!P33</f>
        <v>0</v>
      </c>
      <c r="Q27" s="138">
        <f>WP!P33+GJP!P33+SBET!P33+Sugarplay!Q33</f>
        <v>0</v>
      </c>
      <c r="R27" s="138">
        <f>WP!R33+GJP!R33+SBET!R33+Sugarplay!S33</f>
        <v>0</v>
      </c>
      <c r="S27" s="148" t="e">
        <f t="shared" si="39"/>
        <v>#DIV/0!</v>
      </c>
      <c r="T27" s="138">
        <f>WP!S33+GJP!S33+SBET!S33+Sugarplay!T33</f>
        <v>0</v>
      </c>
      <c r="U27" s="138">
        <f>WP!T33+GJP!T33+SBET!T33+Sugarplay!U33</f>
        <v>0</v>
      </c>
      <c r="V27" s="138">
        <f>WP!U33+GJP!U33+SBET!U33+Sugarplay!V33</f>
        <v>0</v>
      </c>
      <c r="W27" s="147">
        <f t="shared" si="40"/>
        <v>0</v>
      </c>
      <c r="X27" s="148" t="e">
        <f t="shared" si="41"/>
        <v>#DIV/0!</v>
      </c>
      <c r="Y27" s="148" t="e">
        <f t="shared" si="42"/>
        <v>#DIV/0!</v>
      </c>
      <c r="Z27" s="138">
        <f>WP!AE33+GJP!AE33+SBET!AF33+Sugarplay!AG33</f>
        <v>0</v>
      </c>
      <c r="AA27" s="147">
        <f t="shared" si="43"/>
        <v>0</v>
      </c>
      <c r="AB27" s="138">
        <f>WP!AA33+GJP!AA33+SBET!AB33+Sugarplay!AC33</f>
        <v>0</v>
      </c>
      <c r="AC27" s="138">
        <f>WP!AB33+GJP!AB33+SBET!AC33+Sugarplay!AD33</f>
        <v>0</v>
      </c>
      <c r="AD27" s="149">
        <f t="shared" si="44"/>
        <v>0</v>
      </c>
      <c r="AE27" s="148" t="e">
        <f t="shared" si="45"/>
        <v>#DIV/0!</v>
      </c>
      <c r="AF27" s="147">
        <f t="shared" si="46"/>
        <v>0</v>
      </c>
      <c r="AG27" s="138">
        <f>WP!W33+GJP!W33+SBET!W33+Sugarplay!X33</f>
        <v>0</v>
      </c>
      <c r="AH27" s="138">
        <f>WP!X33+GJP!X33+SBET!X33+Sugarplay!Y33</f>
        <v>0</v>
      </c>
      <c r="AI27" s="149">
        <f t="shared" si="47"/>
        <v>0</v>
      </c>
      <c r="AJ27" s="156"/>
      <c r="AK27" s="156"/>
      <c r="AL27" s="156"/>
      <c r="AM27" s="147">
        <f t="shared" si="48"/>
        <v>0</v>
      </c>
      <c r="AN27" s="148" t="e">
        <f t="shared" si="49"/>
        <v>#DIV/0!</v>
      </c>
      <c r="AO27" s="138">
        <f>WP!AC33+GJP!AC33+SBET!AD33+Sugarplay!AE33</f>
        <v>0</v>
      </c>
      <c r="AP27" s="138">
        <f>WP!AD33+GJP!AD33+SBET!AE33+Sugarplay!AF33</f>
        <v>0</v>
      </c>
      <c r="AQ27" s="149">
        <f t="shared" si="50"/>
        <v>0</v>
      </c>
      <c r="AR27" s="153">
        <f t="shared" si="51"/>
        <v>0</v>
      </c>
    </row>
    <row r="28" spans="1:44" s="133" customFormat="1" ht="22.5" customHeight="1">
      <c r="A28" s="137">
        <f t="shared" si="17"/>
        <v>46107</v>
      </c>
      <c r="B28" s="138">
        <f>WP!L34+GJP!L34+SBET!L34+Sugarplay!L34</f>
        <v>0</v>
      </c>
      <c r="C28" s="138">
        <f>WP!K34+GJP!K34+SBET!K34+Sugarplay!K34</f>
        <v>0</v>
      </c>
      <c r="D28" s="138">
        <f>WP!M34+GJP!M34+SBET!M34+Sugarplay!N34</f>
        <v>0</v>
      </c>
      <c r="E28" s="141">
        <f t="shared" si="35"/>
        <v>0</v>
      </c>
      <c r="F28" s="142">
        <f t="shared" si="36"/>
        <v>0</v>
      </c>
      <c r="G28" s="142">
        <f t="shared" si="37"/>
        <v>0</v>
      </c>
      <c r="H28" s="142">
        <f t="shared" si="38"/>
        <v>0</v>
      </c>
      <c r="I28" s="138">
        <f>WP!D34+GJP!D34+SBET!D34+Sugarplay!D34</f>
        <v>0</v>
      </c>
      <c r="J28" s="138">
        <f>WP!J34+GJP!J34+SBET!J34+Sugarplay!J34</f>
        <v>0</v>
      </c>
      <c r="K28" s="138">
        <f>WP!B34+GJP!B34+SBET!B34+Sugarplay!B34</f>
        <v>0</v>
      </c>
      <c r="L28" s="138">
        <f>WP!C34+GJP!C34+SBET!C34+Sugarplay!C34</f>
        <v>0</v>
      </c>
      <c r="M28" s="138">
        <f>WP!E34+GJP!E34+SBET!E34+Sugarplay!E34</f>
        <v>0</v>
      </c>
      <c r="N28" s="138">
        <f>WP!F34+GJP!F34+SBET!F34+Sugarplay!F34</f>
        <v>0</v>
      </c>
      <c r="O28" s="138">
        <f>WP!G34+GJP!G34+SBET!G34+Sugarplay!G34</f>
        <v>0</v>
      </c>
      <c r="P28" s="138">
        <f>WP!O34+GJP!O34+SBET!O34+Sugarplay!P34</f>
        <v>0</v>
      </c>
      <c r="Q28" s="138">
        <f>WP!P34+GJP!P34+SBET!P34+Sugarplay!Q34</f>
        <v>0</v>
      </c>
      <c r="R28" s="138">
        <f>WP!R34+GJP!R34+SBET!R34+Sugarplay!S34</f>
        <v>0</v>
      </c>
      <c r="S28" s="148" t="e">
        <f t="shared" si="39"/>
        <v>#DIV/0!</v>
      </c>
      <c r="T28" s="138">
        <f>WP!S34+GJP!S34+SBET!S34+Sugarplay!T34</f>
        <v>0</v>
      </c>
      <c r="U28" s="138">
        <f>WP!T34+GJP!T34+SBET!T34+Sugarplay!U34</f>
        <v>0</v>
      </c>
      <c r="V28" s="138">
        <f>WP!U34+GJP!U34+SBET!U34+Sugarplay!V34</f>
        <v>0</v>
      </c>
      <c r="W28" s="147">
        <f t="shared" si="40"/>
        <v>0</v>
      </c>
      <c r="X28" s="148" t="e">
        <f t="shared" si="41"/>
        <v>#DIV/0!</v>
      </c>
      <c r="Y28" s="148" t="e">
        <f t="shared" si="42"/>
        <v>#DIV/0!</v>
      </c>
      <c r="Z28" s="138">
        <f>WP!AE34+GJP!AE34+SBET!AF34+Sugarplay!AG34</f>
        <v>0</v>
      </c>
      <c r="AA28" s="147">
        <f t="shared" si="43"/>
        <v>0</v>
      </c>
      <c r="AB28" s="138">
        <f>WP!AA34+GJP!AA34+SBET!AB34+Sugarplay!AC34</f>
        <v>0</v>
      </c>
      <c r="AC28" s="138">
        <f>WP!AB34+GJP!AB34+SBET!AC34+Sugarplay!AD34</f>
        <v>0</v>
      </c>
      <c r="AD28" s="149">
        <f t="shared" si="44"/>
        <v>0</v>
      </c>
      <c r="AE28" s="148" t="e">
        <f t="shared" si="45"/>
        <v>#DIV/0!</v>
      </c>
      <c r="AF28" s="147">
        <f t="shared" si="46"/>
        <v>0</v>
      </c>
      <c r="AG28" s="138">
        <f>WP!W34+GJP!W34+SBET!W34+Sugarplay!X34</f>
        <v>0</v>
      </c>
      <c r="AH28" s="138">
        <f>WP!X34+GJP!X34+SBET!X34+Sugarplay!Y34</f>
        <v>0</v>
      </c>
      <c r="AI28" s="149">
        <f t="shared" si="47"/>
        <v>0</v>
      </c>
      <c r="AJ28" s="156"/>
      <c r="AK28" s="156"/>
      <c r="AL28" s="156"/>
      <c r="AM28" s="147">
        <f t="shared" si="48"/>
        <v>0</v>
      </c>
      <c r="AN28" s="148" t="e">
        <f t="shared" si="49"/>
        <v>#DIV/0!</v>
      </c>
      <c r="AO28" s="138">
        <f>WP!AC34+GJP!AC34+SBET!AD34+Sugarplay!AE34</f>
        <v>0</v>
      </c>
      <c r="AP28" s="138">
        <f>WP!AD34+GJP!AD34+SBET!AE34+Sugarplay!AF34</f>
        <v>0</v>
      </c>
      <c r="AQ28" s="149">
        <f t="shared" si="50"/>
        <v>0</v>
      </c>
      <c r="AR28" s="153">
        <f t="shared" si="51"/>
        <v>0</v>
      </c>
    </row>
    <row r="29" spans="1:44" s="133" customFormat="1" ht="22.5" customHeight="1">
      <c r="A29" s="137">
        <f t="shared" si="17"/>
        <v>46108</v>
      </c>
      <c r="B29" s="138">
        <f>WP!L35+GJP!L35+SBET!L35+Sugarplay!L35</f>
        <v>0</v>
      </c>
      <c r="C29" s="138">
        <f>WP!K35+GJP!K35+SBET!K35+Sugarplay!K35</f>
        <v>0</v>
      </c>
      <c r="D29" s="138">
        <f>WP!M35+GJP!M35+SBET!M35+Sugarplay!N35</f>
        <v>0</v>
      </c>
      <c r="E29" s="141">
        <f t="shared" si="35"/>
        <v>0</v>
      </c>
      <c r="F29" s="142">
        <f t="shared" si="36"/>
        <v>0</v>
      </c>
      <c r="G29" s="142">
        <f t="shared" si="37"/>
        <v>0</v>
      </c>
      <c r="H29" s="142">
        <f t="shared" si="38"/>
        <v>0</v>
      </c>
      <c r="I29" s="138">
        <f>WP!D35+GJP!D35+SBET!D35+Sugarplay!D35</f>
        <v>0</v>
      </c>
      <c r="J29" s="138">
        <f>WP!J35+GJP!J35+SBET!J35+Sugarplay!J35</f>
        <v>0</v>
      </c>
      <c r="K29" s="138">
        <f>WP!B35+GJP!B35+SBET!B35+Sugarplay!B35</f>
        <v>0</v>
      </c>
      <c r="L29" s="138">
        <f>WP!C35+GJP!C35+SBET!C35+Sugarplay!C35</f>
        <v>0</v>
      </c>
      <c r="M29" s="138">
        <f>WP!E35+GJP!E35+SBET!E35+Sugarplay!E35</f>
        <v>0</v>
      </c>
      <c r="N29" s="138">
        <f>WP!F35+GJP!F35+SBET!F35+Sugarplay!F35</f>
        <v>0</v>
      </c>
      <c r="O29" s="138">
        <f>WP!G35+GJP!G35+SBET!G35+Sugarplay!G35</f>
        <v>0</v>
      </c>
      <c r="P29" s="138">
        <f>WP!O35+GJP!O35+SBET!O35+Sugarplay!P35</f>
        <v>0</v>
      </c>
      <c r="Q29" s="138">
        <f>WP!P35+GJP!P35+SBET!P35+Sugarplay!Q35</f>
        <v>0</v>
      </c>
      <c r="R29" s="138">
        <f>WP!R35+GJP!R35+SBET!R35+Sugarplay!S35</f>
        <v>0</v>
      </c>
      <c r="S29" s="148" t="e">
        <f t="shared" si="39"/>
        <v>#DIV/0!</v>
      </c>
      <c r="T29" s="138">
        <f>WP!S35+GJP!S35+SBET!S35+Sugarplay!T35</f>
        <v>0</v>
      </c>
      <c r="U29" s="138">
        <f>WP!T35+GJP!T35+SBET!T35+Sugarplay!U35</f>
        <v>0</v>
      </c>
      <c r="V29" s="138">
        <f>WP!U35+GJP!U35+SBET!U35+Sugarplay!V35</f>
        <v>0</v>
      </c>
      <c r="W29" s="147">
        <f t="shared" si="40"/>
        <v>0</v>
      </c>
      <c r="X29" s="148" t="e">
        <f t="shared" si="41"/>
        <v>#DIV/0!</v>
      </c>
      <c r="Y29" s="148" t="e">
        <f t="shared" si="42"/>
        <v>#DIV/0!</v>
      </c>
      <c r="Z29" s="138">
        <f>WP!AE35+GJP!AE35+SBET!AF35+Sugarplay!AG35</f>
        <v>0</v>
      </c>
      <c r="AA29" s="147">
        <f t="shared" si="43"/>
        <v>0</v>
      </c>
      <c r="AB29" s="138">
        <f>WP!AA35+GJP!AA35+SBET!AB35+Sugarplay!AC35</f>
        <v>0</v>
      </c>
      <c r="AC29" s="138">
        <f>WP!AB35+GJP!AB35+SBET!AC35+Sugarplay!AD35</f>
        <v>0</v>
      </c>
      <c r="AD29" s="149">
        <f t="shared" si="44"/>
        <v>0</v>
      </c>
      <c r="AE29" s="148" t="e">
        <f t="shared" si="45"/>
        <v>#DIV/0!</v>
      </c>
      <c r="AF29" s="147">
        <f t="shared" si="46"/>
        <v>0</v>
      </c>
      <c r="AG29" s="138">
        <f>WP!W35+GJP!W35+SBET!W35+Sugarplay!X35</f>
        <v>0</v>
      </c>
      <c r="AH29" s="138">
        <f>WP!X35+GJP!X35+SBET!X35+Sugarplay!Y35</f>
        <v>0</v>
      </c>
      <c r="AI29" s="149">
        <f t="shared" si="47"/>
        <v>0</v>
      </c>
      <c r="AJ29" s="156"/>
      <c r="AK29" s="156"/>
      <c r="AL29" s="156"/>
      <c r="AM29" s="147">
        <f t="shared" si="48"/>
        <v>0</v>
      </c>
      <c r="AN29" s="148" t="e">
        <f t="shared" si="49"/>
        <v>#DIV/0!</v>
      </c>
      <c r="AO29" s="138">
        <f>WP!AC35+GJP!AC35+SBET!AD35+Sugarplay!AE35</f>
        <v>0</v>
      </c>
      <c r="AP29" s="138">
        <f>WP!AD35+GJP!AD35+SBET!AE35+Sugarplay!AF35</f>
        <v>0</v>
      </c>
      <c r="AQ29" s="149">
        <f t="shared" si="50"/>
        <v>0</v>
      </c>
      <c r="AR29" s="153">
        <f t="shared" si="51"/>
        <v>0</v>
      </c>
    </row>
    <row r="30" spans="1:44" s="133" customFormat="1" ht="22.5" customHeight="1">
      <c r="A30" s="137">
        <f t="shared" si="17"/>
        <v>46109</v>
      </c>
      <c r="B30" s="138">
        <f>WP!L36+GJP!L36+SBET!L36+Sugarplay!L36</f>
        <v>0</v>
      </c>
      <c r="C30" s="138">
        <f>WP!K36+GJP!K36+SBET!K36+Sugarplay!K36</f>
        <v>0</v>
      </c>
      <c r="D30" s="138">
        <f>WP!M36+GJP!M36+SBET!M36+Sugarplay!N36</f>
        <v>0</v>
      </c>
      <c r="E30" s="141">
        <f t="shared" si="35"/>
        <v>0</v>
      </c>
      <c r="F30" s="142">
        <f t="shared" si="36"/>
        <v>0</v>
      </c>
      <c r="G30" s="142">
        <f t="shared" si="37"/>
        <v>0</v>
      </c>
      <c r="H30" s="142">
        <f t="shared" si="38"/>
        <v>0</v>
      </c>
      <c r="I30" s="138">
        <f>WP!D36+GJP!D36+SBET!D36+Sugarplay!D36</f>
        <v>0</v>
      </c>
      <c r="J30" s="138">
        <f>WP!J36+GJP!J36+SBET!J36+Sugarplay!J36</f>
        <v>0</v>
      </c>
      <c r="K30" s="138">
        <f>WP!B36+GJP!B36+SBET!B36+Sugarplay!B36</f>
        <v>0</v>
      </c>
      <c r="L30" s="138">
        <f>WP!C36+GJP!C36+SBET!C36+Sugarplay!C36</f>
        <v>0</v>
      </c>
      <c r="M30" s="138">
        <f>WP!E36+GJP!E36+SBET!E36+Sugarplay!E36</f>
        <v>0</v>
      </c>
      <c r="N30" s="138">
        <f>WP!F36+GJP!F36+SBET!F36+Sugarplay!F36</f>
        <v>0</v>
      </c>
      <c r="O30" s="138">
        <f>WP!G36+GJP!G36+SBET!G36+Sugarplay!G36</f>
        <v>0</v>
      </c>
      <c r="P30" s="138">
        <f>WP!O36+GJP!O36+SBET!O36+Sugarplay!P36</f>
        <v>0</v>
      </c>
      <c r="Q30" s="138">
        <f>WP!P36+GJP!P36+SBET!P36+Sugarplay!Q36</f>
        <v>0</v>
      </c>
      <c r="R30" s="138">
        <f>WP!R36+GJP!R36+SBET!R36+Sugarplay!S36</f>
        <v>0</v>
      </c>
      <c r="S30" s="148" t="e">
        <f t="shared" si="39"/>
        <v>#DIV/0!</v>
      </c>
      <c r="T30" s="138">
        <f>WP!S36+GJP!S36+SBET!S36+Sugarplay!T36</f>
        <v>0</v>
      </c>
      <c r="U30" s="138">
        <f>WP!T36+GJP!T36+SBET!T36+Sugarplay!U36</f>
        <v>0</v>
      </c>
      <c r="V30" s="138">
        <f>WP!U36+GJP!U36+SBET!U36+Sugarplay!V36</f>
        <v>0</v>
      </c>
      <c r="W30" s="147">
        <f t="shared" si="40"/>
        <v>0</v>
      </c>
      <c r="X30" s="148" t="e">
        <f t="shared" si="41"/>
        <v>#DIV/0!</v>
      </c>
      <c r="Y30" s="148" t="e">
        <f t="shared" si="42"/>
        <v>#DIV/0!</v>
      </c>
      <c r="Z30" s="138">
        <f>WP!AE36+GJP!AE36+SBET!AF36+Sugarplay!AG36</f>
        <v>0</v>
      </c>
      <c r="AA30" s="147">
        <f t="shared" si="43"/>
        <v>0</v>
      </c>
      <c r="AB30" s="138">
        <f>WP!AA36+GJP!AA36+SBET!AB36+Sugarplay!AC36</f>
        <v>0</v>
      </c>
      <c r="AC30" s="138">
        <f>WP!AB36+GJP!AB36+SBET!AC36+Sugarplay!AD36</f>
        <v>0</v>
      </c>
      <c r="AD30" s="149">
        <f t="shared" si="44"/>
        <v>0</v>
      </c>
      <c r="AE30" s="148" t="e">
        <f t="shared" si="45"/>
        <v>#DIV/0!</v>
      </c>
      <c r="AF30" s="147">
        <f t="shared" si="46"/>
        <v>0</v>
      </c>
      <c r="AG30" s="138">
        <f>WP!W36+GJP!W36+SBET!W36+Sugarplay!X36</f>
        <v>0</v>
      </c>
      <c r="AH30" s="138">
        <f>WP!X36+GJP!X36+SBET!X36+Sugarplay!Y36</f>
        <v>0</v>
      </c>
      <c r="AI30" s="149">
        <f t="shared" si="47"/>
        <v>0</v>
      </c>
      <c r="AJ30" s="156"/>
      <c r="AK30" s="156"/>
      <c r="AL30" s="156"/>
      <c r="AM30" s="147">
        <f t="shared" si="48"/>
        <v>0</v>
      </c>
      <c r="AN30" s="148" t="e">
        <f t="shared" si="49"/>
        <v>#DIV/0!</v>
      </c>
      <c r="AO30" s="138">
        <f>WP!AC36+GJP!AC36+SBET!AD36+Sugarplay!AE36</f>
        <v>0</v>
      </c>
      <c r="AP30" s="138">
        <f>WP!AD36+GJP!AD36+SBET!AE36+Sugarplay!AF36</f>
        <v>0</v>
      </c>
      <c r="AQ30" s="149">
        <f t="shared" si="50"/>
        <v>0</v>
      </c>
      <c r="AR30" s="153">
        <f t="shared" si="51"/>
        <v>0</v>
      </c>
    </row>
    <row r="31" spans="1:44" s="133" customFormat="1" ht="22.5" customHeight="1">
      <c r="A31" s="137">
        <f t="shared" si="17"/>
        <v>46110</v>
      </c>
      <c r="B31" s="138">
        <f>WP!L37+GJP!L37+SBET!L37+Sugarplay!L37</f>
        <v>0</v>
      </c>
      <c r="C31" s="138">
        <f>WP!K37+GJP!K37+SBET!K37+Sugarplay!K37</f>
        <v>0</v>
      </c>
      <c r="D31" s="138">
        <f>WP!M37+GJP!M37+SBET!M37+Sugarplay!N37</f>
        <v>0</v>
      </c>
      <c r="E31" s="141">
        <f t="shared" si="35"/>
        <v>0</v>
      </c>
      <c r="F31" s="142">
        <f t="shared" si="36"/>
        <v>0</v>
      </c>
      <c r="G31" s="142">
        <f t="shared" si="37"/>
        <v>0</v>
      </c>
      <c r="H31" s="142">
        <f t="shared" si="38"/>
        <v>0</v>
      </c>
      <c r="I31" s="138">
        <f>WP!D37+GJP!D37+SBET!D37+Sugarplay!D37</f>
        <v>0</v>
      </c>
      <c r="J31" s="138">
        <f>WP!J37+GJP!J37+SBET!J37+Sugarplay!J37</f>
        <v>0</v>
      </c>
      <c r="K31" s="138">
        <f>WP!B37+GJP!B37+SBET!B37+Sugarplay!B37</f>
        <v>0</v>
      </c>
      <c r="L31" s="138">
        <f>WP!C37+GJP!C37+SBET!C37+Sugarplay!C37</f>
        <v>0</v>
      </c>
      <c r="M31" s="138">
        <f>WP!E37+GJP!E37+SBET!E37+Sugarplay!E37</f>
        <v>0</v>
      </c>
      <c r="N31" s="138">
        <f>WP!F37+GJP!F37+SBET!F37+Sugarplay!F37</f>
        <v>0</v>
      </c>
      <c r="O31" s="138">
        <f>WP!G37+GJP!G37+SBET!G37+Sugarplay!G37</f>
        <v>0</v>
      </c>
      <c r="P31" s="138">
        <f>WP!O37+GJP!O37+SBET!O37+Sugarplay!P37</f>
        <v>0</v>
      </c>
      <c r="Q31" s="138">
        <f>WP!P37+GJP!P37+SBET!P37+Sugarplay!Q37</f>
        <v>0</v>
      </c>
      <c r="R31" s="138">
        <f>WP!R37+GJP!R37+SBET!R37+Sugarplay!S37</f>
        <v>0</v>
      </c>
      <c r="S31" s="148" t="e">
        <f t="shared" si="39"/>
        <v>#DIV/0!</v>
      </c>
      <c r="T31" s="138">
        <f>WP!S37+GJP!S37+SBET!S37+Sugarplay!T37</f>
        <v>0</v>
      </c>
      <c r="U31" s="138">
        <f>WP!T37+GJP!T37+SBET!T37+Sugarplay!U37</f>
        <v>0</v>
      </c>
      <c r="V31" s="138">
        <f>WP!U37+GJP!U37+SBET!U37+Sugarplay!V37</f>
        <v>0</v>
      </c>
      <c r="W31" s="147">
        <f t="shared" si="40"/>
        <v>0</v>
      </c>
      <c r="X31" s="148" t="e">
        <f t="shared" si="41"/>
        <v>#DIV/0!</v>
      </c>
      <c r="Y31" s="148" t="e">
        <f t="shared" si="42"/>
        <v>#DIV/0!</v>
      </c>
      <c r="Z31" s="138">
        <f>WP!AE37+GJP!AE37+SBET!AF37+Sugarplay!AG37</f>
        <v>0</v>
      </c>
      <c r="AA31" s="147">
        <f t="shared" si="43"/>
        <v>0</v>
      </c>
      <c r="AB31" s="138">
        <f>WP!AA37+GJP!AA37+SBET!AB37+Sugarplay!AC37</f>
        <v>0</v>
      </c>
      <c r="AC31" s="138">
        <f>WP!AB37+GJP!AB37+SBET!AC37+Sugarplay!AD37</f>
        <v>0</v>
      </c>
      <c r="AD31" s="149">
        <f t="shared" si="44"/>
        <v>0</v>
      </c>
      <c r="AE31" s="148" t="e">
        <f t="shared" si="45"/>
        <v>#DIV/0!</v>
      </c>
      <c r="AF31" s="147">
        <f t="shared" si="46"/>
        <v>0</v>
      </c>
      <c r="AG31" s="138">
        <f>WP!W37+GJP!W37+SBET!W37+Sugarplay!X37</f>
        <v>0</v>
      </c>
      <c r="AH31" s="138">
        <f>WP!X37+GJP!X37+SBET!X37+Sugarplay!Y37</f>
        <v>0</v>
      </c>
      <c r="AI31" s="149">
        <f t="shared" si="47"/>
        <v>0</v>
      </c>
      <c r="AJ31" s="156"/>
      <c r="AK31" s="156"/>
      <c r="AL31" s="156"/>
      <c r="AM31" s="147">
        <f t="shared" si="48"/>
        <v>0</v>
      </c>
      <c r="AN31" s="148" t="e">
        <f t="shared" si="49"/>
        <v>#DIV/0!</v>
      </c>
      <c r="AO31" s="138">
        <f>WP!AC37+GJP!AC37+SBET!AD37+Sugarplay!AE37</f>
        <v>0</v>
      </c>
      <c r="AP31" s="138">
        <f>WP!AD37+GJP!AD37+SBET!AE37+Sugarplay!AF37</f>
        <v>0</v>
      </c>
      <c r="AQ31" s="149">
        <f t="shared" si="50"/>
        <v>0</v>
      </c>
      <c r="AR31" s="153">
        <f t="shared" si="51"/>
        <v>0</v>
      </c>
    </row>
    <row r="32" spans="1:44" s="133" customFormat="1" ht="22.5" customHeight="1">
      <c r="A32" s="137">
        <f t="shared" si="17"/>
        <v>46111</v>
      </c>
      <c r="B32" s="138">
        <f>WP!L38+GJP!L38+SBET!L38+Sugarplay!L38</f>
        <v>0</v>
      </c>
      <c r="C32" s="138">
        <f>WP!K38+GJP!K38+SBET!K38+Sugarplay!K38</f>
        <v>0</v>
      </c>
      <c r="D32" s="138">
        <f>WP!M38+GJP!M38+SBET!M38+Sugarplay!N38</f>
        <v>0</v>
      </c>
      <c r="E32" s="141">
        <f t="shared" si="35"/>
        <v>0</v>
      </c>
      <c r="F32" s="142">
        <f t="shared" si="36"/>
        <v>0</v>
      </c>
      <c r="G32" s="142">
        <f t="shared" si="37"/>
        <v>0</v>
      </c>
      <c r="H32" s="142">
        <f t="shared" si="38"/>
        <v>0</v>
      </c>
      <c r="I32" s="138">
        <f>WP!D38+GJP!D38+SBET!D38+Sugarplay!D38</f>
        <v>0</v>
      </c>
      <c r="J32" s="138">
        <f>WP!J38+GJP!J38+SBET!J38+Sugarplay!J38</f>
        <v>0</v>
      </c>
      <c r="K32" s="138">
        <f>WP!B38+GJP!B38+SBET!B38+Sugarplay!B38</f>
        <v>0</v>
      </c>
      <c r="L32" s="138">
        <f>WP!C38+GJP!C38+SBET!C38+Sugarplay!C38</f>
        <v>0</v>
      </c>
      <c r="M32" s="138">
        <f>WP!E38+GJP!E38+SBET!E38+Sugarplay!E38</f>
        <v>0</v>
      </c>
      <c r="N32" s="138">
        <f>WP!F38+GJP!F38+SBET!F38+Sugarplay!F38</f>
        <v>0</v>
      </c>
      <c r="O32" s="138">
        <f>WP!G38+GJP!G38+SBET!G38+Sugarplay!G38</f>
        <v>0</v>
      </c>
      <c r="P32" s="138">
        <f>WP!O38+GJP!O38+SBET!O38+Sugarplay!P38</f>
        <v>0</v>
      </c>
      <c r="Q32" s="138">
        <f>WP!P38+GJP!P38+SBET!P38+Sugarplay!Q38</f>
        <v>0</v>
      </c>
      <c r="R32" s="138">
        <f>WP!R38+GJP!R38+SBET!R38+Sugarplay!S38</f>
        <v>0</v>
      </c>
      <c r="S32" s="148" t="e">
        <f t="shared" si="39"/>
        <v>#DIV/0!</v>
      </c>
      <c r="T32" s="138">
        <f>WP!S38+GJP!S38+SBET!S38+Sugarplay!T38</f>
        <v>0</v>
      </c>
      <c r="U32" s="138">
        <f>WP!T38+GJP!T38+SBET!T38+Sugarplay!U38</f>
        <v>0</v>
      </c>
      <c r="V32" s="138">
        <f>WP!U38+GJP!U38+SBET!U38+Sugarplay!V38</f>
        <v>0</v>
      </c>
      <c r="W32" s="147">
        <f t="shared" si="40"/>
        <v>0</v>
      </c>
      <c r="X32" s="148" t="e">
        <f t="shared" si="41"/>
        <v>#DIV/0!</v>
      </c>
      <c r="Y32" s="148" t="e">
        <f t="shared" si="42"/>
        <v>#DIV/0!</v>
      </c>
      <c r="Z32" s="138">
        <f>WP!AE38+GJP!AE38+SBET!AF38+Sugarplay!AG38</f>
        <v>0</v>
      </c>
      <c r="AA32" s="147">
        <f t="shared" si="43"/>
        <v>0</v>
      </c>
      <c r="AB32" s="138">
        <f>WP!AA38+GJP!AA38+SBET!AB38+Sugarplay!AC38</f>
        <v>0</v>
      </c>
      <c r="AC32" s="138">
        <f>WP!AB38+GJP!AB38+SBET!AC38+Sugarplay!AD38</f>
        <v>0</v>
      </c>
      <c r="AD32" s="149">
        <f t="shared" si="44"/>
        <v>0</v>
      </c>
      <c r="AE32" s="148" t="e">
        <f t="shared" si="45"/>
        <v>#DIV/0!</v>
      </c>
      <c r="AF32" s="147">
        <f t="shared" si="46"/>
        <v>0</v>
      </c>
      <c r="AG32" s="138">
        <f>WP!W38+GJP!W38+SBET!W38+Sugarplay!X38</f>
        <v>0</v>
      </c>
      <c r="AH32" s="138">
        <f>WP!X38+GJP!X38+SBET!X38+Sugarplay!Y38</f>
        <v>0</v>
      </c>
      <c r="AI32" s="149">
        <f t="shared" si="47"/>
        <v>0</v>
      </c>
      <c r="AJ32" s="156"/>
      <c r="AK32" s="156"/>
      <c r="AL32" s="156"/>
      <c r="AM32" s="147">
        <f t="shared" si="48"/>
        <v>0</v>
      </c>
      <c r="AN32" s="148" t="e">
        <f t="shared" si="49"/>
        <v>#DIV/0!</v>
      </c>
      <c r="AO32" s="138">
        <f>WP!AC38+GJP!AC38+SBET!AD38+Sugarplay!AE38</f>
        <v>0</v>
      </c>
      <c r="AP32" s="138">
        <f>WP!AD38+GJP!AD38+SBET!AE38+Sugarplay!AF38</f>
        <v>0</v>
      </c>
      <c r="AQ32" s="149">
        <f t="shared" si="50"/>
        <v>0</v>
      </c>
      <c r="AR32" s="153">
        <f t="shared" si="51"/>
        <v>0</v>
      </c>
    </row>
    <row r="33" spans="1:44" s="133" customFormat="1" ht="22.5" customHeight="1">
      <c r="A33" s="137">
        <f t="shared" si="17"/>
        <v>46112</v>
      </c>
      <c r="B33" s="138">
        <f>WP!L39+GJP!L39+SBET!L39+Sugarplay!L39</f>
        <v>0</v>
      </c>
      <c r="C33" s="138">
        <f>WP!K39+GJP!K39+SBET!K39+Sugarplay!K39</f>
        <v>0</v>
      </c>
      <c r="D33" s="138">
        <f>WP!M39+GJP!M39+SBET!M39+Sugarplay!N39</f>
        <v>0</v>
      </c>
      <c r="E33" s="141">
        <f t="shared" si="35"/>
        <v>0</v>
      </c>
      <c r="F33" s="142">
        <f t="shared" si="36"/>
        <v>0</v>
      </c>
      <c r="G33" s="142">
        <f t="shared" si="37"/>
        <v>0</v>
      </c>
      <c r="H33" s="142">
        <f t="shared" si="38"/>
        <v>0</v>
      </c>
      <c r="I33" s="138">
        <f>WP!D39+GJP!D39+SBET!D39+Sugarplay!D39</f>
        <v>0</v>
      </c>
      <c r="J33" s="138">
        <f>WP!J39+GJP!J39+SBET!J39+Sugarplay!J39</f>
        <v>0</v>
      </c>
      <c r="K33" s="138">
        <f>WP!B39+GJP!B39+SBET!B39+Sugarplay!B39</f>
        <v>0</v>
      </c>
      <c r="L33" s="138">
        <f>WP!C39+GJP!C39+SBET!C39+Sugarplay!C39</f>
        <v>0</v>
      </c>
      <c r="M33" s="138">
        <f>WP!E39+GJP!E39+SBET!E39+Sugarplay!E39</f>
        <v>0</v>
      </c>
      <c r="N33" s="138">
        <f>WP!F39+GJP!F39+SBET!F39+Sugarplay!F39</f>
        <v>0</v>
      </c>
      <c r="O33" s="138">
        <f>WP!G39+GJP!G39+SBET!G39+Sugarplay!G39</f>
        <v>0</v>
      </c>
      <c r="P33" s="138">
        <f>WP!O39+GJP!O39+SBET!O39+Sugarplay!P39</f>
        <v>0</v>
      </c>
      <c r="Q33" s="138">
        <f>WP!P39+GJP!P39+SBET!P39+Sugarplay!Q39</f>
        <v>0</v>
      </c>
      <c r="R33" s="138">
        <f>WP!R39+GJP!R39+SBET!R39+Sugarplay!S39</f>
        <v>0</v>
      </c>
      <c r="S33" s="148" t="e">
        <f t="shared" si="39"/>
        <v>#DIV/0!</v>
      </c>
      <c r="T33" s="138">
        <f>WP!S39+GJP!S39+SBET!S39+Sugarplay!T39</f>
        <v>0</v>
      </c>
      <c r="U33" s="138">
        <f>WP!T39+GJP!T39+SBET!T39+Sugarplay!U39</f>
        <v>0</v>
      </c>
      <c r="V33" s="138">
        <f>WP!U39+GJP!U39+SBET!U39+Sugarplay!V39</f>
        <v>0</v>
      </c>
      <c r="W33" s="147">
        <f t="shared" si="40"/>
        <v>0</v>
      </c>
      <c r="X33" s="148" t="e">
        <f t="shared" si="41"/>
        <v>#DIV/0!</v>
      </c>
      <c r="Y33" s="148" t="e">
        <f t="shared" si="42"/>
        <v>#DIV/0!</v>
      </c>
      <c r="Z33" s="138">
        <f>WP!AE39+GJP!AE39+SBET!AF39+Sugarplay!AG39</f>
        <v>0</v>
      </c>
      <c r="AA33" s="147">
        <f t="shared" si="43"/>
        <v>0</v>
      </c>
      <c r="AB33" s="138">
        <f>WP!AA39+GJP!AA39+SBET!AB39+Sugarplay!AC39</f>
        <v>0</v>
      </c>
      <c r="AC33" s="138">
        <f>WP!AB39+GJP!AB39+SBET!AC39+Sugarplay!AD39</f>
        <v>0</v>
      </c>
      <c r="AD33" s="149">
        <f t="shared" si="44"/>
        <v>0</v>
      </c>
      <c r="AE33" s="148" t="e">
        <f t="shared" si="45"/>
        <v>#DIV/0!</v>
      </c>
      <c r="AF33" s="147">
        <f t="shared" si="46"/>
        <v>0</v>
      </c>
      <c r="AG33" s="138">
        <f>WP!W39+GJP!W39+SBET!W39+Sugarplay!X39</f>
        <v>0</v>
      </c>
      <c r="AH33" s="138">
        <f>WP!X39+GJP!X39+SBET!X39+Sugarplay!Y39</f>
        <v>0</v>
      </c>
      <c r="AI33" s="149">
        <f t="shared" si="47"/>
        <v>0</v>
      </c>
      <c r="AJ33" s="156"/>
      <c r="AK33" s="156"/>
      <c r="AL33" s="156"/>
      <c r="AM33" s="147">
        <f t="shared" si="48"/>
        <v>0</v>
      </c>
      <c r="AN33" s="148" t="e">
        <f t="shared" si="49"/>
        <v>#DIV/0!</v>
      </c>
      <c r="AO33" s="138">
        <f>WP!AC39+GJP!AC39+SBET!AD39+Sugarplay!AE39</f>
        <v>0</v>
      </c>
      <c r="AP33" s="138">
        <f>WP!AD39+GJP!AD39+SBET!AE39+Sugarplay!AF39</f>
        <v>0</v>
      </c>
      <c r="AQ33" s="149">
        <f t="shared" si="50"/>
        <v>0</v>
      </c>
      <c r="AR33" s="153">
        <f t="shared" si="51"/>
        <v>0</v>
      </c>
    </row>
    <row r="34" spans="1:44" s="133" customFormat="1" ht="23.25" customHeight="1">
      <c r="A34" s="143" t="s">
        <v>169</v>
      </c>
      <c r="B34" s="144">
        <f>AVERAGE(B3:B14)</f>
        <v>9747411.1583333332</v>
      </c>
      <c r="C34" s="144">
        <f>AVERAGE(C3:C14)</f>
        <v>85846.157500000001</v>
      </c>
      <c r="D34" s="144">
        <f>AVERAGE(D3:D14)</f>
        <v>8517410.416666666</v>
      </c>
      <c r="E34" s="144">
        <f>AVERAGE(E3:E14)</f>
        <v>1230000.7416666665</v>
      </c>
      <c r="F34" s="144">
        <f>AVERAGE(F3:F14)</f>
        <v>1479550.53</v>
      </c>
      <c r="G34" s="144">
        <f>AVERAGE(G3:G14)</f>
        <v>1276313.8041666667</v>
      </c>
      <c r="H34" s="144">
        <f>AVERAGE(H3:H14)</f>
        <v>898337.61313333327</v>
      </c>
      <c r="I34" s="144">
        <f>AVERAGE(I3:I14)</f>
        <v>34485.916666666664</v>
      </c>
      <c r="J34" s="144">
        <f>AVERAGE(J3:J14)</f>
        <v>24178.666666666668</v>
      </c>
      <c r="K34" s="144">
        <f>AVERAGE(K3:K14)</f>
        <v>1226.0833333333333</v>
      </c>
      <c r="L34" s="144">
        <f>AVERAGE(L3:L14)</f>
        <v>405.91666666666669</v>
      </c>
      <c r="M34" s="144">
        <f>AVERAGE(M3:M14)</f>
        <v>856</v>
      </c>
      <c r="N34" s="144">
        <f>AVERAGE(N3:N14)</f>
        <v>5136.416666666667</v>
      </c>
      <c r="O34" s="144">
        <f>AVERAGE(O3:O14)</f>
        <v>11483.5</v>
      </c>
      <c r="P34" s="144">
        <f>AVERAGE(P3:P14)</f>
        <v>65608413.330833323</v>
      </c>
      <c r="Q34" s="144">
        <f>AVERAGE(Q3:Q14)</f>
        <v>61130246.127499998</v>
      </c>
      <c r="R34" s="144">
        <f>AVERAGE(R3:R14)</f>
        <v>63483547.330833338</v>
      </c>
      <c r="S34" s="150" t="e">
        <f>T312/Q312</f>
        <v>#DIV/0!</v>
      </c>
      <c r="T34" s="144">
        <f>AVERAGE(T3:T14)</f>
        <v>645315.47000000009</v>
      </c>
      <c r="U34" s="144">
        <f>AVERAGE(U3:U14)</f>
        <v>260022.74416666667</v>
      </c>
      <c r="V34" s="144">
        <f>AVERAGE(V3:V14)</f>
        <v>33513.263333333336</v>
      </c>
      <c r="W34" s="144">
        <f>AVERAGE(W3:W14)</f>
        <v>1479550.53</v>
      </c>
      <c r="X34" s="150" t="e">
        <f>W312/P312</f>
        <v>#DIV/0!</v>
      </c>
      <c r="Y34" s="150" t="e">
        <f>(P312-R312)/P312</f>
        <v>#DIV/0!</v>
      </c>
      <c r="Z34" s="144">
        <f>AVERAGE(Z3:Z14)</f>
        <v>2091423.4566666663</v>
      </c>
      <c r="AA34" s="144">
        <f>AVERAGE(AA3:AA14)</f>
        <v>203236.72583333333</v>
      </c>
      <c r="AB34" s="144">
        <f>AVERAGE(AB3:AB14)</f>
        <v>203236.72583333333</v>
      </c>
      <c r="AC34" s="144">
        <f>AVERAGE(AC3:AC14)</f>
        <v>0</v>
      </c>
      <c r="AD34" s="144">
        <f>AVERAGE(AD3:AD14)</f>
        <v>1276313.8041666667</v>
      </c>
      <c r="AE34" s="150" t="e">
        <f>AD312/P312</f>
        <v>#DIV/0!</v>
      </c>
      <c r="AF34" s="144">
        <f>AVERAGE(AF3:AF14)</f>
        <v>244816.64333333334</v>
      </c>
      <c r="AG34" s="144">
        <f>AVERAGE(AG3:AG14)</f>
        <v>227781.7775</v>
      </c>
      <c r="AH34" s="144">
        <f>AVERAGE(AH3:AH14)</f>
        <v>17034.86583333333</v>
      </c>
      <c r="AI34" s="144">
        <f>AVERAGE(AI3:AI14)</f>
        <v>133159.5477</v>
      </c>
      <c r="AJ34" s="144">
        <f>AVERAGE(AJ3:AJ14)</f>
        <v>0</v>
      </c>
      <c r="AK34" s="144">
        <f>AVERAGE(AK3:AK14)</f>
        <v>0</v>
      </c>
      <c r="AL34" s="144">
        <f>AVERAGE(AL3:AL14)</f>
        <v>0</v>
      </c>
      <c r="AM34" s="144">
        <f>AVERAGE(AM3:AM14)</f>
        <v>898337.61313333327</v>
      </c>
      <c r="AN34" s="150" t="e">
        <f>AM312/P312</f>
        <v>#DIV/0!</v>
      </c>
      <c r="AO34" s="144">
        <f>AVERAGE(AO3:AO14)</f>
        <v>14005.550000000001</v>
      </c>
      <c r="AP34" s="144">
        <f>AVERAGE(AP3:AP14)</f>
        <v>-26856.257499999996</v>
      </c>
      <c r="AQ34" s="144">
        <f>AVERAGE(AQ3:AQ14)</f>
        <v>898337.61313333327</v>
      </c>
      <c r="AR34" s="144">
        <f>AVERAGE(AR3:AR14)</f>
        <v>0</v>
      </c>
    </row>
    <row r="35" spans="1:44" s="133" customFormat="1" ht="22.5" customHeight="1">
      <c r="A35" s="143" t="s">
        <v>42</v>
      </c>
      <c r="B35" s="144">
        <f>SUM(B3:B33)</f>
        <v>116968933.89999999</v>
      </c>
      <c r="C35" s="144">
        <f>SUM(C3:C33)</f>
        <v>1030153.89</v>
      </c>
      <c r="D35" s="144">
        <f>SUM(D3:D33)</f>
        <v>102208925</v>
      </c>
      <c r="E35" s="144">
        <f t="shared" ref="E35:AR35" si="52">SUM(E3:E33)</f>
        <v>14760008.899999999</v>
      </c>
      <c r="F35" s="144">
        <f t="shared" si="52"/>
        <v>17754606.359999999</v>
      </c>
      <c r="G35" s="144">
        <f t="shared" si="52"/>
        <v>15315765.65</v>
      </c>
      <c r="H35" s="144">
        <f t="shared" si="52"/>
        <v>10780051.3576</v>
      </c>
      <c r="I35" s="144">
        <f t="shared" si="52"/>
        <v>413831</v>
      </c>
      <c r="J35" s="144">
        <f t="shared" si="52"/>
        <v>290144</v>
      </c>
      <c r="K35" s="144">
        <f>SUM(K3:K33)</f>
        <v>14713</v>
      </c>
      <c r="L35" s="144">
        <f t="shared" si="52"/>
        <v>4871</v>
      </c>
      <c r="M35" s="144">
        <f t="shared" si="52"/>
        <v>10272</v>
      </c>
      <c r="N35" s="144">
        <f t="shared" si="52"/>
        <v>61637</v>
      </c>
      <c r="O35" s="144">
        <f t="shared" si="52"/>
        <v>137802</v>
      </c>
      <c r="P35" s="144">
        <f t="shared" si="52"/>
        <v>787300959.96999991</v>
      </c>
      <c r="Q35" s="144">
        <f t="shared" si="52"/>
        <v>733562953.52999997</v>
      </c>
      <c r="R35" s="144">
        <f t="shared" si="52"/>
        <v>761802567.97000003</v>
      </c>
      <c r="S35" s="150">
        <f t="shared" si="39"/>
        <v>1.055640228658754E-2</v>
      </c>
      <c r="T35" s="144">
        <f t="shared" si="52"/>
        <v>7743785.6400000006</v>
      </c>
      <c r="U35" s="144">
        <f t="shared" si="52"/>
        <v>3120272.93</v>
      </c>
      <c r="V35" s="144">
        <f t="shared" si="52"/>
        <v>402159.16000000003</v>
      </c>
      <c r="W35" s="144">
        <f t="shared" si="52"/>
        <v>17754606.359999999</v>
      </c>
      <c r="X35" s="150">
        <f t="shared" ref="X35:X36" si="53">W35/P35</f>
        <v>2.2551231692485855E-2</v>
      </c>
      <c r="Y35" s="150">
        <f t="shared" ref="Y35:Y36" si="54">(P35-R35)/P35</f>
        <v>3.2387096290307456E-2</v>
      </c>
      <c r="Z35" s="144">
        <f t="shared" si="52"/>
        <v>25097081.479999997</v>
      </c>
      <c r="AA35" s="144">
        <f t="shared" si="52"/>
        <v>2438840.71</v>
      </c>
      <c r="AB35" s="144">
        <f t="shared" si="52"/>
        <v>2438840.71</v>
      </c>
      <c r="AC35" s="144">
        <f t="shared" si="52"/>
        <v>0</v>
      </c>
      <c r="AD35" s="144">
        <f t="shared" si="52"/>
        <v>15315765.65</v>
      </c>
      <c r="AE35" s="150">
        <f t="shared" si="45"/>
        <v>1.9453508161076809E-2</v>
      </c>
      <c r="AF35" s="144">
        <f t="shared" si="52"/>
        <v>2937799.72</v>
      </c>
      <c r="AG35" s="144">
        <f>SUM(AG3:AG33)</f>
        <v>2733381.33</v>
      </c>
      <c r="AH35" s="144">
        <f>SUM(AH3:AH33)</f>
        <v>204418.38999999996</v>
      </c>
      <c r="AI35" s="144">
        <f t="shared" si="52"/>
        <v>1597914.5723999999</v>
      </c>
      <c r="AJ35" s="144">
        <f t="shared" si="52"/>
        <v>0</v>
      </c>
      <c r="AK35" s="144">
        <f t="shared" si="52"/>
        <v>0</v>
      </c>
      <c r="AL35" s="144">
        <f t="shared" si="52"/>
        <v>0</v>
      </c>
      <c r="AM35" s="144">
        <f t="shared" si="52"/>
        <v>10780051.3576</v>
      </c>
      <c r="AN35" s="150">
        <f t="shared" si="49"/>
        <v>1.3692414852397453E-2</v>
      </c>
      <c r="AO35" s="144">
        <f t="shared" si="52"/>
        <v>168066.6</v>
      </c>
      <c r="AP35" s="144">
        <f t="shared" si="52"/>
        <v>-322275.08999999997</v>
      </c>
      <c r="AQ35" s="144">
        <f t="shared" si="52"/>
        <v>10780051.3576</v>
      </c>
      <c r="AR35" s="144">
        <f t="shared" si="52"/>
        <v>0</v>
      </c>
    </row>
    <row r="36" spans="1:44" s="133" customFormat="1" ht="22.5" customHeight="1">
      <c r="A36" s="143" t="s">
        <v>39</v>
      </c>
      <c r="B36" s="144">
        <f>WP!L40+GJP!L40+SBET!L40+Sugarplay!L40</f>
        <v>116968933.90000001</v>
      </c>
      <c r="C36" s="144">
        <f>WP!K40+GJP!K40+SBET!K40+Sugarplay!K40</f>
        <v>1030153.89</v>
      </c>
      <c r="D36" s="144">
        <f>WP!M40+GJP!M40+SBET!M40+Sugarplay!N40</f>
        <v>102208925</v>
      </c>
      <c r="E36" s="144">
        <f>E35</f>
        <v>14760008.899999999</v>
      </c>
      <c r="F36" s="144">
        <f>F35</f>
        <v>17754606.359999999</v>
      </c>
      <c r="G36" s="144">
        <f>G35</f>
        <v>15315765.65</v>
      </c>
      <c r="H36" s="144">
        <f>H35</f>
        <v>10780051.3576</v>
      </c>
      <c r="I36" s="144">
        <f>WP!D40+GJP!D40+SBET!D40+Sugarplay!D40</f>
        <v>413831</v>
      </c>
      <c r="J36" s="144">
        <f>WP!J40+GJP!J40+SBET!J40+Sugarplay!J40</f>
        <v>290144</v>
      </c>
      <c r="K36" s="144">
        <f>WP!B40+GJP!B40+SBET!B40+Sugarplay!B40</f>
        <v>14713</v>
      </c>
      <c r="L36" s="144">
        <f>WP!C40+GJP!C40+SBET!C40+Sugarplay!C40</f>
        <v>4871</v>
      </c>
      <c r="M36" s="144">
        <f>WP!E40+GJP!E40+SBET!E40+Sugarplay!E40</f>
        <v>10272</v>
      </c>
      <c r="N36" s="144">
        <f>WP!F40+GJP!F40+SBET!F40+Sugarplay!F40</f>
        <v>61637</v>
      </c>
      <c r="O36" s="144">
        <f>WP!G40+GJP!G40+SBET!G40+Sugarplay!G40</f>
        <v>137802</v>
      </c>
      <c r="P36" s="144">
        <f>WP!O40+GJP!O40+SBET!O40+Sugarplay!P40</f>
        <v>787300959.96999991</v>
      </c>
      <c r="Q36" s="144">
        <f>WP!P40+GJP!P40+SBET!P40+Sugarplay!Q40</f>
        <v>733562953.52999997</v>
      </c>
      <c r="R36" s="144">
        <f>WP!R40+GJP!R40+SBET!R40+Sugarplay!S40</f>
        <v>761802567.96999991</v>
      </c>
      <c r="S36" s="150">
        <f t="shared" si="39"/>
        <v>1.0556402286587536E-2</v>
      </c>
      <c r="T36" s="144">
        <f>WP!S40+GJP!S40+SBET!S40+Sugarplay!T40</f>
        <v>7743785.6399999987</v>
      </c>
      <c r="U36" s="144">
        <f>WP!T40+GJP!T40+SBET!T40+Sugarplay!U40</f>
        <v>3120272.9299999997</v>
      </c>
      <c r="V36" s="144">
        <f>WP!U40+GJP!U40+SBET!U40+Sugarplay!V40</f>
        <v>402159.16</v>
      </c>
      <c r="W36" s="144">
        <f>W35</f>
        <v>17754606.359999999</v>
      </c>
      <c r="X36" s="150">
        <f t="shared" si="53"/>
        <v>2.2551231692485855E-2</v>
      </c>
      <c r="Y36" s="150">
        <f t="shared" si="54"/>
        <v>3.2387096290307602E-2</v>
      </c>
      <c r="Z36" s="144">
        <f>WP!AE40+GJP!AE40+SBET!AF40+Sugarplay!AG40</f>
        <v>25097081.480000004</v>
      </c>
      <c r="AA36" s="144">
        <f>AA35</f>
        <v>2438840.71</v>
      </c>
      <c r="AB36" s="144">
        <f>WP!AA40+GJP!AA40+SBET!AB40+Sugarplay!AC40</f>
        <v>2438840.71</v>
      </c>
      <c r="AC36" s="144">
        <f>WP!AB40+GJP!AB40+SBET!AC40+Sugarplay!AD40</f>
        <v>0</v>
      </c>
      <c r="AD36" s="144">
        <f>AD35</f>
        <v>15315765.65</v>
      </c>
      <c r="AE36" s="150">
        <f t="shared" si="45"/>
        <v>1.9453508161076809E-2</v>
      </c>
      <c r="AF36" s="144">
        <f>AF35</f>
        <v>2937799.72</v>
      </c>
      <c r="AG36" s="144">
        <f>WP!W40+GJP!W40+SBET!W40+Sugarplay!X40</f>
        <v>2733381.33</v>
      </c>
      <c r="AH36" s="144">
        <f>WP!X40+GJP!X40+SBET!X40+Sugarplay!Y40</f>
        <v>204418.39</v>
      </c>
      <c r="AI36" s="144">
        <f>AI35</f>
        <v>1597914.5723999999</v>
      </c>
      <c r="AJ36" s="144"/>
      <c r="AK36" s="144"/>
      <c r="AL36" s="144"/>
      <c r="AM36" s="144">
        <f>AM35</f>
        <v>10780051.3576</v>
      </c>
      <c r="AN36" s="150">
        <f t="shared" si="49"/>
        <v>1.3692414852397453E-2</v>
      </c>
      <c r="AO36" s="144">
        <f>WP!AC40+GJP!AC40+SBET!AD40+Sugarplay!AE40</f>
        <v>168066.6</v>
      </c>
      <c r="AP36" s="144">
        <f>WP!AD40+GJP!AD40+SBET!AE40+Sugarplay!AF40</f>
        <v>-322275.09000000003</v>
      </c>
      <c r="AQ36" s="144">
        <f>AQ35</f>
        <v>10780051.3576</v>
      </c>
      <c r="AR36" s="144"/>
    </row>
    <row r="37" spans="1:44" s="133" customFormat="1" ht="22.5" customHeight="1">
      <c r="A37" s="143" t="s">
        <v>40</v>
      </c>
      <c r="B37" s="144">
        <f>B35-B36</f>
        <v>0</v>
      </c>
      <c r="C37" s="144"/>
      <c r="D37" s="144">
        <f t="shared" ref="D37:AR37" si="55">D35-D36</f>
        <v>0</v>
      </c>
      <c r="E37" s="144">
        <f t="shared" si="55"/>
        <v>0</v>
      </c>
      <c r="F37" s="144">
        <f t="shared" si="55"/>
        <v>0</v>
      </c>
      <c r="G37" s="144">
        <f t="shared" si="55"/>
        <v>0</v>
      </c>
      <c r="H37" s="144">
        <f t="shared" si="55"/>
        <v>0</v>
      </c>
      <c r="I37" s="144">
        <f t="shared" si="55"/>
        <v>0</v>
      </c>
      <c r="J37" s="144">
        <f t="shared" si="55"/>
        <v>0</v>
      </c>
      <c r="K37" s="144">
        <f t="shared" si="55"/>
        <v>0</v>
      </c>
      <c r="L37" s="144">
        <f t="shared" si="55"/>
        <v>0</v>
      </c>
      <c r="M37" s="144">
        <f t="shared" si="55"/>
        <v>0</v>
      </c>
      <c r="N37" s="144">
        <f t="shared" si="55"/>
        <v>0</v>
      </c>
      <c r="O37" s="144">
        <f t="shared" si="55"/>
        <v>0</v>
      </c>
      <c r="P37" s="144">
        <f t="shared" si="55"/>
        <v>0</v>
      </c>
      <c r="Q37" s="144">
        <f t="shared" si="55"/>
        <v>0</v>
      </c>
      <c r="R37" s="144">
        <f t="shared" si="55"/>
        <v>0</v>
      </c>
      <c r="S37" s="144">
        <f t="shared" si="55"/>
        <v>0</v>
      </c>
      <c r="T37" s="144">
        <f t="shared" si="55"/>
        <v>0</v>
      </c>
      <c r="U37" s="144">
        <f t="shared" si="55"/>
        <v>0</v>
      </c>
      <c r="V37" s="144">
        <f t="shared" si="55"/>
        <v>0</v>
      </c>
      <c r="W37" s="144">
        <f t="shared" si="55"/>
        <v>0</v>
      </c>
      <c r="X37" s="144">
        <f t="shared" si="55"/>
        <v>0</v>
      </c>
      <c r="Y37" s="144">
        <f t="shared" si="55"/>
        <v>-1.457167719820518E-16</v>
      </c>
      <c r="Z37" s="144">
        <f t="shared" si="55"/>
        <v>0</v>
      </c>
      <c r="AA37" s="144">
        <f t="shared" si="55"/>
        <v>0</v>
      </c>
      <c r="AB37" s="144">
        <f t="shared" si="55"/>
        <v>0</v>
      </c>
      <c r="AC37" s="144">
        <f t="shared" si="55"/>
        <v>0</v>
      </c>
      <c r="AD37" s="144">
        <f t="shared" si="55"/>
        <v>0</v>
      </c>
      <c r="AE37" s="144">
        <f t="shared" si="55"/>
        <v>0</v>
      </c>
      <c r="AF37" s="144">
        <f t="shared" si="55"/>
        <v>0</v>
      </c>
      <c r="AG37" s="144">
        <f t="shared" si="55"/>
        <v>0</v>
      </c>
      <c r="AH37" s="144">
        <f t="shared" si="55"/>
        <v>0</v>
      </c>
      <c r="AI37" s="144">
        <f t="shared" si="55"/>
        <v>0</v>
      </c>
      <c r="AJ37" s="144">
        <f t="shared" si="55"/>
        <v>0</v>
      </c>
      <c r="AK37" s="144">
        <f t="shared" si="55"/>
        <v>0</v>
      </c>
      <c r="AL37" s="144">
        <f t="shared" si="55"/>
        <v>0</v>
      </c>
      <c r="AM37" s="144">
        <f t="shared" si="55"/>
        <v>0</v>
      </c>
      <c r="AN37" s="144">
        <f t="shared" si="55"/>
        <v>0</v>
      </c>
      <c r="AO37" s="144">
        <f t="shared" si="55"/>
        <v>0</v>
      </c>
      <c r="AP37" s="144">
        <f t="shared" si="55"/>
        <v>0</v>
      </c>
      <c r="AQ37" s="144">
        <f t="shared" si="55"/>
        <v>0</v>
      </c>
      <c r="AR37" s="144">
        <f t="shared" si="55"/>
        <v>0</v>
      </c>
    </row>
    <row r="38" spans="1:44" ht="24.95" customHeight="1">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c r="AA38" s="145"/>
      <c r="AB38" s="145"/>
      <c r="AC38" s="145"/>
      <c r="AD38" s="145"/>
      <c r="AE38" s="145"/>
      <c r="AF38" s="145"/>
      <c r="AG38" s="145"/>
      <c r="AH38" s="145"/>
      <c r="AI38" s="145"/>
      <c r="AJ38" s="145"/>
      <c r="AK38" s="145"/>
      <c r="AL38" s="145"/>
      <c r="AM38" s="145"/>
      <c r="AN38" s="145"/>
      <c r="AO38" s="145"/>
      <c r="AP38" s="145"/>
      <c r="AQ38" s="145"/>
      <c r="AR38" s="145"/>
    </row>
    <row r="39" spans="1:44" ht="24.95" customHeight="1">
      <c r="B39" s="145"/>
      <c r="C39" s="145"/>
      <c r="D39" s="145"/>
      <c r="E39" s="145"/>
      <c r="F39" s="145"/>
      <c r="G39" s="145"/>
      <c r="H39" s="145"/>
      <c r="I39" s="145"/>
      <c r="J39" s="145"/>
      <c r="K39" s="145"/>
      <c r="L39" s="145"/>
      <c r="M39" s="145"/>
      <c r="N39" s="145"/>
      <c r="O39" s="145"/>
      <c r="P39" s="145"/>
      <c r="Q39" s="145"/>
      <c r="R39" s="145"/>
      <c r="S39" s="145"/>
      <c r="T39" s="145"/>
      <c r="U39" s="145"/>
      <c r="V39" s="145"/>
      <c r="W39" s="145"/>
      <c r="X39" s="145"/>
      <c r="Y39" s="145"/>
      <c r="Z39" s="145"/>
      <c r="AA39" s="145"/>
      <c r="AB39" s="145"/>
      <c r="AC39" s="145"/>
      <c r="AD39" s="145"/>
      <c r="AE39" s="145"/>
      <c r="AF39" s="145"/>
      <c r="AG39" s="145"/>
      <c r="AH39" s="145"/>
      <c r="AI39" s="145"/>
      <c r="AJ39" s="145"/>
      <c r="AK39" s="145"/>
      <c r="AL39" s="145"/>
      <c r="AM39" s="145"/>
      <c r="AN39" s="145"/>
      <c r="AO39" s="145"/>
      <c r="AP39" s="145"/>
      <c r="AQ39" s="145"/>
      <c r="AR39" s="145"/>
    </row>
    <row r="40" spans="1:44" ht="24.95" customHeight="1">
      <c r="C40" s="145"/>
    </row>
  </sheetData>
  <mergeCells count="3">
    <mergeCell ref="A1:E1"/>
    <mergeCell ref="F1:O1"/>
    <mergeCell ref="P1:AR1"/>
  </mergeCells>
  <phoneticPr fontId="30" type="noConversion"/>
  <pageMargins left="0.75" right="0.75" top="1" bottom="1" header="0.5" footer="0.5"/>
  <pageSetup paperSize="9" orientation="portrait" r:id="rId1"/>
  <ignoredErrors>
    <ignoredError sqref="T35:W35 T37:W37 AA36 S3 W3:Y3 AA3 AD3:AF3 AI3:AN3 AQ3:AR3 S4 W4:Y4 AA4 AD4:AF4 AI4:AN4 AQ4:AR4 S5 W5:Y5 AA5 AD5:AF5 AI5:AN5 AQ5:AR5 S6 W6:Y6 AA6 AD6:AF6 AI6:AN6 AQ6:AR6 W36 AD36 AI36:AM36 AQ36:AR36 AC35:AD35 AO35:AR35 Z35:AA35 Z37:AD37 AF36 AF35:AM35 AF37:AR37" evalError="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59999389629810485"/>
  </sheetPr>
  <dimension ref="A1:N16"/>
  <sheetViews>
    <sheetView zoomScale="130" zoomScaleNormal="130" workbookViewId="0">
      <selection activeCell="A4" sqref="A4"/>
    </sheetView>
  </sheetViews>
  <sheetFormatPr defaultColWidth="12.5703125" defaultRowHeight="14.25"/>
  <cols>
    <col min="1" max="1" width="12.5703125" style="126"/>
    <col min="2" max="2" width="14.5703125" style="126" bestFit="1" customWidth="1"/>
    <col min="3" max="3" width="14.140625" style="126" customWidth="1"/>
    <col min="4" max="4" width="12.7109375" style="126" customWidth="1"/>
    <col min="5" max="5" width="12.85546875" style="126" customWidth="1"/>
    <col min="6" max="6" width="12.7109375" style="126" customWidth="1"/>
    <col min="7" max="7" width="12.85546875" style="126" customWidth="1"/>
    <col min="8" max="14" width="12.7109375" style="126" customWidth="1"/>
    <col min="15" max="16384" width="12.5703125" style="126"/>
  </cols>
  <sheetData>
    <row r="1" spans="1:14" s="125" customFormat="1" ht="24.95" customHeight="1">
      <c r="A1" s="127" t="s">
        <v>175</v>
      </c>
      <c r="B1" s="127" t="s">
        <v>2</v>
      </c>
      <c r="C1" s="127" t="s">
        <v>4</v>
      </c>
      <c r="D1" s="127" t="s">
        <v>5</v>
      </c>
      <c r="E1" s="127" t="s">
        <v>6</v>
      </c>
      <c r="F1" s="127" t="s">
        <v>7</v>
      </c>
      <c r="G1" s="127" t="s">
        <v>8</v>
      </c>
      <c r="H1" s="127" t="s">
        <v>9</v>
      </c>
      <c r="I1" s="127" t="s">
        <v>10</v>
      </c>
      <c r="J1" s="127" t="s">
        <v>11</v>
      </c>
      <c r="K1" s="127" t="s">
        <v>12</v>
      </c>
      <c r="L1" s="127" t="s">
        <v>13</v>
      </c>
      <c r="M1" s="127" t="s">
        <v>14</v>
      </c>
      <c r="N1" s="127" t="s">
        <v>15</v>
      </c>
    </row>
    <row r="2" spans="1:14">
      <c r="A2" s="128" t="s">
        <v>43</v>
      </c>
      <c r="B2" s="129">
        <v>272910856.62</v>
      </c>
      <c r="C2" s="129">
        <v>236484767</v>
      </c>
      <c r="D2" s="129">
        <v>36426089.619999997</v>
      </c>
      <c r="E2" s="129">
        <v>41032556.149999991</v>
      </c>
      <c r="F2" s="129">
        <v>35740694.579999998</v>
      </c>
      <c r="G2" s="129">
        <v>25206321.1765</v>
      </c>
      <c r="H2" s="129">
        <v>1086977</v>
      </c>
      <c r="I2" s="129">
        <v>726629</v>
      </c>
      <c r="J2" s="129">
        <v>43787</v>
      </c>
      <c r="K2" s="129">
        <v>12835</v>
      </c>
      <c r="L2" s="129">
        <v>28958</v>
      </c>
      <c r="M2" s="129">
        <v>179147</v>
      </c>
      <c r="N2" s="129">
        <v>383067</v>
      </c>
    </row>
    <row r="3" spans="1:14">
      <c r="A3" s="128" t="s">
        <v>44</v>
      </c>
      <c r="B3" s="129">
        <v>227603045.76000002</v>
      </c>
      <c r="C3" s="129">
        <v>199641810</v>
      </c>
      <c r="D3" s="129">
        <v>27961235.760000005</v>
      </c>
      <c r="E3" s="129">
        <v>36628676.300000012</v>
      </c>
      <c r="F3" s="129">
        <v>29814587.66</v>
      </c>
      <c r="G3" s="129">
        <v>20795632.302999999</v>
      </c>
      <c r="H3" s="129">
        <v>819553</v>
      </c>
      <c r="I3" s="129">
        <v>576036</v>
      </c>
      <c r="J3" s="129">
        <v>25813</v>
      </c>
      <c r="K3" s="129">
        <v>8691</v>
      </c>
      <c r="L3" s="129">
        <v>21438</v>
      </c>
      <c r="M3" s="129">
        <v>133324</v>
      </c>
      <c r="N3" s="129">
        <v>291800</v>
      </c>
    </row>
    <row r="4" spans="1:14">
      <c r="A4" s="128" t="s">
        <v>45</v>
      </c>
      <c r="B4" s="129">
        <f>全平台汇总!$B$35</f>
        <v>116968933.89999999</v>
      </c>
      <c r="C4" s="129">
        <f>全平台汇总!$D$35</f>
        <v>102208925</v>
      </c>
      <c r="D4" s="129">
        <f>全平台汇总!$E$35</f>
        <v>14760008.899999999</v>
      </c>
      <c r="E4" s="129">
        <f>全平台汇总!$F$35</f>
        <v>17754606.359999999</v>
      </c>
      <c r="F4" s="129">
        <f>全平台汇总!$G$35</f>
        <v>15315765.65</v>
      </c>
      <c r="G4" s="129">
        <f>全平台汇总!$H$35</f>
        <v>10780051.3576</v>
      </c>
      <c r="H4" s="129">
        <f>全平台汇总!$I$35</f>
        <v>413831</v>
      </c>
      <c r="I4" s="129">
        <f>全平台汇总!$J$35</f>
        <v>290144</v>
      </c>
      <c r="J4" s="129">
        <f>全平台汇总!$K$35</f>
        <v>14713</v>
      </c>
      <c r="K4" s="129">
        <f>全平台汇总!$L$35</f>
        <v>4871</v>
      </c>
      <c r="L4" s="129">
        <f>全平台汇总!$M$35</f>
        <v>10272</v>
      </c>
      <c r="M4" s="129">
        <f>全平台汇总!$N$35</f>
        <v>61637</v>
      </c>
      <c r="N4" s="129">
        <f>全平台汇总!$O$35</f>
        <v>137802</v>
      </c>
    </row>
    <row r="5" spans="1:14">
      <c r="A5" s="128" t="s">
        <v>46</v>
      </c>
      <c r="B5" s="129"/>
      <c r="C5" s="129"/>
      <c r="D5" s="129"/>
      <c r="E5" s="130"/>
      <c r="F5" s="130"/>
      <c r="G5" s="130"/>
      <c r="H5" s="129"/>
      <c r="I5" s="129"/>
      <c r="J5" s="129"/>
      <c r="K5" s="129"/>
      <c r="L5" s="129"/>
      <c r="M5" s="129"/>
      <c r="N5" s="129"/>
    </row>
    <row r="6" spans="1:14">
      <c r="A6" s="128" t="s">
        <v>46</v>
      </c>
      <c r="B6" s="129"/>
      <c r="C6" s="129"/>
      <c r="D6" s="129"/>
      <c r="E6" s="129"/>
      <c r="F6" s="129"/>
      <c r="G6" s="129"/>
      <c r="H6" s="129"/>
      <c r="I6" s="129"/>
      <c r="J6" s="129"/>
      <c r="K6" s="129"/>
      <c r="L6" s="129"/>
      <c r="M6" s="129"/>
      <c r="N6" s="129"/>
    </row>
    <row r="7" spans="1:14">
      <c r="A7" s="128" t="s">
        <v>47</v>
      </c>
      <c r="B7" s="129"/>
      <c r="C7" s="129"/>
      <c r="D7" s="129"/>
      <c r="E7" s="129"/>
      <c r="F7" s="129"/>
      <c r="G7" s="129"/>
      <c r="H7" s="129"/>
      <c r="I7" s="129"/>
      <c r="J7" s="129"/>
      <c r="K7" s="129"/>
      <c r="L7" s="129"/>
      <c r="M7" s="129"/>
      <c r="N7" s="129"/>
    </row>
    <row r="8" spans="1:14">
      <c r="A8" s="128" t="s">
        <v>48</v>
      </c>
      <c r="B8" s="129"/>
      <c r="C8" s="129"/>
      <c r="D8" s="129"/>
      <c r="E8" s="129"/>
      <c r="F8" s="129"/>
      <c r="G8" s="129"/>
      <c r="H8" s="129"/>
      <c r="I8" s="129"/>
      <c r="J8" s="129"/>
      <c r="K8" s="129"/>
      <c r="L8" s="129"/>
      <c r="M8" s="129"/>
      <c r="N8" s="129"/>
    </row>
    <row r="9" spans="1:14">
      <c r="A9" s="128" t="s">
        <v>49</v>
      </c>
      <c r="B9" s="129"/>
      <c r="C9" s="129"/>
      <c r="D9" s="129"/>
      <c r="E9" s="129"/>
      <c r="F9" s="129"/>
      <c r="G9" s="129"/>
      <c r="H9" s="129"/>
      <c r="I9" s="129"/>
      <c r="J9" s="129"/>
      <c r="K9" s="129"/>
      <c r="L9" s="129"/>
      <c r="M9" s="129"/>
      <c r="N9" s="129"/>
    </row>
    <row r="10" spans="1:14">
      <c r="A10" s="128" t="s">
        <v>50</v>
      </c>
      <c r="B10" s="129"/>
      <c r="C10" s="129"/>
      <c r="D10" s="129"/>
      <c r="E10" s="129"/>
      <c r="F10" s="129"/>
      <c r="G10" s="129"/>
      <c r="H10" s="129"/>
      <c r="I10" s="129"/>
      <c r="J10" s="129"/>
      <c r="K10" s="129"/>
      <c r="L10" s="129"/>
      <c r="M10" s="129"/>
      <c r="N10" s="129"/>
    </row>
    <row r="11" spans="1:14">
      <c r="A11" s="128" t="s">
        <v>51</v>
      </c>
      <c r="B11" s="129"/>
      <c r="C11" s="129"/>
      <c r="D11" s="129"/>
      <c r="E11" s="129"/>
      <c r="F11" s="129"/>
      <c r="G11" s="129"/>
      <c r="H11" s="129"/>
      <c r="I11" s="129"/>
      <c r="J11" s="129"/>
      <c r="K11" s="129"/>
      <c r="L11" s="129"/>
      <c r="M11" s="129"/>
      <c r="N11" s="129"/>
    </row>
    <row r="12" spans="1:14">
      <c r="A12" s="128" t="s">
        <v>52</v>
      </c>
      <c r="B12" s="129"/>
      <c r="C12" s="129"/>
      <c r="D12" s="129"/>
      <c r="E12" s="129"/>
      <c r="F12" s="129"/>
      <c r="G12" s="129"/>
      <c r="H12" s="129"/>
      <c r="I12" s="129"/>
      <c r="J12" s="129"/>
      <c r="K12" s="129"/>
      <c r="L12" s="129"/>
      <c r="M12" s="129"/>
      <c r="N12" s="129"/>
    </row>
    <row r="13" spans="1:14">
      <c r="A13" s="128" t="s">
        <v>53</v>
      </c>
      <c r="B13" s="129"/>
      <c r="C13" s="129"/>
      <c r="D13" s="129"/>
      <c r="E13" s="129"/>
      <c r="F13" s="129"/>
      <c r="G13" s="129"/>
      <c r="H13" s="129"/>
      <c r="I13" s="129"/>
      <c r="J13" s="129"/>
      <c r="K13" s="129"/>
      <c r="L13" s="129"/>
      <c r="M13" s="129"/>
      <c r="N13" s="129"/>
    </row>
    <row r="14" spans="1:14">
      <c r="A14" s="131" t="s">
        <v>167</v>
      </c>
      <c r="B14" s="132">
        <f>AVERAGE(B2:B13)</f>
        <v>205827612.09333333</v>
      </c>
      <c r="C14" s="132">
        <f t="shared" ref="C14:N14" si="0">AVERAGE(C2:C13)</f>
        <v>179445167.33333334</v>
      </c>
      <c r="D14" s="132">
        <f t="shared" si="0"/>
        <v>26382444.760000002</v>
      </c>
      <c r="E14" s="132">
        <f t="shared" si="0"/>
        <v>31805279.603333335</v>
      </c>
      <c r="F14" s="132">
        <f t="shared" si="0"/>
        <v>26957015.963333335</v>
      </c>
      <c r="G14" s="132">
        <f t="shared" si="0"/>
        <v>18927334.945700001</v>
      </c>
      <c r="H14" s="132">
        <f t="shared" si="0"/>
        <v>773453.66666666663</v>
      </c>
      <c r="I14" s="132">
        <f t="shared" si="0"/>
        <v>530936.33333333337</v>
      </c>
      <c r="J14" s="132">
        <f t="shared" si="0"/>
        <v>28104.333333333332</v>
      </c>
      <c r="K14" s="132">
        <f t="shared" si="0"/>
        <v>8799</v>
      </c>
      <c r="L14" s="132">
        <f t="shared" si="0"/>
        <v>20222.666666666668</v>
      </c>
      <c r="M14" s="132">
        <f t="shared" si="0"/>
        <v>124702.66666666667</v>
      </c>
      <c r="N14" s="132">
        <f t="shared" si="0"/>
        <v>270889.66666666669</v>
      </c>
    </row>
    <row r="15" spans="1:14">
      <c r="A15" s="127" t="s">
        <v>54</v>
      </c>
      <c r="B15" s="132">
        <f>SUM(B2:B13)</f>
        <v>617482836.27999997</v>
      </c>
      <c r="C15" s="132">
        <f t="shared" ref="C15:N15" si="1">SUM(C2:C13)</f>
        <v>538335502</v>
      </c>
      <c r="D15" s="132">
        <f t="shared" si="1"/>
        <v>79147334.280000001</v>
      </c>
      <c r="E15" s="132">
        <f t="shared" si="1"/>
        <v>95415838.810000002</v>
      </c>
      <c r="F15" s="132">
        <f t="shared" si="1"/>
        <v>80871047.890000001</v>
      </c>
      <c r="G15" s="132">
        <f t="shared" si="1"/>
        <v>56782004.837099999</v>
      </c>
      <c r="H15" s="132">
        <f t="shared" si="1"/>
        <v>2320361</v>
      </c>
      <c r="I15" s="132">
        <f t="shared" si="1"/>
        <v>1592809</v>
      </c>
      <c r="J15" s="132">
        <f t="shared" si="1"/>
        <v>84313</v>
      </c>
      <c r="K15" s="132">
        <f t="shared" si="1"/>
        <v>26397</v>
      </c>
      <c r="L15" s="132">
        <f t="shared" si="1"/>
        <v>60668</v>
      </c>
      <c r="M15" s="132">
        <f t="shared" si="1"/>
        <v>374108</v>
      </c>
      <c r="N15" s="132">
        <f t="shared" si="1"/>
        <v>812669</v>
      </c>
    </row>
    <row r="16" spans="1:14" ht="14.1" customHeight="1"/>
  </sheetData>
  <phoneticPr fontId="30" type="noConversion"/>
  <pageMargins left="0.75" right="0.75" top="1" bottom="1" header="0.5" footer="0.5"/>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5F166-F277-46E5-931B-F7DEB64BB420}">
  <sheetPr>
    <tabColor theme="8" tint="0.79998168889431442"/>
  </sheetPr>
  <dimension ref="A1:AS40"/>
  <sheetViews>
    <sheetView zoomScale="70" zoomScaleNormal="70" workbookViewId="0">
      <selection activeCell="A34" sqref="A34"/>
    </sheetView>
  </sheetViews>
  <sheetFormatPr defaultColWidth="9" defaultRowHeight="15.75" outlineLevelCol="1"/>
  <cols>
    <col min="1" max="1" width="12.42578125" customWidth="1"/>
    <col min="2" max="2" width="16.7109375" bestFit="1" customWidth="1"/>
    <col min="3" max="3" width="13.5703125" customWidth="1"/>
    <col min="4" max="4" width="16.7109375" bestFit="1" customWidth="1"/>
    <col min="5" max="8" width="13.5703125" customWidth="1"/>
    <col min="9" max="15" width="12.5703125" customWidth="1"/>
    <col min="16" max="18" width="18.85546875" bestFit="1" customWidth="1" outlineLevel="1"/>
    <col min="19" max="19" width="11.5703125" bestFit="1" customWidth="1" outlineLevel="1"/>
    <col min="20" max="20" width="15.28515625" bestFit="1" customWidth="1" outlineLevel="1"/>
    <col min="21" max="22" width="13.85546875" bestFit="1" customWidth="1" outlineLevel="1"/>
    <col min="23" max="23" width="15.28515625" bestFit="1" customWidth="1" outlineLevel="1"/>
    <col min="24" max="24" width="10" bestFit="1" customWidth="1" outlineLevel="1"/>
    <col min="25" max="25" width="9.7109375" bestFit="1" customWidth="1" outlineLevel="1"/>
    <col min="26" max="26" width="16.7109375" bestFit="1" customWidth="1" outlineLevel="1"/>
    <col min="27" max="27" width="16.5703125" customWidth="1" outlineLevel="1"/>
    <col min="28" max="29" width="15" customWidth="1" outlineLevel="1"/>
    <col min="30" max="30" width="13.5703125" customWidth="1" outlineLevel="1"/>
    <col min="31" max="31" width="11.5703125" customWidth="1" outlineLevel="1"/>
    <col min="32" max="32" width="13.5703125" customWidth="1" outlineLevel="1"/>
    <col min="33" max="34" width="13.42578125" customWidth="1" outlineLevel="1"/>
    <col min="35" max="35" width="13.5703125" customWidth="1" outlineLevel="1"/>
    <col min="36" max="36" width="13.42578125" customWidth="1" outlineLevel="1"/>
    <col min="37" max="37" width="11.140625" customWidth="1" outlineLevel="1"/>
    <col min="38" max="39" width="13.5703125" customWidth="1" outlineLevel="1"/>
    <col min="40" max="40" width="11.5703125" customWidth="1" outlineLevel="1"/>
    <col min="41" max="41" width="13.85546875" bestFit="1" customWidth="1" outlineLevel="1"/>
    <col min="42" max="42" width="14.85546875" bestFit="1" customWidth="1" outlineLevel="1"/>
    <col min="43" max="43" width="13.5703125" customWidth="1" outlineLevel="1"/>
    <col min="44" max="44" width="8.42578125" customWidth="1" outlineLevel="1"/>
  </cols>
  <sheetData>
    <row r="1" spans="1:45" s="133" customFormat="1" ht="28.5" customHeight="1">
      <c r="A1" s="171">
        <f>全平台汇总!A1</f>
        <v>46093</v>
      </c>
      <c r="B1" s="172"/>
      <c r="C1" s="172"/>
      <c r="D1" s="172"/>
      <c r="E1" s="172"/>
      <c r="F1" s="173" t="s">
        <v>170</v>
      </c>
      <c r="G1" s="174"/>
      <c r="H1" s="174"/>
      <c r="I1" s="174"/>
      <c r="J1" s="174"/>
      <c r="K1" s="174"/>
      <c r="L1" s="174"/>
      <c r="M1" s="174"/>
      <c r="N1" s="174"/>
      <c r="O1" s="175"/>
      <c r="P1" s="176" t="s">
        <v>0</v>
      </c>
      <c r="Q1" s="176"/>
      <c r="R1" s="176"/>
      <c r="S1" s="176"/>
      <c r="T1" s="176"/>
      <c r="U1" s="176"/>
      <c r="V1" s="176"/>
      <c r="W1" s="176"/>
      <c r="X1" s="176"/>
      <c r="Y1" s="176"/>
      <c r="Z1" s="176"/>
      <c r="AA1" s="176"/>
      <c r="AB1" s="176"/>
      <c r="AC1" s="176"/>
      <c r="AD1" s="176"/>
      <c r="AE1" s="176"/>
      <c r="AF1" s="176"/>
      <c r="AG1" s="176"/>
      <c r="AH1" s="176"/>
      <c r="AI1" s="176"/>
      <c r="AJ1" s="176"/>
      <c r="AK1" s="176"/>
      <c r="AL1" s="176"/>
      <c r="AM1" s="176"/>
      <c r="AN1" s="176"/>
      <c r="AO1" s="176"/>
      <c r="AP1" s="176"/>
      <c r="AQ1" s="176"/>
      <c r="AR1" s="176"/>
    </row>
    <row r="2" spans="1:45" s="133" customFormat="1" ht="22.5" customHeight="1">
      <c r="A2" s="134" t="s">
        <v>1</v>
      </c>
      <c r="B2" s="135" t="s">
        <v>2</v>
      </c>
      <c r="C2" s="135" t="s">
        <v>3</v>
      </c>
      <c r="D2" s="135" t="s">
        <v>4</v>
      </c>
      <c r="E2" s="135" t="s">
        <v>5</v>
      </c>
      <c r="F2" s="136" t="s">
        <v>6</v>
      </c>
      <c r="G2" s="136" t="s">
        <v>7</v>
      </c>
      <c r="H2" s="136" t="s">
        <v>8</v>
      </c>
      <c r="I2" s="155" t="s">
        <v>9</v>
      </c>
      <c r="J2" s="155" t="s">
        <v>10</v>
      </c>
      <c r="K2" s="155" t="s">
        <v>11</v>
      </c>
      <c r="L2" s="155" t="s">
        <v>12</v>
      </c>
      <c r="M2" s="155" t="s">
        <v>13</v>
      </c>
      <c r="N2" s="155" t="s">
        <v>14</v>
      </c>
      <c r="O2" s="155" t="s">
        <v>15</v>
      </c>
      <c r="P2" s="146" t="s">
        <v>16</v>
      </c>
      <c r="Q2" s="146" t="s">
        <v>17</v>
      </c>
      <c r="R2" s="146" t="s">
        <v>18</v>
      </c>
      <c r="S2" s="146" t="s">
        <v>166</v>
      </c>
      <c r="T2" s="146" t="s">
        <v>19</v>
      </c>
      <c r="U2" s="146" t="s">
        <v>20</v>
      </c>
      <c r="V2" s="146" t="s">
        <v>21</v>
      </c>
      <c r="W2" s="146" t="s">
        <v>6</v>
      </c>
      <c r="X2" s="146" t="s">
        <v>22</v>
      </c>
      <c r="Y2" s="146" t="s">
        <v>23</v>
      </c>
      <c r="Z2" s="146" t="s">
        <v>24</v>
      </c>
      <c r="AA2" s="146" t="s">
        <v>25</v>
      </c>
      <c r="AB2" s="146" t="s">
        <v>26</v>
      </c>
      <c r="AC2" s="146" t="s">
        <v>27</v>
      </c>
      <c r="AD2" s="146" t="s">
        <v>7</v>
      </c>
      <c r="AE2" s="146" t="s">
        <v>28</v>
      </c>
      <c r="AF2" s="146" t="s">
        <v>29</v>
      </c>
      <c r="AG2" s="146" t="s">
        <v>30</v>
      </c>
      <c r="AH2" s="146" t="s">
        <v>31</v>
      </c>
      <c r="AI2" s="146" t="s">
        <v>32</v>
      </c>
      <c r="AJ2" s="146" t="s">
        <v>33</v>
      </c>
      <c r="AK2" s="146" t="s">
        <v>34</v>
      </c>
      <c r="AL2" s="146" t="s">
        <v>35</v>
      </c>
      <c r="AM2" s="146" t="s">
        <v>8</v>
      </c>
      <c r="AN2" s="146" t="s">
        <v>36</v>
      </c>
      <c r="AO2" s="146" t="s">
        <v>37</v>
      </c>
      <c r="AP2" s="146" t="s">
        <v>38</v>
      </c>
      <c r="AQ2" s="134" t="s">
        <v>39</v>
      </c>
      <c r="AR2" s="151" t="s">
        <v>40</v>
      </c>
    </row>
    <row r="3" spans="1:45" s="133" customFormat="1" ht="22.5" customHeight="1">
      <c r="A3" s="137">
        <f>全平台汇总!A3</f>
        <v>46082</v>
      </c>
      <c r="B3" s="138">
        <f>WP!L9+GJP!L9+SBET!L9+Sugarplay!L9</f>
        <v>10012560.6</v>
      </c>
      <c r="C3" s="138">
        <f>WP!K9+GJP!K9+SBET!K9+Sugarplay!K9</f>
        <v>101494</v>
      </c>
      <c r="D3" s="138">
        <f>WP!M9+GJP!M9+SBET!M9+Sugarplay!N9</f>
        <v>9438631</v>
      </c>
      <c r="E3" s="139">
        <f>B3-D3</f>
        <v>573929.59999999963</v>
      </c>
      <c r="F3" s="140">
        <f>W3</f>
        <v>1023619.1099999996</v>
      </c>
      <c r="G3" s="140">
        <f>AD3</f>
        <v>1023619.1099999996</v>
      </c>
      <c r="H3" s="140">
        <f>AM3</f>
        <v>677871.7500999996</v>
      </c>
      <c r="I3" s="138">
        <f>WP!D9+GJP!D9+SBET!D9+Sugarplay!D9</f>
        <v>37276</v>
      </c>
      <c r="J3" s="138">
        <f>WP!J9+GJP!J9+SBET!J9+Sugarplay!J9</f>
        <v>23624</v>
      </c>
      <c r="K3" s="138">
        <f>WP!B9+GJP!B9+SBET!B9+Sugarplay!B9</f>
        <v>1333</v>
      </c>
      <c r="L3" s="138">
        <f>WP!C9+GJP!C9+SBET!C9+Sugarplay!C9</f>
        <v>410</v>
      </c>
      <c r="M3" s="138">
        <f>WP!E9+GJP!E9+SBET!E9+Sugarplay!E9</f>
        <v>992</v>
      </c>
      <c r="N3" s="138">
        <f>WP!F9+GJP!F9+SBET!F9+Sugarplay!F9</f>
        <v>5857</v>
      </c>
      <c r="O3" s="138">
        <f>WP!G9+GJP!G9+SBET!G9+Sugarplay!G9</f>
        <v>12355</v>
      </c>
      <c r="P3" s="138">
        <f>WP!O9+GJP!O9+SBET!O9+Sugarplay!P9</f>
        <v>67076152.719999999</v>
      </c>
      <c r="Q3" s="138">
        <f>WP!P9+GJP!P9+SBET!P9+Sugarplay!Q9</f>
        <v>62681990.049999997</v>
      </c>
      <c r="R3" s="138">
        <f>WP!R9+GJP!R9+SBET!R9+Sugarplay!S9</f>
        <v>65320983.539999999</v>
      </c>
      <c r="S3" s="148">
        <f t="shared" ref="S3:S6" si="0">T3/Q3</f>
        <v>1.1670817557267394E-2</v>
      </c>
      <c r="T3" s="138">
        <f>WP!S9+GJP!S9+SBET!S9+Sugarplay!T9</f>
        <v>731550.07000000007</v>
      </c>
      <c r="U3" s="138">
        <f>WP!T9+GJP!T9+SBET!T9+Sugarplay!U9</f>
        <v>284236.48</v>
      </c>
      <c r="V3" s="138">
        <f>WP!U9+GJP!U9+SBET!U9+Sugarplay!V9</f>
        <v>29250.28</v>
      </c>
      <c r="W3" s="147">
        <f>P3-R3-T3</f>
        <v>1023619.1099999996</v>
      </c>
      <c r="X3" s="148">
        <f t="shared" ref="X3:X6" si="1">W3/P3</f>
        <v>1.5260551902446674E-2</v>
      </c>
      <c r="Y3" s="148">
        <f t="shared" ref="Y3:Y6" si="2">(P3-R3)/P3</f>
        <v>2.6166813522038264E-2</v>
      </c>
      <c r="Z3" s="138">
        <f>WP!AE9+GJP!AE9+SBET!AF9+Sugarplay!AG9</f>
        <v>1965001.13</v>
      </c>
      <c r="AA3" s="147">
        <f>AB3+AC3</f>
        <v>0</v>
      </c>
      <c r="AB3" s="138">
        <f>WP!AA9+GJP!AA9+SBET!AB9+Sugarplay!AC9</f>
        <v>0</v>
      </c>
      <c r="AC3" s="138">
        <f>WP!AB9+GJP!AB9+SBET!AC9+Sugarplay!AD9</f>
        <v>0</v>
      </c>
      <c r="AD3" s="147">
        <f>W3-AB3-AC3</f>
        <v>1023619.1099999996</v>
      </c>
      <c r="AE3" s="148">
        <f t="shared" ref="AE3:AE6" si="3">AD3/P3</f>
        <v>1.5260551902446674E-2</v>
      </c>
      <c r="AF3" s="147">
        <f>AG3+AH3</f>
        <v>253621.63999999998</v>
      </c>
      <c r="AG3" s="138">
        <f>WP!W9+GJP!W9+SBET!W9+Sugarplay!X9</f>
        <v>234744.3</v>
      </c>
      <c r="AH3" s="138">
        <f>WP!X9+GJP!X9+SBET!X9+Sugarplay!Y9</f>
        <v>18877.34</v>
      </c>
      <c r="AI3" s="147">
        <f>W3*0.09</f>
        <v>92125.719899999967</v>
      </c>
      <c r="AJ3" s="138">
        <v>0</v>
      </c>
      <c r="AK3" s="138">
        <v>0</v>
      </c>
      <c r="AL3" s="138">
        <v>0</v>
      </c>
      <c r="AM3" s="147">
        <f>W3-AB3-AC3-AG3-AH3-AI3</f>
        <v>677871.7500999996</v>
      </c>
      <c r="AN3" s="148">
        <f t="shared" ref="AN3:AN6" si="4">AM3/P3</f>
        <v>1.0106002246874239E-2</v>
      </c>
      <c r="AO3" s="138">
        <f>WP!AC9+GJP!AC9+SBET!AD9+Sugarplay!AE9</f>
        <v>100</v>
      </c>
      <c r="AP3" s="138">
        <f>WP!AD9+GJP!AD9+SBET!AE9+Sugarplay!AF9</f>
        <v>-2554.33</v>
      </c>
      <c r="AQ3" s="147">
        <f>AD3-AG3-AH3-AI3</f>
        <v>677871.7500999996</v>
      </c>
      <c r="AR3" s="152">
        <f>AM3-AQ3</f>
        <v>0</v>
      </c>
    </row>
    <row r="4" spans="1:45" s="133" customFormat="1" ht="22.5" customHeight="1">
      <c r="A4" s="137">
        <f>全平台汇总!A4</f>
        <v>46083</v>
      </c>
      <c r="B4" s="138">
        <f>WP!L10+GJP!L10+SBET!L10+Sugarplay!L10</f>
        <v>8816812.5700000003</v>
      </c>
      <c r="C4" s="138">
        <f>WP!K10+GJP!K10+SBET!K10+Sugarplay!K10</f>
        <v>88437</v>
      </c>
      <c r="D4" s="138">
        <f>WP!M10+GJP!M10+SBET!M10+Sugarplay!N10</f>
        <v>8989445</v>
      </c>
      <c r="E4" s="141">
        <f t="shared" ref="E4:E6" si="5">B4-D4</f>
        <v>-172632.4299999997</v>
      </c>
      <c r="F4" s="142">
        <f t="shared" ref="F4:F6" si="6">W4</f>
        <v>817069.83999998146</v>
      </c>
      <c r="G4" s="142">
        <f t="shared" ref="G4:G6" si="7">AD4</f>
        <v>-209948.92000001855</v>
      </c>
      <c r="H4" s="142">
        <f t="shared" ref="H4:H6" si="8">AM4</f>
        <v>-508125.9956000169</v>
      </c>
      <c r="I4" s="138">
        <f>WP!D10+GJP!D10+SBET!D10+Sugarplay!D10</f>
        <v>30062</v>
      </c>
      <c r="J4" s="138">
        <f>WP!J10+GJP!J10+SBET!J10+Sugarplay!J10</f>
        <v>19932</v>
      </c>
      <c r="K4" s="138">
        <f>WP!B10+GJP!B10+SBET!B10+Sugarplay!B10</f>
        <v>1326</v>
      </c>
      <c r="L4" s="138">
        <f>WP!C10+GJP!C10+SBET!C10+Sugarplay!C10</f>
        <v>384</v>
      </c>
      <c r="M4" s="138">
        <f>WP!E10+GJP!E10+SBET!E10+Sugarplay!E10</f>
        <v>903</v>
      </c>
      <c r="N4" s="138">
        <f>WP!F10+GJP!F10+SBET!F10+Sugarplay!F10</f>
        <v>4985</v>
      </c>
      <c r="O4" s="138">
        <f>WP!G10+GJP!G10+SBET!G10+Sugarplay!G10</f>
        <v>10948</v>
      </c>
      <c r="P4" s="138">
        <f>WP!O10+GJP!O10+SBET!O10+Sugarplay!P10</f>
        <v>57155008.179999992</v>
      </c>
      <c r="Q4" s="138">
        <f>WP!P10+GJP!P10+SBET!P10+Sugarplay!Q10</f>
        <v>53233161.810000002</v>
      </c>
      <c r="R4" s="138">
        <f>WP!R10+GJP!R10+SBET!R10+Sugarplay!S10</f>
        <v>55716597.020000011</v>
      </c>
      <c r="S4" s="148">
        <f t="shared" si="0"/>
        <v>1.167207242390925E-2</v>
      </c>
      <c r="T4" s="138">
        <f>WP!S10+GJP!S10+SBET!S10+Sugarplay!T10</f>
        <v>621341.32000000007</v>
      </c>
      <c r="U4" s="138">
        <f>WP!T10+GJP!T10+SBET!T10+Sugarplay!U10</f>
        <v>249517.96999999997</v>
      </c>
      <c r="V4" s="138">
        <f>WP!U10+GJP!U10+SBET!U10+Sugarplay!V10</f>
        <v>40804.380000000005</v>
      </c>
      <c r="W4" s="147">
        <f t="shared" ref="W4:W6" si="9">P4-R4-T4</f>
        <v>817069.83999998146</v>
      </c>
      <c r="X4" s="148">
        <f t="shared" si="1"/>
        <v>1.4295682321079525E-2</v>
      </c>
      <c r="Y4" s="148">
        <f t="shared" si="2"/>
        <v>2.5166843743070596E-2</v>
      </c>
      <c r="Z4" s="138">
        <f>WP!AE10+GJP!AE10+SBET!AF10+Sugarplay!AG10</f>
        <v>1882353.44</v>
      </c>
      <c r="AA4" s="147">
        <f t="shared" ref="AA4:AA6" si="10">AB4+AC4</f>
        <v>1027018.76</v>
      </c>
      <c r="AB4" s="138">
        <f>WP!AA10+GJP!AA10+SBET!AB10+Sugarplay!AC10</f>
        <v>1027018.76</v>
      </c>
      <c r="AC4" s="138">
        <f>WP!AB10+GJP!AB10+SBET!AC10+Sugarplay!AD10</f>
        <v>0</v>
      </c>
      <c r="AD4" s="149">
        <f t="shared" ref="AD4:AD6" si="11">W4-AB4-AC4</f>
        <v>-209948.92000001855</v>
      </c>
      <c r="AE4" s="148">
        <f t="shared" si="3"/>
        <v>-3.6733249926029243E-3</v>
      </c>
      <c r="AF4" s="147">
        <f t="shared" ref="AF4:AF6" si="12">AG4+AH4</f>
        <v>224640.79</v>
      </c>
      <c r="AG4" s="138">
        <f>WP!W10+GJP!W10+SBET!W10+Sugarplay!X10</f>
        <v>206662.07</v>
      </c>
      <c r="AH4" s="138">
        <f>WP!X10+GJP!X10+SBET!X10+Sugarplay!Y10</f>
        <v>17978.72</v>
      </c>
      <c r="AI4" s="149">
        <f t="shared" ref="AI4:AI6" si="13">W4*0.09</f>
        <v>73536.285599998329</v>
      </c>
      <c r="AJ4" s="156"/>
      <c r="AK4" s="156"/>
      <c r="AL4" s="156"/>
      <c r="AM4" s="147">
        <f t="shared" ref="AM4:AM6" si="14">W4-AB4-AC4-AG4-AH4-AI4</f>
        <v>-508125.9956000169</v>
      </c>
      <c r="AN4" s="148">
        <f t="shared" si="4"/>
        <v>-8.8903144585293446E-3</v>
      </c>
      <c r="AO4" s="138">
        <f>WP!AC10+GJP!AC10+SBET!AD10+Sugarplay!AE10</f>
        <v>24934.69</v>
      </c>
      <c r="AP4" s="138">
        <f>WP!AD10+GJP!AD10+SBET!AE10+Sugarplay!AF10</f>
        <v>-5158.46</v>
      </c>
      <c r="AQ4" s="149">
        <f t="shared" ref="AQ4:AQ6" si="15">AD4-AG4-AH4-AI4</f>
        <v>-508125.9956000169</v>
      </c>
      <c r="AR4" s="153">
        <f t="shared" ref="AR4:AR6" si="16">AM4-AQ4</f>
        <v>0</v>
      </c>
    </row>
    <row r="5" spans="1:45" s="133" customFormat="1" ht="22.5" customHeight="1">
      <c r="A5" s="137">
        <f>全平台汇总!A5</f>
        <v>46084</v>
      </c>
      <c r="B5" s="138">
        <f>WP!L11+GJP!L11+SBET!L11+Sugarplay!L11</f>
        <v>9493443</v>
      </c>
      <c r="C5" s="138">
        <f>WP!K11+GJP!K11+SBET!K11+Sugarplay!K11</f>
        <v>81720</v>
      </c>
      <c r="D5" s="138">
        <f>WP!M11+GJP!M11+SBET!M11+Sugarplay!N11</f>
        <v>7971259</v>
      </c>
      <c r="E5" s="141">
        <f t="shared" si="5"/>
        <v>1522184</v>
      </c>
      <c r="F5" s="142">
        <f t="shared" si="6"/>
        <v>1120694.9800000065</v>
      </c>
      <c r="G5" s="142">
        <f t="shared" si="7"/>
        <v>1116039.9800000065</v>
      </c>
      <c r="H5" s="142">
        <f t="shared" si="8"/>
        <v>777674.26180000592</v>
      </c>
      <c r="I5" s="138">
        <f>WP!D11+GJP!D11+SBET!D11+Sugarplay!D11</f>
        <v>32603</v>
      </c>
      <c r="J5" s="138">
        <f>WP!J11+GJP!J11+SBET!J11+Sugarplay!J11</f>
        <v>20872</v>
      </c>
      <c r="K5" s="138">
        <f>WP!B11+GJP!B11+SBET!B11+Sugarplay!B11</f>
        <v>1273</v>
      </c>
      <c r="L5" s="138">
        <f>WP!C11+GJP!C11+SBET!C11+Sugarplay!C11</f>
        <v>385</v>
      </c>
      <c r="M5" s="138">
        <f>WP!E11+GJP!E11+SBET!E11+Sugarplay!E11</f>
        <v>840</v>
      </c>
      <c r="N5" s="138">
        <f>WP!F11+GJP!F11+SBET!F11+Sugarplay!F11</f>
        <v>4859</v>
      </c>
      <c r="O5" s="138">
        <f>WP!G11+GJP!G11+SBET!G11+Sugarplay!G11</f>
        <v>10981</v>
      </c>
      <c r="P5" s="138">
        <f>WP!O11+GJP!O11+SBET!O11+Sugarplay!P11</f>
        <v>68808339.390000001</v>
      </c>
      <c r="Q5" s="138">
        <f>WP!P11+GJP!P11+SBET!P11+Sugarplay!Q11</f>
        <v>64088379.390000008</v>
      </c>
      <c r="R5" s="138">
        <f>WP!R11+GJP!R11+SBET!R11+Sugarplay!S11</f>
        <v>67156073.599999994</v>
      </c>
      <c r="S5" s="148">
        <f t="shared" si="0"/>
        <v>8.2943400201338745E-3</v>
      </c>
      <c r="T5" s="138">
        <f>WP!S11+GJP!S11+SBET!S11+Sugarplay!T11</f>
        <v>531570.81000000006</v>
      </c>
      <c r="U5" s="138">
        <f>WP!T11+GJP!T11+SBET!T11+Sugarplay!U11</f>
        <v>220355.21</v>
      </c>
      <c r="V5" s="138">
        <f>WP!U11+GJP!U11+SBET!U11+Sugarplay!V11</f>
        <v>31186.920000000002</v>
      </c>
      <c r="W5" s="147">
        <f t="shared" si="9"/>
        <v>1120694.9800000065</v>
      </c>
      <c r="X5" s="148">
        <f t="shared" si="1"/>
        <v>1.628719701616398E-2</v>
      </c>
      <c r="Y5" s="148">
        <f t="shared" si="2"/>
        <v>2.4012580519275434E-2</v>
      </c>
      <c r="Z5" s="138">
        <f>WP!AE11+GJP!AE11+SBET!AF11+Sugarplay!AG11</f>
        <v>1834307.89</v>
      </c>
      <c r="AA5" s="147">
        <f t="shared" si="10"/>
        <v>4655</v>
      </c>
      <c r="AB5" s="138">
        <f>WP!AA11+GJP!AA11+SBET!AB11+Sugarplay!AC11</f>
        <v>4655</v>
      </c>
      <c r="AC5" s="138">
        <f>WP!AB11+GJP!AB11+SBET!AC11+Sugarplay!AD11</f>
        <v>0</v>
      </c>
      <c r="AD5" s="149">
        <f t="shared" si="11"/>
        <v>1116039.9800000065</v>
      </c>
      <c r="AE5" s="148">
        <f t="shared" si="3"/>
        <v>1.6219545332643241E-2</v>
      </c>
      <c r="AF5" s="147">
        <f t="shared" si="12"/>
        <v>237503.17</v>
      </c>
      <c r="AG5" s="138">
        <f>WP!W11+GJP!W11+SBET!W11+Sugarplay!X11</f>
        <v>221560.78</v>
      </c>
      <c r="AH5" s="138">
        <f>WP!X11+GJP!X11+SBET!X11+Sugarplay!Y11</f>
        <v>15942.390000000001</v>
      </c>
      <c r="AI5" s="149">
        <f t="shared" si="13"/>
        <v>100862.54820000059</v>
      </c>
      <c r="AJ5" s="156"/>
      <c r="AK5" s="156"/>
      <c r="AL5" s="156"/>
      <c r="AM5" s="147">
        <f t="shared" si="14"/>
        <v>777674.26180000592</v>
      </c>
      <c r="AN5" s="148">
        <f t="shared" si="4"/>
        <v>1.1302035025031083E-2</v>
      </c>
      <c r="AO5" s="138">
        <f>WP!AC11+GJP!AC11+SBET!AD11+Sugarplay!AE11</f>
        <v>14094.8</v>
      </c>
      <c r="AP5" s="138">
        <f>WP!AD11+GJP!AD11+SBET!AE11+Sugarplay!AF11</f>
        <v>-56452.86</v>
      </c>
      <c r="AQ5" s="149">
        <f t="shared" si="15"/>
        <v>777674.26180000592</v>
      </c>
      <c r="AR5" s="153">
        <f t="shared" si="16"/>
        <v>0</v>
      </c>
    </row>
    <row r="6" spans="1:45" s="133" customFormat="1" ht="22.5" customHeight="1">
      <c r="A6" s="137">
        <f>全平台汇总!A6</f>
        <v>46085</v>
      </c>
      <c r="B6" s="138">
        <f>WP!L12+GJP!L12+SBET!L12+Sugarplay!L12</f>
        <v>11799989.08</v>
      </c>
      <c r="C6" s="138">
        <f>WP!K12+GJP!K12+SBET!K12+Sugarplay!K12</f>
        <v>108144</v>
      </c>
      <c r="D6" s="138">
        <f>WP!M12+GJP!M12+SBET!M12+Sugarplay!N12</f>
        <v>9658460</v>
      </c>
      <c r="E6" s="141">
        <f t="shared" si="5"/>
        <v>2141529.08</v>
      </c>
      <c r="F6" s="142">
        <f t="shared" si="6"/>
        <v>1836446.0499999989</v>
      </c>
      <c r="G6" s="142">
        <f t="shared" si="7"/>
        <v>1836288.0499999989</v>
      </c>
      <c r="H6" s="142">
        <f t="shared" si="8"/>
        <v>1375940.1954999988</v>
      </c>
      <c r="I6" s="138">
        <f>WP!D12+GJP!D12+SBET!D12+Sugarplay!D12</f>
        <v>36056</v>
      </c>
      <c r="J6" s="138">
        <f>WP!J12+GJP!J12+SBET!J12+Sugarplay!J12</f>
        <v>22720</v>
      </c>
      <c r="K6" s="138">
        <f>WP!B12+GJP!B12+SBET!B12+Sugarplay!B12</f>
        <v>1133</v>
      </c>
      <c r="L6" s="138">
        <f>WP!C12+GJP!C12+SBET!C12+Sugarplay!C12</f>
        <v>456</v>
      </c>
      <c r="M6" s="138">
        <f>WP!E12+GJP!E12+SBET!E12+Sugarplay!E12</f>
        <v>857</v>
      </c>
      <c r="N6" s="138">
        <f>WP!F12+GJP!F12+SBET!F12+Sugarplay!F12</f>
        <v>5303</v>
      </c>
      <c r="O6" s="138">
        <f>WP!G12+GJP!G12+SBET!G12+Sugarplay!G12</f>
        <v>11724</v>
      </c>
      <c r="P6" s="138">
        <f>WP!O12+GJP!O12+SBET!O12+Sugarplay!P12</f>
        <v>81349420.909999996</v>
      </c>
      <c r="Q6" s="138">
        <f>WP!P12+GJP!P12+SBET!P12+Sugarplay!Q12</f>
        <v>75596780.200000003</v>
      </c>
      <c r="R6" s="138">
        <f>WP!R12+GJP!R12+SBET!R12+Sugarplay!S12</f>
        <v>78804731.439999998</v>
      </c>
      <c r="S6" s="148">
        <f t="shared" si="0"/>
        <v>9.3686982187106433E-3</v>
      </c>
      <c r="T6" s="138">
        <f>WP!S12+GJP!S12+SBET!S12+Sugarplay!T12</f>
        <v>708243.42</v>
      </c>
      <c r="U6" s="138">
        <f>WP!T12+GJP!T12+SBET!T12+Sugarplay!U12</f>
        <v>318389.11</v>
      </c>
      <c r="V6" s="138">
        <f>WP!U12+GJP!U12+SBET!U12+Sugarplay!V12</f>
        <v>39667.619999999995</v>
      </c>
      <c r="W6" s="147">
        <f t="shared" si="9"/>
        <v>1836446.0499999989</v>
      </c>
      <c r="X6" s="148">
        <f t="shared" si="1"/>
        <v>2.2574789463243136E-2</v>
      </c>
      <c r="Y6" s="148">
        <f t="shared" si="2"/>
        <v>3.1280978297501184E-2</v>
      </c>
      <c r="Z6" s="138">
        <f>WP!AE12+GJP!AE12+SBET!AF12+Sugarplay!AG12</f>
        <v>2275472.48</v>
      </c>
      <c r="AA6" s="147">
        <f t="shared" si="10"/>
        <v>158</v>
      </c>
      <c r="AB6" s="138">
        <f>WP!AA12+GJP!AA12+SBET!AB12+Sugarplay!AC12</f>
        <v>158</v>
      </c>
      <c r="AC6" s="138">
        <f>WP!AB12+GJP!AB12+SBET!AC12+Sugarplay!AD12</f>
        <v>0</v>
      </c>
      <c r="AD6" s="149">
        <f t="shared" si="11"/>
        <v>1836288.0499999989</v>
      </c>
      <c r="AE6" s="148">
        <f t="shared" si="3"/>
        <v>2.2572847224463406E-2</v>
      </c>
      <c r="AF6" s="147">
        <f t="shared" si="12"/>
        <v>295067.71000000002</v>
      </c>
      <c r="AG6" s="138">
        <f>WP!W12+GJP!W12+SBET!W12+Sugarplay!X12</f>
        <v>275750.39</v>
      </c>
      <c r="AH6" s="138">
        <f>WP!X12+GJP!X12+SBET!X12+Sugarplay!Y12</f>
        <v>19317.32</v>
      </c>
      <c r="AI6" s="149">
        <f t="shared" si="13"/>
        <v>165280.14449999991</v>
      </c>
      <c r="AJ6" s="156"/>
      <c r="AK6" s="156"/>
      <c r="AL6" s="156"/>
      <c r="AM6" s="147">
        <f t="shared" si="14"/>
        <v>1375940.1954999988</v>
      </c>
      <c r="AN6" s="148">
        <f t="shared" si="4"/>
        <v>1.6913951938542431E-2</v>
      </c>
      <c r="AO6" s="138">
        <f>WP!AC12+GJP!AC12+SBET!AD12+Sugarplay!AE12</f>
        <v>0</v>
      </c>
      <c r="AP6" s="138">
        <f>WP!AD12+GJP!AD12+SBET!AE12+Sugarplay!AF12</f>
        <v>-693.1</v>
      </c>
      <c r="AQ6" s="149">
        <f t="shared" si="15"/>
        <v>1375940.1954999988</v>
      </c>
      <c r="AR6" s="153">
        <f t="shared" si="16"/>
        <v>0</v>
      </c>
    </row>
    <row r="7" spans="1:45" s="133" customFormat="1" ht="22.5" customHeight="1">
      <c r="A7" s="137">
        <f>全平台汇总!A7</f>
        <v>46086</v>
      </c>
      <c r="B7" s="138">
        <f>WP!L13+GJP!L13+SBET!L13+Sugarplay!L13</f>
        <v>11070695.82</v>
      </c>
      <c r="C7" s="138">
        <f>WP!K13+GJP!K13+SBET!K13+Sugarplay!K13</f>
        <v>104683</v>
      </c>
      <c r="D7" s="138">
        <f>WP!M13+GJP!M13+SBET!M13+Sugarplay!N13</f>
        <v>9393354</v>
      </c>
      <c r="E7" s="141">
        <f t="shared" ref="E7:E9" si="17">B7-D7</f>
        <v>1677341.8200000003</v>
      </c>
      <c r="F7" s="142">
        <f t="shared" ref="F7:F9" si="18">W7</f>
        <v>1716183.129999999</v>
      </c>
      <c r="G7" s="142">
        <f t="shared" ref="G7:G9" si="19">AD7</f>
        <v>1715683.129999999</v>
      </c>
      <c r="H7" s="142">
        <f t="shared" ref="H7:H9" si="20">AM7</f>
        <v>1283730.2182999991</v>
      </c>
      <c r="I7" s="138">
        <f>WP!D13+GJP!D13+SBET!D13+Sugarplay!D13</f>
        <v>30390</v>
      </c>
      <c r="J7" s="138">
        <f>WP!J13+GJP!J13+SBET!J13+Sugarplay!J13</f>
        <v>20570</v>
      </c>
      <c r="K7" s="138">
        <f>WP!B13+GJP!B13+SBET!B13+Sugarplay!B13</f>
        <v>1126</v>
      </c>
      <c r="L7" s="138">
        <f>WP!C13+GJP!C13+SBET!C13+Sugarplay!C13</f>
        <v>373</v>
      </c>
      <c r="M7" s="138">
        <f>WP!E13+GJP!E13+SBET!E13+Sugarplay!E13</f>
        <v>843</v>
      </c>
      <c r="N7" s="138">
        <f>WP!F13+GJP!F13+SBET!F13+Sugarplay!F13</f>
        <v>4861</v>
      </c>
      <c r="O7" s="138">
        <f>WP!G13+GJP!G13+SBET!G13+Sugarplay!G13</f>
        <v>11389</v>
      </c>
      <c r="P7" s="138">
        <f>WP!O13+GJP!O13+SBET!O13+Sugarplay!P13</f>
        <v>74995038.460000008</v>
      </c>
      <c r="Q7" s="138">
        <f>WP!P13+GJP!P13+SBET!P13+Sugarplay!Q13</f>
        <v>70418490.920000002</v>
      </c>
      <c r="R7" s="138">
        <f>WP!R13+GJP!R13+SBET!R13+Sugarplay!S13</f>
        <v>72621806.74000001</v>
      </c>
      <c r="S7" s="148">
        <f t="shared" ref="S7:S9" si="21">T7/Q7</f>
        <v>9.3306258259133953E-3</v>
      </c>
      <c r="T7" s="138">
        <f>WP!S13+GJP!S13+SBET!S13+Sugarplay!T13</f>
        <v>657048.59</v>
      </c>
      <c r="U7" s="138">
        <f>WP!T13+GJP!T13+SBET!T13+Sugarplay!U13</f>
        <v>279745.75</v>
      </c>
      <c r="V7" s="138">
        <f>WP!U13+GJP!U13+SBET!U13+Sugarplay!V13</f>
        <v>36585.530000000006</v>
      </c>
      <c r="W7" s="147">
        <f t="shared" ref="W7:W9" si="22">P7-R7-T7</f>
        <v>1716183.129999999</v>
      </c>
      <c r="X7" s="148">
        <f t="shared" ref="X7:X9" si="23">W7/P7</f>
        <v>2.2883955595480586E-2</v>
      </c>
      <c r="Y7" s="148">
        <f t="shared" ref="Y7:Y9" si="24">(P7-R7)/P7</f>
        <v>3.1645183051220195E-2</v>
      </c>
      <c r="Z7" s="138">
        <f>WP!AE13+GJP!AE13+SBET!AF13+Sugarplay!AG13</f>
        <v>2290627.2999999998</v>
      </c>
      <c r="AA7" s="147">
        <f t="shared" ref="AA7:AA9" si="25">AB7+AC7</f>
        <v>500</v>
      </c>
      <c r="AB7" s="138">
        <f>WP!AA13+GJP!AA13+SBET!AB13+Sugarplay!AC13</f>
        <v>500</v>
      </c>
      <c r="AC7" s="138">
        <f>WP!AB13+GJP!AB13+SBET!AC13+Sugarplay!AD13</f>
        <v>0</v>
      </c>
      <c r="AD7" s="149">
        <f t="shared" ref="AD7:AD9" si="26">W7-AB7-AC7</f>
        <v>1715683.129999999</v>
      </c>
      <c r="AE7" s="148">
        <f t="shared" ref="AE7:AE9" si="27">AD7/P7</f>
        <v>2.2877288487758964E-2</v>
      </c>
      <c r="AF7" s="147">
        <f t="shared" ref="AF7:AF9" si="28">AG7+AH7</f>
        <v>277496.43</v>
      </c>
      <c r="AG7" s="138">
        <f>WP!W13+GJP!W13+SBET!W13+Sugarplay!X13</f>
        <v>258709.75</v>
      </c>
      <c r="AH7" s="138">
        <f>WP!X13+GJP!X13+SBET!X13+Sugarplay!Y13</f>
        <v>18786.68</v>
      </c>
      <c r="AI7" s="149">
        <f t="shared" ref="AI7:AI9" si="29">W7*0.09</f>
        <v>154456.48169999989</v>
      </c>
      <c r="AJ7" s="156"/>
      <c r="AK7" s="156"/>
      <c r="AL7" s="156"/>
      <c r="AM7" s="147">
        <f t="shared" ref="AM7:AM9" si="30">W7-AB7-AC7-AG7-AH7-AI7</f>
        <v>1283730.2182999991</v>
      </c>
      <c r="AN7" s="148">
        <f t="shared" ref="AN7:AN9" si="31">AM7/P7</f>
        <v>1.711753530181467E-2</v>
      </c>
      <c r="AO7" s="138">
        <f>WP!AC13+GJP!AC13+SBET!AD13+Sugarplay!AE13</f>
        <v>0</v>
      </c>
      <c r="AP7" s="138">
        <f>WP!AD13+GJP!AD13+SBET!AE13+Sugarplay!AF13</f>
        <v>-15883.109999999999</v>
      </c>
      <c r="AQ7" s="149">
        <f t="shared" ref="AQ7:AQ9" si="32">AD7-AG7-AH7-AI7</f>
        <v>1283730.2182999991</v>
      </c>
      <c r="AR7" s="153">
        <f t="shared" ref="AR7:AR9" si="33">AM7-AQ7</f>
        <v>0</v>
      </c>
    </row>
    <row r="8" spans="1:45" s="133" customFormat="1" ht="22.5" customHeight="1">
      <c r="A8" s="137">
        <f>全平台汇总!A8</f>
        <v>46087</v>
      </c>
      <c r="B8" s="138">
        <f>WP!L14+GJP!L14+SBET!L14+Sugarplay!L14</f>
        <v>11336766.039999999</v>
      </c>
      <c r="C8" s="138">
        <f>WP!K14+GJP!K14+SBET!K14+Sugarplay!K14</f>
        <v>102748</v>
      </c>
      <c r="D8" s="138">
        <f>WP!M14+GJP!M14+SBET!M14+Sugarplay!N14</f>
        <v>9913747</v>
      </c>
      <c r="E8" s="141">
        <f t="shared" si="17"/>
        <v>1423019.0399999991</v>
      </c>
      <c r="F8" s="142">
        <f t="shared" si="18"/>
        <v>2163495.6900000004</v>
      </c>
      <c r="G8" s="142">
        <f t="shared" si="19"/>
        <v>2162895.6900000004</v>
      </c>
      <c r="H8" s="142">
        <f t="shared" si="20"/>
        <v>1684159.8079000004</v>
      </c>
      <c r="I8" s="138">
        <f>WP!D14+GJP!D14+SBET!D14+Sugarplay!D14</f>
        <v>34834</v>
      </c>
      <c r="J8" s="138">
        <f>WP!J14+GJP!J14+SBET!J14+Sugarplay!J14</f>
        <v>25291</v>
      </c>
      <c r="K8" s="138">
        <f>WP!B14+GJP!B14+SBET!B14+Sugarplay!B14</f>
        <v>1211</v>
      </c>
      <c r="L8" s="138">
        <f>WP!C14+GJP!C14+SBET!C14+Sugarplay!C14</f>
        <v>418</v>
      </c>
      <c r="M8" s="138">
        <f>WP!E14+GJP!E14+SBET!E14+Sugarplay!E14</f>
        <v>855</v>
      </c>
      <c r="N8" s="138">
        <f>WP!F14+GJP!F14+SBET!F14+Sugarplay!F14</f>
        <v>5432</v>
      </c>
      <c r="O8" s="138">
        <f>WP!G14+GJP!G14+SBET!G14+Sugarplay!G14</f>
        <v>12047</v>
      </c>
      <c r="P8" s="138">
        <f>WP!O14+GJP!O14+SBET!O14+Sugarplay!P14</f>
        <v>76693219.780000001</v>
      </c>
      <c r="Q8" s="138">
        <f>WP!P14+GJP!P14+SBET!P14+Sugarplay!Q14</f>
        <v>71420335.099999994</v>
      </c>
      <c r="R8" s="138">
        <f>WP!R14+GJP!R14+SBET!R14+Sugarplay!S14</f>
        <v>73651318.640000001</v>
      </c>
      <c r="S8" s="148">
        <f t="shared" si="21"/>
        <v>1.2299094491367067E-2</v>
      </c>
      <c r="T8" s="138">
        <f>WP!S14+GJP!S14+SBET!S14+Sugarplay!T14</f>
        <v>878405.45</v>
      </c>
      <c r="U8" s="138">
        <f>WP!T14+GJP!T14+SBET!T14+Sugarplay!U14</f>
        <v>355546.15</v>
      </c>
      <c r="V8" s="138">
        <f>WP!U14+GJP!U14+SBET!U14+Sugarplay!V14</f>
        <v>27739.37</v>
      </c>
      <c r="W8" s="147">
        <f t="shared" si="22"/>
        <v>2163495.6900000004</v>
      </c>
      <c r="X8" s="148">
        <f t="shared" si="23"/>
        <v>2.8209738699276714E-2</v>
      </c>
      <c r="Y8" s="148">
        <f t="shared" si="24"/>
        <v>3.9663234230169396E-2</v>
      </c>
      <c r="Z8" s="138">
        <f>WP!AE14+GJP!AE14+SBET!AF14+Sugarplay!AG14</f>
        <v>1772925.85</v>
      </c>
      <c r="AA8" s="147">
        <f t="shared" si="25"/>
        <v>600</v>
      </c>
      <c r="AB8" s="138">
        <f>WP!AA14+GJP!AA14+SBET!AB14+Sugarplay!AC14</f>
        <v>600</v>
      </c>
      <c r="AC8" s="138">
        <f>WP!AB14+GJP!AB14+SBET!AC14+Sugarplay!AD14</f>
        <v>0</v>
      </c>
      <c r="AD8" s="149">
        <f t="shared" si="26"/>
        <v>2162895.6900000004</v>
      </c>
      <c r="AE8" s="148">
        <f t="shared" si="27"/>
        <v>2.8201915321907488E-2</v>
      </c>
      <c r="AF8" s="147">
        <f t="shared" si="28"/>
        <v>284021.27</v>
      </c>
      <c r="AG8" s="138">
        <f>WP!W14+GJP!W14+SBET!W14+Sugarplay!X14</f>
        <v>264193.49</v>
      </c>
      <c r="AH8" s="138">
        <f>WP!X14+GJP!X14+SBET!X14+Sugarplay!Y14</f>
        <v>19827.78</v>
      </c>
      <c r="AI8" s="149">
        <f t="shared" si="29"/>
        <v>194714.61210000003</v>
      </c>
      <c r="AJ8" s="156"/>
      <c r="AK8" s="156"/>
      <c r="AL8" s="156"/>
      <c r="AM8" s="147">
        <f t="shared" si="30"/>
        <v>1684159.8079000004</v>
      </c>
      <c r="AN8" s="148">
        <f t="shared" si="31"/>
        <v>2.1959696212144091E-2</v>
      </c>
      <c r="AO8" s="138">
        <f>WP!AC14+GJP!AC14+SBET!AD14+Sugarplay!AE14</f>
        <v>0</v>
      </c>
      <c r="AP8" s="138">
        <f>WP!AD14+GJP!AD14+SBET!AE14+Sugarplay!AF14</f>
        <v>-22828.95</v>
      </c>
      <c r="AQ8" s="149">
        <f t="shared" si="32"/>
        <v>1684159.8079000004</v>
      </c>
      <c r="AR8" s="153">
        <f t="shared" si="33"/>
        <v>0</v>
      </c>
    </row>
    <row r="9" spans="1:45" s="133" customFormat="1" ht="22.5" customHeight="1">
      <c r="A9" s="137">
        <f>全平台汇总!A9</f>
        <v>46088</v>
      </c>
      <c r="B9" s="138">
        <f>WP!L15+GJP!L15+SBET!L15+Sugarplay!L15</f>
        <v>9146001.1899999995</v>
      </c>
      <c r="C9" s="138">
        <f>WP!K15+GJP!K15+SBET!K15+Sugarplay!K15</f>
        <v>80548</v>
      </c>
      <c r="D9" s="138">
        <f>WP!M15+GJP!M15+SBET!M15+Sugarplay!N15</f>
        <v>7388477</v>
      </c>
      <c r="E9" s="141">
        <f t="shared" si="17"/>
        <v>1757524.1899999995</v>
      </c>
      <c r="F9" s="142">
        <f t="shared" si="18"/>
        <v>2096382.9599999988</v>
      </c>
      <c r="G9" s="142">
        <f t="shared" si="19"/>
        <v>2092284.9599999988</v>
      </c>
      <c r="H9" s="142">
        <f t="shared" si="20"/>
        <v>1674812.1735999989</v>
      </c>
      <c r="I9" s="138">
        <f>WP!D15+GJP!D15+SBET!D15+Sugarplay!D15</f>
        <v>31535</v>
      </c>
      <c r="J9" s="138">
        <f>WP!J15+GJP!J15+SBET!J15+Sugarplay!J15</f>
        <v>22766</v>
      </c>
      <c r="K9" s="138">
        <f>WP!B15+GJP!B15+SBET!B15+Sugarplay!B15</f>
        <v>1187</v>
      </c>
      <c r="L9" s="138">
        <f>WP!C15+GJP!C15+SBET!C15+Sugarplay!C15</f>
        <v>429</v>
      </c>
      <c r="M9" s="138">
        <f>WP!E15+GJP!E15+SBET!E15+Sugarplay!E15</f>
        <v>890</v>
      </c>
      <c r="N9" s="138">
        <f>WP!F15+GJP!F15+SBET!F15+Sugarplay!F15</f>
        <v>5370</v>
      </c>
      <c r="O9" s="138">
        <f>WP!G15+GJP!G15+SBET!G15+Sugarplay!G15</f>
        <v>12128</v>
      </c>
      <c r="P9" s="138">
        <f>WP!O15+GJP!O15+SBET!O15+Sugarplay!P15</f>
        <v>61440169.069999993</v>
      </c>
      <c r="Q9" s="138">
        <f>WP!P15+GJP!P15+SBET!P15+Sugarplay!Q15</f>
        <v>57446215.640000001</v>
      </c>
      <c r="R9" s="138">
        <f>WP!R15+GJP!R15+SBET!R15+Sugarplay!S15</f>
        <v>58710718.349999994</v>
      </c>
      <c r="S9" s="148">
        <f t="shared" si="21"/>
        <v>1.1020182146849595E-2</v>
      </c>
      <c r="T9" s="138">
        <f>WP!S15+GJP!S15+SBET!S15+Sugarplay!T15</f>
        <v>633067.76</v>
      </c>
      <c r="U9" s="138">
        <f>WP!T15+GJP!T15+SBET!T15+Sugarplay!U15</f>
        <v>238979.63999999998</v>
      </c>
      <c r="V9" s="138">
        <f>WP!U15+GJP!U15+SBET!U15+Sugarplay!V15</f>
        <v>44748.36</v>
      </c>
      <c r="W9" s="147">
        <f t="shared" si="22"/>
        <v>2096382.9599999988</v>
      </c>
      <c r="X9" s="148">
        <f t="shared" si="23"/>
        <v>3.4120722513174537E-2</v>
      </c>
      <c r="Y9" s="148">
        <f t="shared" si="24"/>
        <v>4.4424531398835863E-2</v>
      </c>
      <c r="Z9" s="138">
        <f>WP!AE15+GJP!AE15+SBET!AF15+Sugarplay!AG15</f>
        <v>1822697.1099999999</v>
      </c>
      <c r="AA9" s="147">
        <f t="shared" si="25"/>
        <v>4098</v>
      </c>
      <c r="AB9" s="138">
        <f>WP!AA15+GJP!AA15+SBET!AB15+Sugarplay!AC15</f>
        <v>4098</v>
      </c>
      <c r="AC9" s="138">
        <f>WP!AB15+GJP!AB15+SBET!AC15+Sugarplay!AD15</f>
        <v>0</v>
      </c>
      <c r="AD9" s="149">
        <f t="shared" si="26"/>
        <v>2092284.9599999988</v>
      </c>
      <c r="AE9" s="148">
        <f t="shared" si="27"/>
        <v>3.4054023477966301E-2</v>
      </c>
      <c r="AF9" s="147">
        <f t="shared" si="28"/>
        <v>228798.32</v>
      </c>
      <c r="AG9" s="138">
        <f>WP!W15+GJP!W15+SBET!W15+Sugarplay!X15</f>
        <v>214021.57</v>
      </c>
      <c r="AH9" s="138">
        <f>WP!X15+GJP!X15+SBET!X15+Sugarplay!Y15</f>
        <v>14776.75</v>
      </c>
      <c r="AI9" s="149">
        <f t="shared" si="29"/>
        <v>188674.46639999989</v>
      </c>
      <c r="AJ9" s="156"/>
      <c r="AK9" s="156"/>
      <c r="AL9" s="156"/>
      <c r="AM9" s="147">
        <f t="shared" si="30"/>
        <v>1674812.1735999989</v>
      </c>
      <c r="AN9" s="148">
        <f t="shared" si="31"/>
        <v>2.7259237709646476E-2</v>
      </c>
      <c r="AO9" s="138">
        <f>WP!AC15+GJP!AC15+SBET!AD15+Sugarplay!AE15</f>
        <v>0</v>
      </c>
      <c r="AP9" s="138">
        <f>WP!AD15+GJP!AD15+SBET!AE15+Sugarplay!AF15</f>
        <v>-6039.02</v>
      </c>
      <c r="AQ9" s="149">
        <f t="shared" si="32"/>
        <v>1674812.1735999989</v>
      </c>
      <c r="AR9" s="153">
        <f t="shared" si="33"/>
        <v>0</v>
      </c>
    </row>
    <row r="10" spans="1:45" s="133" customFormat="1" ht="22.5" customHeight="1">
      <c r="A10" s="137">
        <f>全平台汇总!A10</f>
        <v>46089</v>
      </c>
      <c r="B10" s="138">
        <f>WP!L16+GJP!L16+SBET!L16+Sugarplay!L16</f>
        <v>8743030.4299999997</v>
      </c>
      <c r="C10" s="138">
        <f>WP!K16+GJP!K16+SBET!K16+Sugarplay!K16</f>
        <v>89151</v>
      </c>
      <c r="D10" s="138">
        <f>WP!M16+GJP!M16+SBET!M16+Sugarplay!N16</f>
        <v>7021701</v>
      </c>
      <c r="E10" s="141">
        <f t="shared" ref="E10:E33" si="34">B10-D10</f>
        <v>1721329.4299999997</v>
      </c>
      <c r="F10" s="142">
        <f t="shared" ref="F10:F33" si="35">W10</f>
        <v>1430284.8600000057</v>
      </c>
      <c r="G10" s="142">
        <f t="shared" ref="G10:G33" si="36">AD10</f>
        <v>1430284.8600000057</v>
      </c>
      <c r="H10" s="142">
        <f t="shared" ref="H10:H33" si="37">AM10</f>
        <v>1083092.9626000051</v>
      </c>
      <c r="I10" s="138">
        <f>WP!D16+GJP!D16+SBET!D16+Sugarplay!D16</f>
        <v>44452</v>
      </c>
      <c r="J10" s="138">
        <f>WP!J16+GJP!J16+SBET!J16+Sugarplay!J16</f>
        <v>35587</v>
      </c>
      <c r="K10" s="138">
        <f>WP!B16+GJP!B16+SBET!B16+Sugarplay!B16</f>
        <v>1495</v>
      </c>
      <c r="L10" s="138">
        <f>WP!C16+GJP!C16+SBET!C16+Sugarplay!C16</f>
        <v>475</v>
      </c>
      <c r="M10" s="138">
        <f>WP!E16+GJP!E16+SBET!E16+Sugarplay!E16</f>
        <v>861</v>
      </c>
      <c r="N10" s="138">
        <f>WP!F16+GJP!F16+SBET!F16+Sugarplay!F16</f>
        <v>5524</v>
      </c>
      <c r="O10" s="138">
        <f>WP!G16+GJP!G16+SBET!G16+Sugarplay!G16</f>
        <v>11873</v>
      </c>
      <c r="P10" s="138">
        <f>WP!O16+GJP!O16+SBET!O16+Sugarplay!P16</f>
        <v>59518719</v>
      </c>
      <c r="Q10" s="138">
        <f>WP!P16+GJP!P16+SBET!P16+Sugarplay!Q16</f>
        <v>55414312.439999998</v>
      </c>
      <c r="R10" s="138">
        <f>WP!R16+GJP!R16+SBET!R16+Sugarplay!S16</f>
        <v>57454099.669999994</v>
      </c>
      <c r="S10" s="148">
        <f t="shared" ref="S10:S36" si="38">T10/Q10</f>
        <v>1.144712335259645E-2</v>
      </c>
      <c r="T10" s="138">
        <f>WP!S16+GJP!S16+SBET!S16+Sugarplay!T16</f>
        <v>634334.47</v>
      </c>
      <c r="U10" s="138">
        <f>WP!T16+GJP!T16+SBET!T16+Sugarplay!U16</f>
        <v>219316.16999999998</v>
      </c>
      <c r="V10" s="138">
        <f>WP!U16+GJP!U16+SBET!U16+Sugarplay!V16</f>
        <v>35016.339999999997</v>
      </c>
      <c r="W10" s="147">
        <f t="shared" ref="W10:W33" si="39">P10-R10-T10</f>
        <v>1430284.8600000057</v>
      </c>
      <c r="X10" s="148">
        <f t="shared" ref="X10:X35" si="40">W10/P10</f>
        <v>2.4030840784728679E-2</v>
      </c>
      <c r="Y10" s="148">
        <f t="shared" ref="Y10:Y36" si="41">(P10-R10)/P10</f>
        <v>3.4688571338371811E-2</v>
      </c>
      <c r="Z10" s="138">
        <f>WP!AE16+GJP!AE16+SBET!AF16+Sugarplay!AG16</f>
        <v>1959603.21</v>
      </c>
      <c r="AA10" s="147">
        <f t="shared" ref="AA10:AA33" si="42">AB10+AC10</f>
        <v>0</v>
      </c>
      <c r="AB10" s="138">
        <f>WP!AA16+GJP!AA16+SBET!AB16+Sugarplay!AC16</f>
        <v>0</v>
      </c>
      <c r="AC10" s="138">
        <f>WP!AB16+GJP!AB16+SBET!AC16+Sugarplay!AD16</f>
        <v>0</v>
      </c>
      <c r="AD10" s="149">
        <f t="shared" ref="AD10:AD33" si="43">W10-AB10-AC10</f>
        <v>1430284.8600000057</v>
      </c>
      <c r="AE10" s="148">
        <f t="shared" ref="AE10:AE36" si="44">AD10/P10</f>
        <v>2.4030840784728679E-2</v>
      </c>
      <c r="AF10" s="147">
        <f t="shared" ref="AF10:AF33" si="45">AG10+AH10</f>
        <v>218466.25999999998</v>
      </c>
      <c r="AG10" s="138">
        <f>WP!W16+GJP!W16+SBET!W16+Sugarplay!X16</f>
        <v>204422.46</v>
      </c>
      <c r="AH10" s="138">
        <f>WP!X16+GJP!X16+SBET!X16+Sugarplay!Y16</f>
        <v>14043.8</v>
      </c>
      <c r="AI10" s="149">
        <f t="shared" ref="AI10:AI33" si="46">W10*0.09</f>
        <v>128725.6374000005</v>
      </c>
      <c r="AJ10" s="156"/>
      <c r="AK10" s="156"/>
      <c r="AL10" s="156"/>
      <c r="AM10" s="147">
        <f t="shared" ref="AM10:AM33" si="47">W10-AB10-AC10-AG10-AH10-AI10</f>
        <v>1083092.9626000051</v>
      </c>
      <c r="AN10" s="148">
        <f t="shared" ref="AN10:AN36" si="48">AM10/P10</f>
        <v>1.8197518037980708E-2</v>
      </c>
      <c r="AO10" s="138">
        <f>WP!AC16+GJP!AC16+SBET!AD16+Sugarplay!AE16</f>
        <v>0</v>
      </c>
      <c r="AP10" s="138">
        <f>WP!AD16+GJP!AD16+SBET!AE16+Sugarplay!AF16</f>
        <v>-32070.54</v>
      </c>
      <c r="AQ10" s="149">
        <f t="shared" ref="AQ10:AQ33" si="49">AD10-AG10-AH10-AI10</f>
        <v>1083092.9626000051</v>
      </c>
      <c r="AR10" s="153">
        <f t="shared" ref="AR10:AR33" si="50">AM10-AQ10</f>
        <v>0</v>
      </c>
    </row>
    <row r="11" spans="1:45" s="133" customFormat="1" ht="22.5" customHeight="1">
      <c r="A11" s="137">
        <f>全平台汇总!A11</f>
        <v>46090</v>
      </c>
      <c r="B11" s="138">
        <f>WP!L17+GJP!L17+SBET!L17+Sugarplay!L17</f>
        <v>8998021.2100000009</v>
      </c>
      <c r="C11" s="138">
        <f>WP!K17+GJP!K17+SBET!K17+Sugarplay!K17</f>
        <v>84741</v>
      </c>
      <c r="D11" s="138">
        <f>WP!M17+GJP!M17+SBET!M17+Sugarplay!N17</f>
        <v>9075963</v>
      </c>
      <c r="E11" s="141">
        <f t="shared" si="34"/>
        <v>-77941.789999999106</v>
      </c>
      <c r="F11" s="142">
        <f t="shared" si="35"/>
        <v>1168422.1400000099</v>
      </c>
      <c r="G11" s="142">
        <f t="shared" si="36"/>
        <v>-189137.80999999028</v>
      </c>
      <c r="H11" s="142">
        <f t="shared" si="37"/>
        <v>-522932.01259999117</v>
      </c>
      <c r="I11" s="138">
        <f>WP!D17+GJP!D17+SBET!D17+Sugarplay!D17</f>
        <v>35036</v>
      </c>
      <c r="J11" s="138">
        <f>WP!J17+GJP!J17+SBET!J17+Sugarplay!J17</f>
        <v>26675</v>
      </c>
      <c r="K11" s="138">
        <f>WP!B17+GJP!B17+SBET!B17+Sugarplay!B17</f>
        <v>1324</v>
      </c>
      <c r="L11" s="138">
        <f>WP!C17+GJP!C17+SBET!C17+Sugarplay!C17</f>
        <v>465</v>
      </c>
      <c r="M11" s="138">
        <f>WP!E17+GJP!E17+SBET!E17+Sugarplay!E17</f>
        <v>812</v>
      </c>
      <c r="N11" s="138">
        <f>WP!F17+GJP!F17+SBET!F17+Sugarplay!F17</f>
        <v>4866</v>
      </c>
      <c r="O11" s="138">
        <f>WP!G17+GJP!G17+SBET!G17+Sugarplay!G17</f>
        <v>11121</v>
      </c>
      <c r="P11" s="138">
        <f>WP!O17+GJP!O17+SBET!O17+Sugarplay!P17</f>
        <v>62418180.070000008</v>
      </c>
      <c r="Q11" s="138">
        <f>WP!P17+GJP!P17+SBET!P17+Sugarplay!Q17</f>
        <v>57490213.909999996</v>
      </c>
      <c r="R11" s="138">
        <f>WP!R17+GJP!R17+SBET!R17+Sugarplay!S17</f>
        <v>60604634.009999998</v>
      </c>
      <c r="S11" s="148">
        <f t="shared" si="38"/>
        <v>1.1221456246621924E-2</v>
      </c>
      <c r="T11" s="138">
        <f>WP!S17+GJP!S17+SBET!S17+Sugarplay!T17</f>
        <v>645123.92000000004</v>
      </c>
      <c r="U11" s="138">
        <f>WP!T17+GJP!T17+SBET!T17+Sugarplay!U17</f>
        <v>251060.31</v>
      </c>
      <c r="V11" s="138">
        <f>WP!U17+GJP!U17+SBET!U17+Sugarplay!V17</f>
        <v>32777.630000000005</v>
      </c>
      <c r="W11" s="147">
        <f t="shared" si="39"/>
        <v>1168422.1400000099</v>
      </c>
      <c r="X11" s="148">
        <f t="shared" si="40"/>
        <v>1.8719259976655224E-2</v>
      </c>
      <c r="Y11" s="148">
        <f t="shared" si="41"/>
        <v>2.9054773112035234E-2</v>
      </c>
      <c r="Z11" s="138">
        <f>WP!AE17+GJP!AE17+SBET!AF17+Sugarplay!AG17</f>
        <v>2770004.3</v>
      </c>
      <c r="AA11" s="147">
        <f t="shared" si="42"/>
        <v>1357559.9500000002</v>
      </c>
      <c r="AB11" s="138">
        <f>WP!AA17+GJP!AA17+SBET!AB17+Sugarplay!AC17</f>
        <v>1357559.9500000002</v>
      </c>
      <c r="AC11" s="138">
        <f>WP!AB17+GJP!AB17+SBET!AC17+Sugarplay!AD17</f>
        <v>0</v>
      </c>
      <c r="AD11" s="149">
        <f t="shared" si="43"/>
        <v>-189137.80999999028</v>
      </c>
      <c r="AE11" s="148">
        <f t="shared" si="44"/>
        <v>-3.0301718151326783E-3</v>
      </c>
      <c r="AF11" s="147">
        <f t="shared" si="45"/>
        <v>228636.21</v>
      </c>
      <c r="AG11" s="138">
        <f>WP!W17+GJP!W17+SBET!W17+Sugarplay!X17</f>
        <v>210483.81</v>
      </c>
      <c r="AH11" s="138">
        <f>WP!X17+GJP!X17+SBET!X17+Sugarplay!Y17</f>
        <v>18152.400000000001</v>
      </c>
      <c r="AI11" s="149">
        <f t="shared" si="46"/>
        <v>105157.99260000089</v>
      </c>
      <c r="AJ11" s="156"/>
      <c r="AK11" s="156"/>
      <c r="AL11" s="156"/>
      <c r="AM11" s="147">
        <f t="shared" si="47"/>
        <v>-522932.01259999117</v>
      </c>
      <c r="AN11" s="148">
        <f t="shared" si="48"/>
        <v>-8.3778798422757522E-3</v>
      </c>
      <c r="AO11" s="138">
        <f>WP!AC17+GJP!AC17+SBET!AD17+Sugarplay!AE17</f>
        <v>123737.11</v>
      </c>
      <c r="AP11" s="138">
        <f>WP!AD17+GJP!AD17+SBET!AE17+Sugarplay!AF17</f>
        <v>-147358.45000000001</v>
      </c>
      <c r="AQ11" s="149">
        <f t="shared" si="49"/>
        <v>-522932.01259999117</v>
      </c>
      <c r="AR11" s="153">
        <f t="shared" si="50"/>
        <v>0</v>
      </c>
    </row>
    <row r="12" spans="1:45" s="133" customFormat="1" ht="22.5" customHeight="1">
      <c r="A12" s="137">
        <f>全平台汇总!A12</f>
        <v>46091</v>
      </c>
      <c r="B12" s="138">
        <f>WP!L18+GJP!L18+SBET!L18+Sugarplay!L18</f>
        <v>8656049.1400000006</v>
      </c>
      <c r="C12" s="138">
        <f>WP!K18+GJP!K18+SBET!K18+Sugarplay!K18</f>
        <v>65052</v>
      </c>
      <c r="D12" s="138">
        <f>WP!M18+GJP!M18+SBET!M18+Sugarplay!N18</f>
        <v>7894537</v>
      </c>
      <c r="E12" s="141">
        <f t="shared" si="34"/>
        <v>761512.1400000006</v>
      </c>
      <c r="F12" s="142">
        <f t="shared" si="35"/>
        <v>1049437.0500000096</v>
      </c>
      <c r="G12" s="142">
        <f t="shared" si="36"/>
        <v>1005714.0500000096</v>
      </c>
      <c r="H12" s="142">
        <f t="shared" si="37"/>
        <v>693346.94550000876</v>
      </c>
      <c r="I12" s="138">
        <f>WP!D18+GJP!D18+SBET!D18+Sugarplay!D18</f>
        <v>33657</v>
      </c>
      <c r="J12" s="138">
        <f>WP!J18+GJP!J18+SBET!J18+Sugarplay!J18</f>
        <v>24070</v>
      </c>
      <c r="K12" s="138">
        <f>WP!B18+GJP!B18+SBET!B18+Sugarplay!B18</f>
        <v>1282</v>
      </c>
      <c r="L12" s="138">
        <f>WP!C18+GJP!C18+SBET!C18+Sugarplay!C18</f>
        <v>394</v>
      </c>
      <c r="M12" s="138">
        <f>WP!E18+GJP!E18+SBET!E18+Sugarplay!E18</f>
        <v>850</v>
      </c>
      <c r="N12" s="138">
        <f>WP!F18+GJP!F18+SBET!F18+Sugarplay!F18</f>
        <v>4877</v>
      </c>
      <c r="O12" s="138">
        <f>WP!G18+GJP!G18+SBET!G18+Sugarplay!G18</f>
        <v>10991</v>
      </c>
      <c r="P12" s="138">
        <f>WP!O18+GJP!O18+SBET!O18+Sugarplay!P18</f>
        <v>60320102.189999998</v>
      </c>
      <c r="Q12" s="138">
        <f>WP!P18+GJP!P18+SBET!P18+Sugarplay!Q18</f>
        <v>56307616.310000002</v>
      </c>
      <c r="R12" s="138">
        <f>WP!R18+GJP!R18+SBET!R18+Sugarplay!S18</f>
        <v>58750252.199999988</v>
      </c>
      <c r="S12" s="148">
        <f t="shared" si="38"/>
        <v>9.2423187857017634E-3</v>
      </c>
      <c r="T12" s="138">
        <f>WP!S18+GJP!S18+SBET!S18+Sugarplay!T18</f>
        <v>520412.94</v>
      </c>
      <c r="U12" s="138">
        <f>WP!T18+GJP!T18+SBET!T18+Sugarplay!U18</f>
        <v>217343.52</v>
      </c>
      <c r="V12" s="138">
        <f>WP!U18+GJP!U18+SBET!U18+Sugarplay!V18</f>
        <v>29775.73</v>
      </c>
      <c r="W12" s="147">
        <f t="shared" si="39"/>
        <v>1049437.0500000096</v>
      </c>
      <c r="X12" s="148">
        <f t="shared" si="40"/>
        <v>1.7397799604092642E-2</v>
      </c>
      <c r="Y12" s="148">
        <f t="shared" si="41"/>
        <v>2.602532046539309E-2</v>
      </c>
      <c r="Z12" s="138">
        <f>WP!AE18+GJP!AE18+SBET!AF18+Sugarplay!AG18</f>
        <v>1998999.84</v>
      </c>
      <c r="AA12" s="147">
        <f t="shared" si="42"/>
        <v>43723</v>
      </c>
      <c r="AB12" s="138">
        <f>WP!AA18+GJP!AA18+SBET!AB18+Sugarplay!AC18</f>
        <v>43723</v>
      </c>
      <c r="AC12" s="138">
        <f>WP!AB18+GJP!AB18+SBET!AC18+Sugarplay!AD18</f>
        <v>0</v>
      </c>
      <c r="AD12" s="149">
        <f t="shared" si="43"/>
        <v>1005714.0500000096</v>
      </c>
      <c r="AE12" s="148">
        <f t="shared" si="44"/>
        <v>1.6672950036327013E-2</v>
      </c>
      <c r="AF12" s="147">
        <f t="shared" si="45"/>
        <v>217917.77000000002</v>
      </c>
      <c r="AG12" s="138">
        <f>WP!W18+GJP!W18+SBET!W18+Sugarplay!X18</f>
        <v>202128.61000000002</v>
      </c>
      <c r="AH12" s="138">
        <f>WP!X18+GJP!X18+SBET!X18+Sugarplay!Y18</f>
        <v>15789.16</v>
      </c>
      <c r="AI12" s="149">
        <f t="shared" si="46"/>
        <v>94449.334500000856</v>
      </c>
      <c r="AJ12" s="156"/>
      <c r="AK12" s="156"/>
      <c r="AL12" s="156"/>
      <c r="AM12" s="147">
        <f t="shared" si="47"/>
        <v>693346.94550000876</v>
      </c>
      <c r="AN12" s="148">
        <f t="shared" si="48"/>
        <v>1.1494459066333501E-2</v>
      </c>
      <c r="AO12" s="138">
        <f>WP!AC18+GJP!AC18+SBET!AD18+Sugarplay!AE18</f>
        <v>3100</v>
      </c>
      <c r="AP12" s="138">
        <f>WP!AD18+GJP!AD18+SBET!AE18+Sugarplay!AF18</f>
        <v>-11420.41</v>
      </c>
      <c r="AQ12" s="149">
        <f t="shared" si="49"/>
        <v>693346.94550000876</v>
      </c>
      <c r="AR12" s="153">
        <f t="shared" si="50"/>
        <v>0</v>
      </c>
    </row>
    <row r="13" spans="1:45" s="133" customFormat="1" ht="22.5" customHeight="1">
      <c r="A13" s="137">
        <f>全平台汇总!A13</f>
        <v>46092</v>
      </c>
      <c r="B13" s="138">
        <f>WP!L19+GJP!L19+SBET!L19+Sugarplay!L19</f>
        <v>9771389.9399999995</v>
      </c>
      <c r="C13" s="138">
        <f>WP!K19+GJP!K19+SBET!K19+Sugarplay!K19</f>
        <v>62776.89</v>
      </c>
      <c r="D13" s="138">
        <f>WP!M19+GJP!M19+SBET!M19+Sugarplay!N19</f>
        <v>7339569</v>
      </c>
      <c r="E13" s="141">
        <f t="shared" si="34"/>
        <v>2431820.9399999995</v>
      </c>
      <c r="F13" s="142">
        <f t="shared" si="35"/>
        <v>1578360.389999988</v>
      </c>
      <c r="G13" s="142">
        <f t="shared" si="36"/>
        <v>1578024.389999988</v>
      </c>
      <c r="H13" s="142">
        <f t="shared" si="37"/>
        <v>1193323.1948999891</v>
      </c>
      <c r="I13" s="138">
        <f>WP!D19+GJP!D19+SBET!D19+Sugarplay!D19</f>
        <v>35220</v>
      </c>
      <c r="J13" s="138">
        <f>WP!J19+GJP!J19+SBET!J19+Sugarplay!J19</f>
        <v>25573</v>
      </c>
      <c r="K13" s="138">
        <f>WP!B19+GJP!B19+SBET!B19+Sugarplay!B19</f>
        <v>1043</v>
      </c>
      <c r="L13" s="138">
        <f>WP!C19+GJP!C19+SBET!C19+Sugarplay!C19</f>
        <v>340</v>
      </c>
      <c r="M13" s="138">
        <f>WP!E19+GJP!E19+SBET!E19+Sugarplay!E19</f>
        <v>793</v>
      </c>
      <c r="N13" s="138">
        <f>WP!F19+GJP!F19+SBET!F19+Sugarplay!F19</f>
        <v>4878</v>
      </c>
      <c r="O13" s="138">
        <f>WP!G19+GJP!G19+SBET!G19+Sugarplay!G19</f>
        <v>11239</v>
      </c>
      <c r="P13" s="138">
        <f>WP!O19+GJP!O19+SBET!O19+Sugarplay!P19</f>
        <v>57537373.769999996</v>
      </c>
      <c r="Q13" s="138">
        <f>WP!P19+GJP!P19+SBET!P19+Sugarplay!Q19</f>
        <v>53706677.469999999</v>
      </c>
      <c r="R13" s="138">
        <f>WP!R19+GJP!R19+SBET!R19+Sugarplay!S19</f>
        <v>55368620.570000008</v>
      </c>
      <c r="S13" s="148">
        <f t="shared" si="38"/>
        <v>1.0992912572738975E-2</v>
      </c>
      <c r="T13" s="138">
        <f>WP!S19+GJP!S19+SBET!S19+Sugarplay!T19</f>
        <v>590392.81000000006</v>
      </c>
      <c r="U13" s="138">
        <f>WP!T19+GJP!T19+SBET!T19+Sugarplay!U19</f>
        <v>242227.65</v>
      </c>
      <c r="V13" s="138">
        <f>WP!U19+GJP!U19+SBET!U19+Sugarplay!V19</f>
        <v>27742.02</v>
      </c>
      <c r="W13" s="147">
        <f t="shared" si="39"/>
        <v>1578360.389999988</v>
      </c>
      <c r="X13" s="148">
        <f t="shared" si="40"/>
        <v>2.7431915754607235E-2</v>
      </c>
      <c r="Y13" s="148">
        <f t="shared" si="41"/>
        <v>3.7692947347047263E-2</v>
      </c>
      <c r="Z13" s="138">
        <f>WP!AE19+GJP!AE19+SBET!AF19+Sugarplay!AG19</f>
        <v>2716736.39</v>
      </c>
      <c r="AA13" s="147">
        <f t="shared" si="42"/>
        <v>336</v>
      </c>
      <c r="AB13" s="138">
        <f>WP!AA19+GJP!AA19+SBET!AB19+Sugarplay!AC19</f>
        <v>336</v>
      </c>
      <c r="AC13" s="138">
        <f>WP!AB19+GJP!AB19+SBET!AC19+Sugarplay!AD19</f>
        <v>0</v>
      </c>
      <c r="AD13" s="149">
        <f t="shared" si="43"/>
        <v>1578024.389999988</v>
      </c>
      <c r="AE13" s="148">
        <f t="shared" si="44"/>
        <v>2.7426076072015134E-2</v>
      </c>
      <c r="AF13" s="147">
        <f t="shared" si="45"/>
        <v>242648.76</v>
      </c>
      <c r="AG13" s="138">
        <f>WP!W19+GJP!W19+SBET!W19+Sugarplay!X19</f>
        <v>227970.11000000002</v>
      </c>
      <c r="AH13" s="138">
        <f>WP!X19+GJP!X19+SBET!X19+Sugarplay!Y19</f>
        <v>14678.65</v>
      </c>
      <c r="AI13" s="149">
        <f t="shared" si="46"/>
        <v>142052.43509999893</v>
      </c>
      <c r="AJ13" s="156"/>
      <c r="AK13" s="156"/>
      <c r="AL13" s="156"/>
      <c r="AM13" s="147">
        <f t="shared" si="47"/>
        <v>1193323.1948999891</v>
      </c>
      <c r="AN13" s="148">
        <f t="shared" si="48"/>
        <v>2.0739966333364144E-2</v>
      </c>
      <c r="AO13" s="138">
        <f>WP!AC19+GJP!AC19+SBET!AD19+Sugarplay!AE19</f>
        <v>0</v>
      </c>
      <c r="AP13" s="138">
        <f>WP!AD19+GJP!AD19+SBET!AE19+Sugarplay!AF19</f>
        <v>-4601.87</v>
      </c>
      <c r="AQ13" s="149">
        <f t="shared" si="49"/>
        <v>1193323.1948999891</v>
      </c>
      <c r="AR13" s="153">
        <f t="shared" si="50"/>
        <v>0</v>
      </c>
    </row>
    <row r="14" spans="1:45" s="133" customFormat="1" ht="22.5" customHeight="1">
      <c r="A14" s="137">
        <f>全平台汇总!A14</f>
        <v>46093</v>
      </c>
      <c r="B14" s="138">
        <f>WP!L20+GJP!L20+SBET!L20+Sugarplay!L20</f>
        <v>9124174.879999999</v>
      </c>
      <c r="C14" s="138">
        <f>WP!K20+GJP!K20+SBET!K20+Sugarplay!K20</f>
        <v>60659</v>
      </c>
      <c r="D14" s="138">
        <f>WP!M20+GJP!M20+SBET!M20+Sugarplay!N20</f>
        <v>8123782</v>
      </c>
      <c r="E14" s="141">
        <f t="shared" si="34"/>
        <v>1000392.879999999</v>
      </c>
      <c r="F14" s="142">
        <f t="shared" si="35"/>
        <v>1754210.160000002</v>
      </c>
      <c r="G14" s="142">
        <f t="shared" si="36"/>
        <v>1754018.160000002</v>
      </c>
      <c r="H14" s="142">
        <f t="shared" si="37"/>
        <v>1367157.855600002</v>
      </c>
      <c r="I14" s="138">
        <f>WP!D20+GJP!D20+SBET!D20+Sugarplay!D20</f>
        <v>32710</v>
      </c>
      <c r="J14" s="138">
        <f>WP!J20+GJP!J20+SBET!J20+Sugarplay!J20</f>
        <v>22464</v>
      </c>
      <c r="K14" s="138">
        <f>WP!B20+GJP!B20+SBET!B20+Sugarplay!B20</f>
        <v>980</v>
      </c>
      <c r="L14" s="138">
        <f>WP!C20+GJP!C20+SBET!C20+Sugarplay!C20</f>
        <v>342</v>
      </c>
      <c r="M14" s="138">
        <f>WP!E20+GJP!E20+SBET!E20+Sugarplay!E20</f>
        <v>776</v>
      </c>
      <c r="N14" s="138">
        <f>WP!F20+GJP!F20+SBET!F20+Sugarplay!F20</f>
        <v>4825</v>
      </c>
      <c r="O14" s="138">
        <f>WP!G20+GJP!G20+SBET!G20+Sugarplay!G20</f>
        <v>11006</v>
      </c>
      <c r="P14" s="138">
        <f>WP!O20+GJP!O20+SBET!O20+Sugarplay!P20</f>
        <v>59989236.43</v>
      </c>
      <c r="Q14" s="138">
        <f>WP!P20+GJP!P20+SBET!P20+Sugarplay!Q20</f>
        <v>55758780.290000007</v>
      </c>
      <c r="R14" s="138">
        <f>WP!R20+GJP!R20+SBET!R20+Sugarplay!S20</f>
        <v>57642732.189999998</v>
      </c>
      <c r="S14" s="148">
        <f t="shared" si="38"/>
        <v>1.0622436088441919E-2</v>
      </c>
      <c r="T14" s="138">
        <f>WP!S20+GJP!S20+SBET!S20+Sugarplay!T20</f>
        <v>592294.08000000007</v>
      </c>
      <c r="U14" s="138">
        <f>WP!T20+GJP!T20+SBET!T20+Sugarplay!U20</f>
        <v>243554.97</v>
      </c>
      <c r="V14" s="138">
        <f>WP!U20+GJP!U20+SBET!U20+Sugarplay!V20</f>
        <v>26864.979999999996</v>
      </c>
      <c r="W14" s="147">
        <f t="shared" si="39"/>
        <v>1754210.160000002</v>
      </c>
      <c r="X14" s="148">
        <f t="shared" si="40"/>
        <v>2.9242081819910271E-2</v>
      </c>
      <c r="Y14" s="148">
        <f t="shared" si="41"/>
        <v>3.9115421026204952E-2</v>
      </c>
      <c r="Z14" s="138">
        <f>WP!AE20+GJP!AE20+SBET!AF20+Sugarplay!AG20</f>
        <v>1808352.54</v>
      </c>
      <c r="AA14" s="147">
        <f t="shared" si="42"/>
        <v>192</v>
      </c>
      <c r="AB14" s="138">
        <f>WP!AA20+GJP!AA20+SBET!AB20+Sugarplay!AC20</f>
        <v>192</v>
      </c>
      <c r="AC14" s="138">
        <f>WP!AB20+GJP!AB20+SBET!AC20+Sugarplay!AD20</f>
        <v>0</v>
      </c>
      <c r="AD14" s="149">
        <f t="shared" si="43"/>
        <v>1754018.160000002</v>
      </c>
      <c r="AE14" s="148">
        <f t="shared" si="44"/>
        <v>2.9238881245750206E-2</v>
      </c>
      <c r="AF14" s="147">
        <f t="shared" si="45"/>
        <v>228981.39</v>
      </c>
      <c r="AG14" s="138">
        <f>WP!W20+GJP!W20+SBET!W20+Sugarplay!X20</f>
        <v>212733.99000000002</v>
      </c>
      <c r="AH14" s="138">
        <f>WP!X20+GJP!X20+SBET!X20+Sugarplay!Y20</f>
        <v>16247.4</v>
      </c>
      <c r="AI14" s="149">
        <f t="shared" si="46"/>
        <v>157878.91440000018</v>
      </c>
      <c r="AJ14" s="156"/>
      <c r="AK14" s="156"/>
      <c r="AL14" s="156"/>
      <c r="AM14" s="147">
        <f t="shared" si="47"/>
        <v>1367157.855600002</v>
      </c>
      <c r="AN14" s="148">
        <f t="shared" si="48"/>
        <v>2.2790052632113523E-2</v>
      </c>
      <c r="AO14" s="138">
        <f>WP!AC20+GJP!AC20+SBET!AD20+Sugarplay!AE20</f>
        <v>2100</v>
      </c>
      <c r="AP14" s="138">
        <f>WP!AD20+GJP!AD20+SBET!AE20+Sugarplay!AF20</f>
        <v>-17213.989999999998</v>
      </c>
      <c r="AQ14" s="149">
        <f t="shared" si="49"/>
        <v>1367157.855600002</v>
      </c>
      <c r="AR14" s="153">
        <f t="shared" si="50"/>
        <v>0</v>
      </c>
    </row>
    <row r="15" spans="1:45" s="133" customFormat="1" ht="22.5" customHeight="1">
      <c r="A15" s="137">
        <f>全平台汇总!A15</f>
        <v>46094</v>
      </c>
      <c r="B15" s="138">
        <f>WP!L21+GJP!L21+SBET!L21+Sugarplay!L21</f>
        <v>0</v>
      </c>
      <c r="C15" s="138">
        <f>WP!K21+GJP!K21+SBET!K21+Sugarplay!K21</f>
        <v>0</v>
      </c>
      <c r="D15" s="138">
        <f>WP!M21+GJP!M21+SBET!M21+Sugarplay!N21</f>
        <v>0</v>
      </c>
      <c r="E15" s="141">
        <f t="shared" si="34"/>
        <v>0</v>
      </c>
      <c r="F15" s="142">
        <f t="shared" si="35"/>
        <v>0</v>
      </c>
      <c r="G15" s="142">
        <f t="shared" si="36"/>
        <v>0</v>
      </c>
      <c r="H15" s="142">
        <f t="shared" si="37"/>
        <v>0</v>
      </c>
      <c r="I15" s="138">
        <f>WP!D21+GJP!D21+SBET!D21+Sugarplay!D21</f>
        <v>0</v>
      </c>
      <c r="J15" s="138">
        <f>WP!J21+GJP!J21+SBET!J21+Sugarplay!J21</f>
        <v>0</v>
      </c>
      <c r="K15" s="138">
        <f>WP!B21+GJP!B21+SBET!B21+Sugarplay!B21</f>
        <v>0</v>
      </c>
      <c r="L15" s="138">
        <f>WP!C21+GJP!C21+SBET!C21+Sugarplay!C21</f>
        <v>0</v>
      </c>
      <c r="M15" s="138">
        <f>WP!E21+GJP!E21+SBET!E21+Sugarplay!E21</f>
        <v>0</v>
      </c>
      <c r="N15" s="138">
        <f>WP!F21+GJP!F21+SBET!F21+Sugarplay!F21</f>
        <v>0</v>
      </c>
      <c r="O15" s="138">
        <f>WP!G21+GJP!G21+SBET!G21+Sugarplay!G21</f>
        <v>0</v>
      </c>
      <c r="P15" s="138">
        <f>WP!O21+GJP!O21+SBET!O21+Sugarplay!P21</f>
        <v>0</v>
      </c>
      <c r="Q15" s="138">
        <f>WP!P21+GJP!P21+SBET!P21+Sugarplay!Q21</f>
        <v>0</v>
      </c>
      <c r="R15" s="138">
        <f>WP!R21+GJP!R21+SBET!R21+Sugarplay!S21</f>
        <v>0</v>
      </c>
      <c r="S15" s="148" t="e">
        <f t="shared" si="38"/>
        <v>#DIV/0!</v>
      </c>
      <c r="T15" s="138">
        <f>WP!S21+GJP!S21+SBET!S21+Sugarplay!T21</f>
        <v>0</v>
      </c>
      <c r="U15" s="138">
        <f>WP!T21+GJP!T21+SBET!T21+Sugarplay!U21</f>
        <v>0</v>
      </c>
      <c r="V15" s="138">
        <f>WP!U21+GJP!U21+SBET!U21+Sugarplay!V21</f>
        <v>0</v>
      </c>
      <c r="W15" s="147">
        <f t="shared" si="39"/>
        <v>0</v>
      </c>
      <c r="X15" s="148" t="e">
        <f t="shared" si="40"/>
        <v>#DIV/0!</v>
      </c>
      <c r="Y15" s="148" t="e">
        <f t="shared" si="41"/>
        <v>#DIV/0!</v>
      </c>
      <c r="Z15" s="138">
        <f>WP!AE21+GJP!AE21+SBET!AF21+Sugarplay!AG21</f>
        <v>0</v>
      </c>
      <c r="AA15" s="147">
        <f t="shared" si="42"/>
        <v>0</v>
      </c>
      <c r="AB15" s="138">
        <f>WP!AA21+GJP!AA21+SBET!AB21+Sugarplay!AC21</f>
        <v>0</v>
      </c>
      <c r="AC15" s="138">
        <f>WP!AB21+GJP!AB21+SBET!AC21+Sugarplay!AD21</f>
        <v>0</v>
      </c>
      <c r="AD15" s="149">
        <f t="shared" si="43"/>
        <v>0</v>
      </c>
      <c r="AE15" s="148" t="e">
        <f t="shared" si="44"/>
        <v>#DIV/0!</v>
      </c>
      <c r="AF15" s="147">
        <f t="shared" si="45"/>
        <v>0</v>
      </c>
      <c r="AG15" s="138">
        <f>WP!W21+GJP!W21+SBET!W21+Sugarplay!X21</f>
        <v>0</v>
      </c>
      <c r="AH15" s="138">
        <f>WP!X21+GJP!X21+SBET!X21+Sugarplay!Y21</f>
        <v>0</v>
      </c>
      <c r="AI15" s="149">
        <f t="shared" si="46"/>
        <v>0</v>
      </c>
      <c r="AJ15" s="156"/>
      <c r="AK15" s="156"/>
      <c r="AL15" s="156"/>
      <c r="AM15" s="147">
        <f t="shared" si="47"/>
        <v>0</v>
      </c>
      <c r="AN15" s="148" t="e">
        <f t="shared" si="48"/>
        <v>#DIV/0!</v>
      </c>
      <c r="AO15" s="138">
        <f>WP!AC21+GJP!AC21+SBET!AD21+Sugarplay!AE21</f>
        <v>0</v>
      </c>
      <c r="AP15" s="138">
        <f>WP!AD21+GJP!AD21+SBET!AE21+Sugarplay!AF21</f>
        <v>0</v>
      </c>
      <c r="AQ15" s="149">
        <f t="shared" si="49"/>
        <v>0</v>
      </c>
      <c r="AR15" s="153">
        <f t="shared" si="50"/>
        <v>0</v>
      </c>
    </row>
    <row r="16" spans="1:45" s="133" customFormat="1" ht="22.5" customHeight="1">
      <c r="A16" s="137">
        <f>全平台汇总!A16</f>
        <v>46095</v>
      </c>
      <c r="B16" s="138">
        <f>WP!L22+GJP!L22+SBET!L22+Sugarplay!L22</f>
        <v>0</v>
      </c>
      <c r="C16" s="138">
        <f>WP!K22+GJP!K22+SBET!K22+Sugarplay!K22</f>
        <v>0</v>
      </c>
      <c r="D16" s="138">
        <f>WP!M22+GJP!M22+SBET!M22+Sugarplay!N22</f>
        <v>0</v>
      </c>
      <c r="E16" s="141">
        <f t="shared" si="34"/>
        <v>0</v>
      </c>
      <c r="F16" s="142">
        <f t="shared" si="35"/>
        <v>0</v>
      </c>
      <c r="G16" s="142">
        <f t="shared" si="36"/>
        <v>0</v>
      </c>
      <c r="H16" s="142">
        <f t="shared" si="37"/>
        <v>0</v>
      </c>
      <c r="I16" s="138">
        <f>WP!D22+GJP!D22+SBET!D22+Sugarplay!D22</f>
        <v>0</v>
      </c>
      <c r="J16" s="138">
        <f>WP!J22+GJP!J22+SBET!J22+Sugarplay!J22</f>
        <v>0</v>
      </c>
      <c r="K16" s="138">
        <f>WP!B22+GJP!B22+SBET!B22+Sugarplay!B22</f>
        <v>0</v>
      </c>
      <c r="L16" s="138">
        <f>WP!C22+GJP!C22+SBET!C22+Sugarplay!C22</f>
        <v>0</v>
      </c>
      <c r="M16" s="138">
        <f>WP!E22+GJP!E22+SBET!E22+Sugarplay!E22</f>
        <v>0</v>
      </c>
      <c r="N16" s="138">
        <f>WP!F22+GJP!F22+SBET!F22+Sugarplay!F22</f>
        <v>0</v>
      </c>
      <c r="O16" s="138">
        <f>WP!G22+GJP!G22+SBET!G22+Sugarplay!G22</f>
        <v>0</v>
      </c>
      <c r="P16" s="138">
        <f>WP!O22+GJP!O22+SBET!O22+Sugarplay!P22</f>
        <v>0</v>
      </c>
      <c r="Q16" s="138">
        <f>WP!P22+GJP!P22+SBET!P22+Sugarplay!Q22</f>
        <v>0</v>
      </c>
      <c r="R16" s="138">
        <f>WP!R22+GJP!R22+SBET!R22+Sugarplay!S22</f>
        <v>0</v>
      </c>
      <c r="S16" s="148" t="e">
        <f t="shared" si="38"/>
        <v>#DIV/0!</v>
      </c>
      <c r="T16" s="138">
        <f>WP!S22+GJP!S22+SBET!S22+Sugarplay!T22</f>
        <v>0</v>
      </c>
      <c r="U16" s="138">
        <f>WP!T22+GJP!T22+SBET!T22+Sugarplay!U22</f>
        <v>0</v>
      </c>
      <c r="V16" s="138">
        <f>WP!U22+GJP!U22+SBET!U22+Sugarplay!V22</f>
        <v>0</v>
      </c>
      <c r="W16" s="147">
        <f t="shared" si="39"/>
        <v>0</v>
      </c>
      <c r="X16" s="148" t="e">
        <f t="shared" si="40"/>
        <v>#DIV/0!</v>
      </c>
      <c r="Y16" s="148" t="e">
        <f t="shared" si="41"/>
        <v>#DIV/0!</v>
      </c>
      <c r="Z16" s="138">
        <f>WP!AE22+GJP!AE22+SBET!AF22+Sugarplay!AG22</f>
        <v>0</v>
      </c>
      <c r="AA16" s="147">
        <f t="shared" si="42"/>
        <v>0</v>
      </c>
      <c r="AB16" s="138">
        <f>WP!AA22+GJP!AA22+SBET!AB22+Sugarplay!AC22</f>
        <v>0</v>
      </c>
      <c r="AC16" s="138">
        <f>WP!AB22+GJP!AB22+SBET!AC22+Sugarplay!AD22</f>
        <v>0</v>
      </c>
      <c r="AD16" s="149">
        <f t="shared" si="43"/>
        <v>0</v>
      </c>
      <c r="AE16" s="148" t="e">
        <f t="shared" si="44"/>
        <v>#DIV/0!</v>
      </c>
      <c r="AF16" s="147">
        <f t="shared" si="45"/>
        <v>0</v>
      </c>
      <c r="AG16" s="138">
        <f>WP!W22+GJP!W22+SBET!W22+Sugarplay!X22</f>
        <v>0</v>
      </c>
      <c r="AH16" s="138">
        <f>WP!X22+GJP!X22+SBET!X22+Sugarplay!Y22</f>
        <v>0</v>
      </c>
      <c r="AI16" s="149">
        <f t="shared" si="46"/>
        <v>0</v>
      </c>
      <c r="AJ16" s="156"/>
      <c r="AK16" s="156"/>
      <c r="AL16" s="156"/>
      <c r="AM16" s="147">
        <f t="shared" si="47"/>
        <v>0</v>
      </c>
      <c r="AN16" s="148" t="e">
        <f t="shared" si="48"/>
        <v>#DIV/0!</v>
      </c>
      <c r="AO16" s="138">
        <f>WP!AC22+GJP!AC22+SBET!AD22+Sugarplay!AE22</f>
        <v>0</v>
      </c>
      <c r="AP16" s="138">
        <f>WP!AD22+GJP!AD22+SBET!AE22+Sugarplay!AF22</f>
        <v>0</v>
      </c>
      <c r="AQ16" s="149">
        <f t="shared" si="49"/>
        <v>0</v>
      </c>
      <c r="AR16" s="153">
        <f t="shared" si="50"/>
        <v>0</v>
      </c>
      <c r="AS16" s="154"/>
    </row>
    <row r="17" spans="1:44" s="133" customFormat="1" ht="22.5" customHeight="1">
      <c r="A17" s="137">
        <f>全平台汇总!A17</f>
        <v>46096</v>
      </c>
      <c r="B17" s="138">
        <f>WP!L23+GJP!L23+SBET!L23+Sugarplay!L23</f>
        <v>0</v>
      </c>
      <c r="C17" s="138">
        <f>WP!K23+GJP!K23+SBET!K23+Sugarplay!K23</f>
        <v>0</v>
      </c>
      <c r="D17" s="138">
        <f>WP!M23+GJP!M23+SBET!M23+Sugarplay!N23</f>
        <v>0</v>
      </c>
      <c r="E17" s="141">
        <f t="shared" si="34"/>
        <v>0</v>
      </c>
      <c r="F17" s="142">
        <f t="shared" si="35"/>
        <v>0</v>
      </c>
      <c r="G17" s="142">
        <f t="shared" si="36"/>
        <v>0</v>
      </c>
      <c r="H17" s="142">
        <f t="shared" si="37"/>
        <v>0</v>
      </c>
      <c r="I17" s="138">
        <f>WP!D23+GJP!D23+SBET!D23+Sugarplay!D23</f>
        <v>0</v>
      </c>
      <c r="J17" s="138">
        <f>WP!J23+GJP!J23+SBET!J23+Sugarplay!J23</f>
        <v>0</v>
      </c>
      <c r="K17" s="138">
        <f>WP!B23+GJP!B23+SBET!B23+Sugarplay!B23</f>
        <v>0</v>
      </c>
      <c r="L17" s="138">
        <f>WP!C23+GJP!C23+SBET!C23+Sugarplay!C23</f>
        <v>0</v>
      </c>
      <c r="M17" s="138">
        <f>WP!E23+GJP!E23+SBET!E23+Sugarplay!E23</f>
        <v>0</v>
      </c>
      <c r="N17" s="138">
        <f>WP!F23+GJP!F23+SBET!F23+Sugarplay!F23</f>
        <v>0</v>
      </c>
      <c r="O17" s="138">
        <f>WP!G23+GJP!G23+SBET!G23+Sugarplay!G23</f>
        <v>0</v>
      </c>
      <c r="P17" s="138">
        <f>WP!O23+GJP!O23+SBET!O23+Sugarplay!P23</f>
        <v>0</v>
      </c>
      <c r="Q17" s="138">
        <f>WP!P23+GJP!P23+SBET!P23+Sugarplay!Q23</f>
        <v>0</v>
      </c>
      <c r="R17" s="138">
        <f>WP!R23+GJP!R23+SBET!R23+Sugarplay!S23</f>
        <v>0</v>
      </c>
      <c r="S17" s="148" t="e">
        <f t="shared" si="38"/>
        <v>#DIV/0!</v>
      </c>
      <c r="T17" s="138">
        <f>WP!S23+GJP!S23+SBET!S23+Sugarplay!T23</f>
        <v>0</v>
      </c>
      <c r="U17" s="138">
        <f>WP!T23+GJP!T23+SBET!T23+Sugarplay!U23</f>
        <v>0</v>
      </c>
      <c r="V17" s="138">
        <f>WP!U23+GJP!U23+SBET!U23+Sugarplay!V23</f>
        <v>0</v>
      </c>
      <c r="W17" s="147">
        <f t="shared" si="39"/>
        <v>0</v>
      </c>
      <c r="X17" s="148" t="e">
        <f t="shared" si="40"/>
        <v>#DIV/0!</v>
      </c>
      <c r="Y17" s="148" t="e">
        <f t="shared" si="41"/>
        <v>#DIV/0!</v>
      </c>
      <c r="Z17" s="138">
        <f>WP!AE23+GJP!AE23+SBET!AF23+Sugarplay!AG23</f>
        <v>0</v>
      </c>
      <c r="AA17" s="147">
        <f t="shared" si="42"/>
        <v>0</v>
      </c>
      <c r="AB17" s="138">
        <f>WP!AA23+GJP!AA23+SBET!AB23+Sugarplay!AC23</f>
        <v>0</v>
      </c>
      <c r="AC17" s="138">
        <f>WP!AB23+GJP!AB23+SBET!AC23+Sugarplay!AD23</f>
        <v>0</v>
      </c>
      <c r="AD17" s="149">
        <f t="shared" si="43"/>
        <v>0</v>
      </c>
      <c r="AE17" s="148" t="e">
        <f t="shared" si="44"/>
        <v>#DIV/0!</v>
      </c>
      <c r="AF17" s="147">
        <f t="shared" si="45"/>
        <v>0</v>
      </c>
      <c r="AG17" s="138">
        <f>WP!W23+GJP!W23+SBET!W23+Sugarplay!X23</f>
        <v>0</v>
      </c>
      <c r="AH17" s="138">
        <f>WP!X23+GJP!X23+SBET!X23+Sugarplay!Y23</f>
        <v>0</v>
      </c>
      <c r="AI17" s="149">
        <f t="shared" si="46"/>
        <v>0</v>
      </c>
      <c r="AJ17" s="156"/>
      <c r="AK17" s="156"/>
      <c r="AL17" s="156"/>
      <c r="AM17" s="147">
        <f t="shared" si="47"/>
        <v>0</v>
      </c>
      <c r="AN17" s="148" t="e">
        <f t="shared" si="48"/>
        <v>#DIV/0!</v>
      </c>
      <c r="AO17" s="138">
        <f>WP!AC23+GJP!AC23+SBET!AD23+Sugarplay!AE23</f>
        <v>0</v>
      </c>
      <c r="AP17" s="138">
        <f>WP!AD23+GJP!AD23+SBET!AE23+Sugarplay!AF23</f>
        <v>0</v>
      </c>
      <c r="AQ17" s="149">
        <f t="shared" si="49"/>
        <v>0</v>
      </c>
      <c r="AR17" s="153">
        <f t="shared" si="50"/>
        <v>0</v>
      </c>
    </row>
    <row r="18" spans="1:44" s="133" customFormat="1" ht="22.5" customHeight="1">
      <c r="A18" s="137">
        <f>全平台汇总!A18</f>
        <v>46097</v>
      </c>
      <c r="B18" s="138">
        <f>WP!L24+GJP!L24+SBET!L24+Sugarplay!L24</f>
        <v>0</v>
      </c>
      <c r="C18" s="138">
        <f>WP!K24+GJP!K24+SBET!K24+Sugarplay!K24</f>
        <v>0</v>
      </c>
      <c r="D18" s="138">
        <f>WP!M24+GJP!M24+SBET!M24+Sugarplay!N24</f>
        <v>0</v>
      </c>
      <c r="E18" s="141">
        <f t="shared" si="34"/>
        <v>0</v>
      </c>
      <c r="F18" s="142">
        <f t="shared" si="35"/>
        <v>0</v>
      </c>
      <c r="G18" s="142">
        <f t="shared" si="36"/>
        <v>0</v>
      </c>
      <c r="H18" s="142">
        <f t="shared" si="37"/>
        <v>0</v>
      </c>
      <c r="I18" s="138">
        <f>WP!D24+GJP!D24+SBET!D24+Sugarplay!D24</f>
        <v>0</v>
      </c>
      <c r="J18" s="138">
        <f>WP!J24+GJP!J24+SBET!J24+Sugarplay!J24</f>
        <v>0</v>
      </c>
      <c r="K18" s="138">
        <f>WP!B24+GJP!B24+SBET!B24+Sugarplay!B24</f>
        <v>0</v>
      </c>
      <c r="L18" s="138">
        <f>WP!C24+GJP!C24+SBET!C24+Sugarplay!C24</f>
        <v>0</v>
      </c>
      <c r="M18" s="138">
        <f>WP!E24+GJP!E24+SBET!E24+Sugarplay!E24</f>
        <v>0</v>
      </c>
      <c r="N18" s="138">
        <f>WP!F24+GJP!F24+SBET!F24+Sugarplay!F24</f>
        <v>0</v>
      </c>
      <c r="O18" s="138">
        <f>WP!G24+GJP!G24+SBET!G24+Sugarplay!G24</f>
        <v>0</v>
      </c>
      <c r="P18" s="138">
        <f>WP!O24+GJP!O24+SBET!O24+Sugarplay!P24</f>
        <v>0</v>
      </c>
      <c r="Q18" s="138">
        <f>WP!P24+GJP!P24+SBET!P24+Sugarplay!Q24</f>
        <v>0</v>
      </c>
      <c r="R18" s="138">
        <f>WP!R24+GJP!R24+SBET!R24+Sugarplay!S24</f>
        <v>0</v>
      </c>
      <c r="S18" s="148" t="e">
        <f t="shared" si="38"/>
        <v>#DIV/0!</v>
      </c>
      <c r="T18" s="138">
        <f>WP!S24+GJP!S24+SBET!S24+Sugarplay!T24</f>
        <v>0</v>
      </c>
      <c r="U18" s="138">
        <f>WP!T24+GJP!T24+SBET!T24+Sugarplay!U24</f>
        <v>0</v>
      </c>
      <c r="V18" s="138">
        <f>WP!U24+GJP!U24+SBET!U24+Sugarplay!V24</f>
        <v>0</v>
      </c>
      <c r="W18" s="147">
        <f t="shared" si="39"/>
        <v>0</v>
      </c>
      <c r="X18" s="148" t="e">
        <f t="shared" si="40"/>
        <v>#DIV/0!</v>
      </c>
      <c r="Y18" s="148" t="e">
        <f t="shared" si="41"/>
        <v>#DIV/0!</v>
      </c>
      <c r="Z18" s="138">
        <f>WP!AE24+GJP!AE24+SBET!AF24+Sugarplay!AG24</f>
        <v>0</v>
      </c>
      <c r="AA18" s="147">
        <f t="shared" si="42"/>
        <v>0</v>
      </c>
      <c r="AB18" s="138">
        <f>WP!AA24+GJP!AA24+SBET!AB24+Sugarplay!AC24</f>
        <v>0</v>
      </c>
      <c r="AC18" s="138">
        <f>WP!AB24+GJP!AB24+SBET!AC24+Sugarplay!AD24</f>
        <v>0</v>
      </c>
      <c r="AD18" s="149">
        <f t="shared" si="43"/>
        <v>0</v>
      </c>
      <c r="AE18" s="148" t="e">
        <f t="shared" si="44"/>
        <v>#DIV/0!</v>
      </c>
      <c r="AF18" s="147">
        <f t="shared" si="45"/>
        <v>0</v>
      </c>
      <c r="AG18" s="138">
        <f>WP!W24+GJP!W24+SBET!W24+Sugarplay!X24</f>
        <v>0</v>
      </c>
      <c r="AH18" s="138">
        <f>WP!X24+GJP!X24+SBET!X24+Sugarplay!Y24</f>
        <v>0</v>
      </c>
      <c r="AI18" s="149">
        <f t="shared" si="46"/>
        <v>0</v>
      </c>
      <c r="AJ18" s="156"/>
      <c r="AK18" s="156"/>
      <c r="AL18" s="156"/>
      <c r="AM18" s="147">
        <f t="shared" si="47"/>
        <v>0</v>
      </c>
      <c r="AN18" s="148" t="e">
        <f t="shared" si="48"/>
        <v>#DIV/0!</v>
      </c>
      <c r="AO18" s="138">
        <f>WP!AC24+GJP!AC24+SBET!AD24+Sugarplay!AE24</f>
        <v>0</v>
      </c>
      <c r="AP18" s="138">
        <f>WP!AD24+GJP!AD24+SBET!AE24+Sugarplay!AF24</f>
        <v>0</v>
      </c>
      <c r="AQ18" s="149">
        <f t="shared" si="49"/>
        <v>0</v>
      </c>
      <c r="AR18" s="153">
        <f t="shared" si="50"/>
        <v>0</v>
      </c>
    </row>
    <row r="19" spans="1:44" s="133" customFormat="1" ht="22.5" customHeight="1">
      <c r="A19" s="137">
        <f>全平台汇总!A19</f>
        <v>46098</v>
      </c>
      <c r="B19" s="138">
        <f>WP!L25+GJP!L25+SBET!L25+Sugarplay!L25</f>
        <v>0</v>
      </c>
      <c r="C19" s="138">
        <f>WP!K25+GJP!K25+SBET!K25+Sugarplay!K25</f>
        <v>0</v>
      </c>
      <c r="D19" s="138">
        <f>WP!M25+GJP!M25+SBET!M25+Sugarplay!N25</f>
        <v>0</v>
      </c>
      <c r="E19" s="141">
        <f t="shared" si="34"/>
        <v>0</v>
      </c>
      <c r="F19" s="142">
        <f t="shared" si="35"/>
        <v>0</v>
      </c>
      <c r="G19" s="142">
        <f t="shared" si="36"/>
        <v>0</v>
      </c>
      <c r="H19" s="142">
        <f t="shared" si="37"/>
        <v>0</v>
      </c>
      <c r="I19" s="138">
        <f>WP!D25+GJP!D25+SBET!D25+Sugarplay!D25</f>
        <v>0</v>
      </c>
      <c r="J19" s="138">
        <f>WP!J25+GJP!J25+SBET!J25+Sugarplay!J25</f>
        <v>0</v>
      </c>
      <c r="K19" s="138">
        <f>WP!B25+GJP!B25+SBET!B25+Sugarplay!B25</f>
        <v>0</v>
      </c>
      <c r="L19" s="138">
        <f>WP!C25+GJP!C25+SBET!C25+Sugarplay!C25</f>
        <v>0</v>
      </c>
      <c r="M19" s="138">
        <f>WP!E25+GJP!E25+SBET!E25+Sugarplay!E25</f>
        <v>0</v>
      </c>
      <c r="N19" s="138">
        <f>WP!F25+GJP!F25+SBET!F25+Sugarplay!F25</f>
        <v>0</v>
      </c>
      <c r="O19" s="138">
        <f>WP!G25+GJP!G25+SBET!G25+Sugarplay!G25</f>
        <v>0</v>
      </c>
      <c r="P19" s="138">
        <f>WP!O25+GJP!O25+SBET!O25+Sugarplay!P25</f>
        <v>0</v>
      </c>
      <c r="Q19" s="138">
        <f>WP!P25+GJP!P25+SBET!P25+Sugarplay!Q25</f>
        <v>0</v>
      </c>
      <c r="R19" s="138">
        <f>WP!R25+GJP!R25+SBET!R25+Sugarplay!S25</f>
        <v>0</v>
      </c>
      <c r="S19" s="148" t="e">
        <f t="shared" si="38"/>
        <v>#DIV/0!</v>
      </c>
      <c r="T19" s="138">
        <f>WP!S25+GJP!S25+SBET!S25+Sugarplay!T25</f>
        <v>0</v>
      </c>
      <c r="U19" s="138">
        <f>WP!T25+GJP!T25+SBET!T25+Sugarplay!U25</f>
        <v>0</v>
      </c>
      <c r="V19" s="138">
        <f>WP!U25+GJP!U25+SBET!U25+Sugarplay!V25</f>
        <v>0</v>
      </c>
      <c r="W19" s="147">
        <f t="shared" si="39"/>
        <v>0</v>
      </c>
      <c r="X19" s="148" t="e">
        <f t="shared" si="40"/>
        <v>#DIV/0!</v>
      </c>
      <c r="Y19" s="148" t="e">
        <f t="shared" si="41"/>
        <v>#DIV/0!</v>
      </c>
      <c r="Z19" s="138">
        <f>WP!AE25+GJP!AE25+SBET!AF25+Sugarplay!AG25</f>
        <v>0</v>
      </c>
      <c r="AA19" s="147">
        <f t="shared" si="42"/>
        <v>0</v>
      </c>
      <c r="AB19" s="138">
        <f>WP!AA25+GJP!AA25+SBET!AB25+Sugarplay!AC25</f>
        <v>0</v>
      </c>
      <c r="AC19" s="138">
        <f>WP!AB25+GJP!AB25+SBET!AC25+Sugarplay!AD25</f>
        <v>0</v>
      </c>
      <c r="AD19" s="149">
        <f t="shared" si="43"/>
        <v>0</v>
      </c>
      <c r="AE19" s="148" t="e">
        <f t="shared" si="44"/>
        <v>#DIV/0!</v>
      </c>
      <c r="AF19" s="147">
        <f t="shared" si="45"/>
        <v>0</v>
      </c>
      <c r="AG19" s="138">
        <f>WP!W25+GJP!W25+SBET!W25+Sugarplay!X25</f>
        <v>0</v>
      </c>
      <c r="AH19" s="138">
        <f>WP!X25+GJP!X25+SBET!X25+Sugarplay!Y25</f>
        <v>0</v>
      </c>
      <c r="AI19" s="149">
        <f t="shared" si="46"/>
        <v>0</v>
      </c>
      <c r="AJ19" s="156"/>
      <c r="AK19" s="156"/>
      <c r="AL19" s="156"/>
      <c r="AM19" s="147">
        <f t="shared" si="47"/>
        <v>0</v>
      </c>
      <c r="AN19" s="148" t="e">
        <f t="shared" si="48"/>
        <v>#DIV/0!</v>
      </c>
      <c r="AO19" s="138">
        <f>WP!AC25+GJP!AC25+SBET!AD25+Sugarplay!AE25</f>
        <v>0</v>
      </c>
      <c r="AP19" s="138">
        <f>WP!AD25+GJP!AD25+SBET!AE25+Sugarplay!AF25</f>
        <v>0</v>
      </c>
      <c r="AQ19" s="149">
        <f t="shared" si="49"/>
        <v>0</v>
      </c>
      <c r="AR19" s="153">
        <f t="shared" si="50"/>
        <v>0</v>
      </c>
    </row>
    <row r="20" spans="1:44" s="133" customFormat="1" ht="22.5" customHeight="1">
      <c r="A20" s="137">
        <f>全平台汇总!A20</f>
        <v>46099</v>
      </c>
      <c r="B20" s="138">
        <f>WP!L26+GJP!L26+SBET!L26+Sugarplay!L26</f>
        <v>0</v>
      </c>
      <c r="C20" s="138">
        <f>WP!K26+GJP!K26+SBET!K26+Sugarplay!K26</f>
        <v>0</v>
      </c>
      <c r="D20" s="138">
        <f>WP!M26+GJP!M26+SBET!M26+Sugarplay!N26</f>
        <v>0</v>
      </c>
      <c r="E20" s="141">
        <f t="shared" si="34"/>
        <v>0</v>
      </c>
      <c r="F20" s="142">
        <f t="shared" si="35"/>
        <v>0</v>
      </c>
      <c r="G20" s="142">
        <f t="shared" si="36"/>
        <v>0</v>
      </c>
      <c r="H20" s="142">
        <f t="shared" si="37"/>
        <v>0</v>
      </c>
      <c r="I20" s="138">
        <f>WP!D26+GJP!D26+SBET!D26+Sugarplay!D26</f>
        <v>0</v>
      </c>
      <c r="J20" s="138">
        <f>WP!J26+GJP!J26+SBET!J26+Sugarplay!J26</f>
        <v>0</v>
      </c>
      <c r="K20" s="138">
        <f>WP!B26+GJP!B26+SBET!B26+Sugarplay!B26</f>
        <v>0</v>
      </c>
      <c r="L20" s="138">
        <f>WP!C26+GJP!C26+SBET!C26+Sugarplay!C26</f>
        <v>0</v>
      </c>
      <c r="M20" s="138">
        <f>WP!E26+GJP!E26+SBET!E26+Sugarplay!E26</f>
        <v>0</v>
      </c>
      <c r="N20" s="138">
        <f>WP!F26+GJP!F26+SBET!F26+Sugarplay!F26</f>
        <v>0</v>
      </c>
      <c r="O20" s="138">
        <f>WP!G26+GJP!G26+SBET!G26+Sugarplay!G26</f>
        <v>0</v>
      </c>
      <c r="P20" s="138">
        <f>WP!O26+GJP!O26+SBET!O26+Sugarplay!P26</f>
        <v>0</v>
      </c>
      <c r="Q20" s="138">
        <f>WP!P26+GJP!P26+SBET!P26+Sugarplay!Q26</f>
        <v>0</v>
      </c>
      <c r="R20" s="138">
        <f>WP!R26+GJP!R26+SBET!R26+Sugarplay!S26</f>
        <v>0</v>
      </c>
      <c r="S20" s="148" t="e">
        <f t="shared" si="38"/>
        <v>#DIV/0!</v>
      </c>
      <c r="T20" s="138">
        <f>WP!S26+GJP!S26+SBET!S26+Sugarplay!T26</f>
        <v>0</v>
      </c>
      <c r="U20" s="138">
        <f>WP!T26+GJP!T26+SBET!T26+Sugarplay!U26</f>
        <v>0</v>
      </c>
      <c r="V20" s="138">
        <f>WP!U26+GJP!U26+SBET!U26+Sugarplay!V26</f>
        <v>0</v>
      </c>
      <c r="W20" s="147">
        <f t="shared" si="39"/>
        <v>0</v>
      </c>
      <c r="X20" s="148" t="e">
        <f t="shared" si="40"/>
        <v>#DIV/0!</v>
      </c>
      <c r="Y20" s="148" t="e">
        <f t="shared" si="41"/>
        <v>#DIV/0!</v>
      </c>
      <c r="Z20" s="138">
        <f>WP!AE26+GJP!AE26+SBET!AF26+Sugarplay!AG26</f>
        <v>0</v>
      </c>
      <c r="AA20" s="147">
        <f t="shared" si="42"/>
        <v>0</v>
      </c>
      <c r="AB20" s="138">
        <f>WP!AA26+GJP!AA26+SBET!AB26+Sugarplay!AC26</f>
        <v>0</v>
      </c>
      <c r="AC20" s="138">
        <f>WP!AB26+GJP!AB26+SBET!AC26+Sugarplay!AD26</f>
        <v>0</v>
      </c>
      <c r="AD20" s="149">
        <f t="shared" si="43"/>
        <v>0</v>
      </c>
      <c r="AE20" s="148" t="e">
        <f t="shared" si="44"/>
        <v>#DIV/0!</v>
      </c>
      <c r="AF20" s="147">
        <f t="shared" si="45"/>
        <v>0</v>
      </c>
      <c r="AG20" s="138">
        <f>WP!W26+GJP!W26+SBET!W26+Sugarplay!X26</f>
        <v>0</v>
      </c>
      <c r="AH20" s="138">
        <f>WP!X26+GJP!X26+SBET!X26+Sugarplay!Y26</f>
        <v>0</v>
      </c>
      <c r="AI20" s="149">
        <f t="shared" si="46"/>
        <v>0</v>
      </c>
      <c r="AJ20" s="156"/>
      <c r="AK20" s="156"/>
      <c r="AL20" s="156"/>
      <c r="AM20" s="147">
        <f t="shared" si="47"/>
        <v>0</v>
      </c>
      <c r="AN20" s="148" t="e">
        <f t="shared" si="48"/>
        <v>#DIV/0!</v>
      </c>
      <c r="AO20" s="138">
        <f>WP!AC26+GJP!AC26+SBET!AD26+Sugarplay!AE26</f>
        <v>0</v>
      </c>
      <c r="AP20" s="138">
        <f>WP!AD26+GJP!AD26+SBET!AE26+Sugarplay!AF26</f>
        <v>0</v>
      </c>
      <c r="AQ20" s="149">
        <f t="shared" si="49"/>
        <v>0</v>
      </c>
      <c r="AR20" s="153">
        <f t="shared" si="50"/>
        <v>0</v>
      </c>
    </row>
    <row r="21" spans="1:44" s="133" customFormat="1" ht="22.5" customHeight="1">
      <c r="A21" s="137">
        <f>全平台汇总!A21</f>
        <v>46100</v>
      </c>
      <c r="B21" s="138">
        <f>WP!L27+GJP!L27+SBET!L27+Sugarplay!L27</f>
        <v>0</v>
      </c>
      <c r="C21" s="138">
        <f>WP!K27+GJP!K27+SBET!K27+Sugarplay!K27</f>
        <v>0</v>
      </c>
      <c r="D21" s="138">
        <f>WP!M27+GJP!M27+SBET!M27+Sugarplay!N27</f>
        <v>0</v>
      </c>
      <c r="E21" s="141">
        <f t="shared" si="34"/>
        <v>0</v>
      </c>
      <c r="F21" s="142">
        <f t="shared" si="35"/>
        <v>0</v>
      </c>
      <c r="G21" s="142">
        <f t="shared" si="36"/>
        <v>0</v>
      </c>
      <c r="H21" s="142">
        <f t="shared" si="37"/>
        <v>0</v>
      </c>
      <c r="I21" s="138">
        <f>WP!D27+GJP!D27+SBET!D27+Sugarplay!D27</f>
        <v>0</v>
      </c>
      <c r="J21" s="138">
        <f>WP!J27+GJP!J27+SBET!J27+Sugarplay!J27</f>
        <v>0</v>
      </c>
      <c r="K21" s="138">
        <f>WP!B27+GJP!B27+SBET!B27+Sugarplay!B27</f>
        <v>0</v>
      </c>
      <c r="L21" s="138">
        <f>WP!C27+GJP!C27+SBET!C27+Sugarplay!C27</f>
        <v>0</v>
      </c>
      <c r="M21" s="138">
        <f>WP!E27+GJP!E27+SBET!E27+Sugarplay!E27</f>
        <v>0</v>
      </c>
      <c r="N21" s="138">
        <f>WP!F27+GJP!F27+SBET!F27+Sugarplay!F27</f>
        <v>0</v>
      </c>
      <c r="O21" s="138">
        <f>WP!G27+GJP!G27+SBET!G27+Sugarplay!G27</f>
        <v>0</v>
      </c>
      <c r="P21" s="138">
        <f>WP!O27+GJP!O27+SBET!O27+Sugarplay!P27</f>
        <v>0</v>
      </c>
      <c r="Q21" s="138">
        <f>WP!P27+GJP!P27+SBET!P27+Sugarplay!Q27</f>
        <v>0</v>
      </c>
      <c r="R21" s="138">
        <f>WP!R27+GJP!R27+SBET!R27+Sugarplay!S27</f>
        <v>0</v>
      </c>
      <c r="S21" s="148" t="e">
        <f t="shared" si="38"/>
        <v>#DIV/0!</v>
      </c>
      <c r="T21" s="138">
        <f>WP!S27+GJP!S27+SBET!S27+Sugarplay!T27</f>
        <v>0</v>
      </c>
      <c r="U21" s="138">
        <f>WP!T27+GJP!T27+SBET!T27+Sugarplay!U27</f>
        <v>0</v>
      </c>
      <c r="V21" s="138">
        <f>WP!U27+GJP!U27+SBET!U27+Sugarplay!V27</f>
        <v>0</v>
      </c>
      <c r="W21" s="147">
        <f t="shared" si="39"/>
        <v>0</v>
      </c>
      <c r="X21" s="148" t="e">
        <f t="shared" si="40"/>
        <v>#DIV/0!</v>
      </c>
      <c r="Y21" s="148" t="e">
        <f t="shared" si="41"/>
        <v>#DIV/0!</v>
      </c>
      <c r="Z21" s="138">
        <f>WP!AE27+GJP!AE27+SBET!AF27+Sugarplay!AG27</f>
        <v>0</v>
      </c>
      <c r="AA21" s="147">
        <f t="shared" si="42"/>
        <v>0</v>
      </c>
      <c r="AB21" s="138">
        <f>WP!AA27+GJP!AA27+SBET!AB27+Sugarplay!AC27</f>
        <v>0</v>
      </c>
      <c r="AC21" s="138">
        <f>WP!AB27+GJP!AB27+SBET!AC27+Sugarplay!AD27</f>
        <v>0</v>
      </c>
      <c r="AD21" s="149">
        <f t="shared" si="43"/>
        <v>0</v>
      </c>
      <c r="AE21" s="148" t="e">
        <f t="shared" si="44"/>
        <v>#DIV/0!</v>
      </c>
      <c r="AF21" s="147">
        <f t="shared" si="45"/>
        <v>0</v>
      </c>
      <c r="AG21" s="138">
        <f>WP!W27+GJP!W27+SBET!W27+Sugarplay!X27</f>
        <v>0</v>
      </c>
      <c r="AH21" s="138">
        <f>WP!X27+GJP!X27+SBET!X27+Sugarplay!Y27</f>
        <v>0</v>
      </c>
      <c r="AI21" s="149">
        <f t="shared" si="46"/>
        <v>0</v>
      </c>
      <c r="AJ21" s="156"/>
      <c r="AK21" s="156"/>
      <c r="AL21" s="156"/>
      <c r="AM21" s="147">
        <f t="shared" si="47"/>
        <v>0</v>
      </c>
      <c r="AN21" s="148" t="e">
        <f t="shared" si="48"/>
        <v>#DIV/0!</v>
      </c>
      <c r="AO21" s="138">
        <f>WP!AC27+GJP!AC27+SBET!AD27+Sugarplay!AE27</f>
        <v>0</v>
      </c>
      <c r="AP21" s="138">
        <f>WP!AD27+GJP!AD27+SBET!AE27+Sugarplay!AF27</f>
        <v>0</v>
      </c>
      <c r="AQ21" s="149">
        <f t="shared" si="49"/>
        <v>0</v>
      </c>
      <c r="AR21" s="153">
        <f t="shared" si="50"/>
        <v>0</v>
      </c>
    </row>
    <row r="22" spans="1:44" s="133" customFormat="1" ht="22.5" customHeight="1">
      <c r="A22" s="137">
        <f>全平台汇总!A22</f>
        <v>46101</v>
      </c>
      <c r="B22" s="138">
        <f>WP!L28+GJP!L28+SBET!L28+Sugarplay!L28</f>
        <v>0</v>
      </c>
      <c r="C22" s="138">
        <f>WP!K28+GJP!K28+SBET!K28+Sugarplay!K28</f>
        <v>0</v>
      </c>
      <c r="D22" s="138">
        <f>WP!M28+GJP!M28+SBET!M28+Sugarplay!N28</f>
        <v>0</v>
      </c>
      <c r="E22" s="141">
        <f t="shared" si="34"/>
        <v>0</v>
      </c>
      <c r="F22" s="142">
        <f t="shared" si="35"/>
        <v>0</v>
      </c>
      <c r="G22" s="142">
        <f t="shared" si="36"/>
        <v>0</v>
      </c>
      <c r="H22" s="142">
        <f t="shared" si="37"/>
        <v>0</v>
      </c>
      <c r="I22" s="138">
        <f>WP!D28+GJP!D28+SBET!D28+Sugarplay!D28</f>
        <v>0</v>
      </c>
      <c r="J22" s="138">
        <f>WP!J28+GJP!J28+SBET!J28+Sugarplay!J28</f>
        <v>0</v>
      </c>
      <c r="K22" s="138">
        <f>WP!B28+GJP!B28+SBET!B28+Sugarplay!B28</f>
        <v>0</v>
      </c>
      <c r="L22" s="138">
        <f>WP!C28+GJP!C28+SBET!C28+Sugarplay!C28</f>
        <v>0</v>
      </c>
      <c r="M22" s="138">
        <f>WP!E28+GJP!E28+SBET!E28+Sugarplay!E28</f>
        <v>0</v>
      </c>
      <c r="N22" s="138">
        <f>WP!F28+GJP!F28+SBET!F28+Sugarplay!F28</f>
        <v>0</v>
      </c>
      <c r="O22" s="138">
        <f>WP!G28+GJP!G28+SBET!G28+Sugarplay!G28</f>
        <v>0</v>
      </c>
      <c r="P22" s="138">
        <f>WP!O28+GJP!O28+SBET!O28+Sugarplay!P28</f>
        <v>0</v>
      </c>
      <c r="Q22" s="138">
        <f>WP!P28+GJP!P28+SBET!P28+Sugarplay!Q28</f>
        <v>0</v>
      </c>
      <c r="R22" s="138">
        <f>WP!R28+GJP!R28+SBET!R28+Sugarplay!S28</f>
        <v>0</v>
      </c>
      <c r="S22" s="148" t="e">
        <f t="shared" si="38"/>
        <v>#DIV/0!</v>
      </c>
      <c r="T22" s="138">
        <f>WP!S28+GJP!S28+SBET!S28+Sugarplay!T28</f>
        <v>0</v>
      </c>
      <c r="U22" s="138">
        <f>WP!T28+GJP!T28+SBET!T28+Sugarplay!U28</f>
        <v>0</v>
      </c>
      <c r="V22" s="138">
        <f>WP!U28+GJP!U28+SBET!U28+Sugarplay!V28</f>
        <v>0</v>
      </c>
      <c r="W22" s="147">
        <f t="shared" si="39"/>
        <v>0</v>
      </c>
      <c r="X22" s="148" t="e">
        <f t="shared" si="40"/>
        <v>#DIV/0!</v>
      </c>
      <c r="Y22" s="148" t="e">
        <f t="shared" si="41"/>
        <v>#DIV/0!</v>
      </c>
      <c r="Z22" s="138">
        <f>WP!AE28+GJP!AE28+SBET!AF28+Sugarplay!AG28</f>
        <v>0</v>
      </c>
      <c r="AA22" s="147">
        <f t="shared" si="42"/>
        <v>0</v>
      </c>
      <c r="AB22" s="138">
        <f>WP!AA28+GJP!AA28+SBET!AB28+Sugarplay!AC28</f>
        <v>0</v>
      </c>
      <c r="AC22" s="138">
        <f>WP!AB28+GJP!AB28+SBET!AC28+Sugarplay!AD28</f>
        <v>0</v>
      </c>
      <c r="AD22" s="149">
        <f t="shared" si="43"/>
        <v>0</v>
      </c>
      <c r="AE22" s="148" t="e">
        <f t="shared" si="44"/>
        <v>#DIV/0!</v>
      </c>
      <c r="AF22" s="147">
        <f t="shared" si="45"/>
        <v>0</v>
      </c>
      <c r="AG22" s="138">
        <f>WP!W28+GJP!W28+SBET!W28+Sugarplay!X28</f>
        <v>0</v>
      </c>
      <c r="AH22" s="138">
        <f>WP!X28+GJP!X28+SBET!X28+Sugarplay!Y28</f>
        <v>0</v>
      </c>
      <c r="AI22" s="149">
        <f t="shared" si="46"/>
        <v>0</v>
      </c>
      <c r="AJ22" s="156"/>
      <c r="AK22" s="156"/>
      <c r="AL22" s="156"/>
      <c r="AM22" s="147">
        <f t="shared" si="47"/>
        <v>0</v>
      </c>
      <c r="AN22" s="148" t="e">
        <f t="shared" si="48"/>
        <v>#DIV/0!</v>
      </c>
      <c r="AO22" s="138">
        <f>WP!AC28+GJP!AC28+SBET!AD28+Sugarplay!AE28</f>
        <v>0</v>
      </c>
      <c r="AP22" s="138">
        <f>WP!AD28+GJP!AD28+SBET!AE28+Sugarplay!AF28</f>
        <v>0</v>
      </c>
      <c r="AQ22" s="149">
        <f t="shared" si="49"/>
        <v>0</v>
      </c>
      <c r="AR22" s="153">
        <f t="shared" si="50"/>
        <v>0</v>
      </c>
    </row>
    <row r="23" spans="1:44" s="133" customFormat="1" ht="22.5" customHeight="1">
      <c r="A23" s="137">
        <f>全平台汇总!A23</f>
        <v>46102</v>
      </c>
      <c r="B23" s="138">
        <f>WP!L29+GJP!L29+SBET!L29+Sugarplay!L29</f>
        <v>0</v>
      </c>
      <c r="C23" s="138">
        <f>WP!K29+GJP!K29+SBET!K29+Sugarplay!K29</f>
        <v>0</v>
      </c>
      <c r="D23" s="138">
        <f>WP!M29+GJP!M29+SBET!M29+Sugarplay!N29</f>
        <v>0</v>
      </c>
      <c r="E23" s="141">
        <f t="shared" si="34"/>
        <v>0</v>
      </c>
      <c r="F23" s="142">
        <f t="shared" si="35"/>
        <v>0</v>
      </c>
      <c r="G23" s="142">
        <f t="shared" si="36"/>
        <v>0</v>
      </c>
      <c r="H23" s="142">
        <f t="shared" si="37"/>
        <v>0</v>
      </c>
      <c r="I23" s="138">
        <f>WP!D29+GJP!D29+SBET!D29+Sugarplay!D29</f>
        <v>0</v>
      </c>
      <c r="J23" s="138">
        <f>WP!J29+GJP!J29+SBET!J29+Sugarplay!J29</f>
        <v>0</v>
      </c>
      <c r="K23" s="138">
        <f>WP!B29+GJP!B29+SBET!B29+Sugarplay!B29</f>
        <v>0</v>
      </c>
      <c r="L23" s="138">
        <f>WP!C29+GJP!C29+SBET!C29+Sugarplay!C29</f>
        <v>0</v>
      </c>
      <c r="M23" s="138">
        <f>WP!E29+GJP!E29+SBET!E29+Sugarplay!E29</f>
        <v>0</v>
      </c>
      <c r="N23" s="138">
        <f>WP!F29+GJP!F29+SBET!F29+Sugarplay!F29</f>
        <v>0</v>
      </c>
      <c r="O23" s="138">
        <f>WP!G29+GJP!G29+SBET!G29+Sugarplay!G29</f>
        <v>0</v>
      </c>
      <c r="P23" s="138">
        <f>WP!O29+GJP!O29+SBET!O29+Sugarplay!P29</f>
        <v>0</v>
      </c>
      <c r="Q23" s="138">
        <f>WP!P29+GJP!P29+SBET!P29+Sugarplay!Q29</f>
        <v>0</v>
      </c>
      <c r="R23" s="138">
        <f>WP!R29+GJP!R29+SBET!R29+Sugarplay!S29</f>
        <v>0</v>
      </c>
      <c r="S23" s="148" t="e">
        <f t="shared" si="38"/>
        <v>#DIV/0!</v>
      </c>
      <c r="T23" s="138">
        <f>WP!S29+GJP!S29+SBET!S29+Sugarplay!T29</f>
        <v>0</v>
      </c>
      <c r="U23" s="138">
        <f>WP!T29+GJP!T29+SBET!T29+Sugarplay!U29</f>
        <v>0</v>
      </c>
      <c r="V23" s="138">
        <f>WP!U29+GJP!U29+SBET!U29+Sugarplay!V29</f>
        <v>0</v>
      </c>
      <c r="W23" s="147">
        <f t="shared" si="39"/>
        <v>0</v>
      </c>
      <c r="X23" s="148" t="e">
        <f t="shared" si="40"/>
        <v>#DIV/0!</v>
      </c>
      <c r="Y23" s="148" t="e">
        <f t="shared" si="41"/>
        <v>#DIV/0!</v>
      </c>
      <c r="Z23" s="138">
        <f>WP!AE29+GJP!AE29+SBET!AF29+Sugarplay!AG29</f>
        <v>0</v>
      </c>
      <c r="AA23" s="147">
        <f t="shared" si="42"/>
        <v>0</v>
      </c>
      <c r="AB23" s="138">
        <f>WP!AA29+GJP!AA29+SBET!AB29+Sugarplay!AC29</f>
        <v>0</v>
      </c>
      <c r="AC23" s="138">
        <f>WP!AB29+GJP!AB29+SBET!AC29+Sugarplay!AD29</f>
        <v>0</v>
      </c>
      <c r="AD23" s="149">
        <f t="shared" si="43"/>
        <v>0</v>
      </c>
      <c r="AE23" s="148" t="e">
        <f t="shared" si="44"/>
        <v>#DIV/0!</v>
      </c>
      <c r="AF23" s="147">
        <f t="shared" si="45"/>
        <v>0</v>
      </c>
      <c r="AG23" s="138">
        <f>WP!W29+GJP!W29+SBET!W29+Sugarplay!X29</f>
        <v>0</v>
      </c>
      <c r="AH23" s="138">
        <f>WP!X29+GJP!X29+SBET!X29+Sugarplay!Y29</f>
        <v>0</v>
      </c>
      <c r="AI23" s="149">
        <f t="shared" si="46"/>
        <v>0</v>
      </c>
      <c r="AJ23" s="156"/>
      <c r="AK23" s="156"/>
      <c r="AL23" s="156"/>
      <c r="AM23" s="147">
        <f t="shared" si="47"/>
        <v>0</v>
      </c>
      <c r="AN23" s="148" t="e">
        <f t="shared" si="48"/>
        <v>#DIV/0!</v>
      </c>
      <c r="AO23" s="138">
        <f>WP!AC29+GJP!AC29+SBET!AD29+Sugarplay!AE29</f>
        <v>0</v>
      </c>
      <c r="AP23" s="138">
        <f>WP!AD29+GJP!AD29+SBET!AE29+Sugarplay!AF29</f>
        <v>0</v>
      </c>
      <c r="AQ23" s="149">
        <f t="shared" si="49"/>
        <v>0</v>
      </c>
      <c r="AR23" s="153">
        <f t="shared" si="50"/>
        <v>0</v>
      </c>
    </row>
    <row r="24" spans="1:44" s="133" customFormat="1" ht="22.5" customHeight="1">
      <c r="A24" s="137">
        <f>全平台汇总!A24</f>
        <v>46103</v>
      </c>
      <c r="B24" s="138">
        <f>WP!L30+GJP!L30+SBET!L30+Sugarplay!L30</f>
        <v>0</v>
      </c>
      <c r="C24" s="138">
        <f>WP!K30+GJP!K30+SBET!K30+Sugarplay!K30</f>
        <v>0</v>
      </c>
      <c r="D24" s="138">
        <f>WP!M30+GJP!M30+SBET!M30+Sugarplay!N30</f>
        <v>0</v>
      </c>
      <c r="E24" s="141">
        <f t="shared" si="34"/>
        <v>0</v>
      </c>
      <c r="F24" s="142">
        <f t="shared" si="35"/>
        <v>0</v>
      </c>
      <c r="G24" s="142">
        <f t="shared" si="36"/>
        <v>0</v>
      </c>
      <c r="H24" s="142">
        <f t="shared" si="37"/>
        <v>0</v>
      </c>
      <c r="I24" s="138">
        <f>WP!D30+GJP!D30+SBET!D30+Sugarplay!D30</f>
        <v>0</v>
      </c>
      <c r="J24" s="138">
        <f>WP!J30+GJP!J30+SBET!J30+Sugarplay!J30</f>
        <v>0</v>
      </c>
      <c r="K24" s="138">
        <f>WP!B30+GJP!B30+SBET!B30+Sugarplay!B30</f>
        <v>0</v>
      </c>
      <c r="L24" s="138">
        <f>WP!C30+GJP!C30+SBET!C30+Sugarplay!C30</f>
        <v>0</v>
      </c>
      <c r="M24" s="138">
        <f>WP!E30+GJP!E30+SBET!E30+Sugarplay!E30</f>
        <v>0</v>
      </c>
      <c r="N24" s="138">
        <f>WP!F30+GJP!F30+SBET!F30+Sugarplay!F30</f>
        <v>0</v>
      </c>
      <c r="O24" s="138">
        <f>WP!G30+GJP!G30+SBET!G30+Sugarplay!G30</f>
        <v>0</v>
      </c>
      <c r="P24" s="138">
        <f>WP!O30+GJP!O30+SBET!O30+Sugarplay!P30</f>
        <v>0</v>
      </c>
      <c r="Q24" s="138">
        <f>WP!P30+GJP!P30+SBET!P30+Sugarplay!Q30</f>
        <v>0</v>
      </c>
      <c r="R24" s="138">
        <f>WP!R30+GJP!R30+SBET!R30+Sugarplay!S30</f>
        <v>0</v>
      </c>
      <c r="S24" s="148" t="e">
        <f t="shared" si="38"/>
        <v>#DIV/0!</v>
      </c>
      <c r="T24" s="138">
        <f>WP!S30+GJP!S30+SBET!S30+Sugarplay!T30</f>
        <v>0</v>
      </c>
      <c r="U24" s="138">
        <f>WP!T30+GJP!T30+SBET!T30+Sugarplay!U30</f>
        <v>0</v>
      </c>
      <c r="V24" s="138">
        <f>WP!U30+GJP!U30+SBET!U30+Sugarplay!V30</f>
        <v>0</v>
      </c>
      <c r="W24" s="147">
        <f t="shared" si="39"/>
        <v>0</v>
      </c>
      <c r="X24" s="148" t="e">
        <f t="shared" si="40"/>
        <v>#DIV/0!</v>
      </c>
      <c r="Y24" s="148" t="e">
        <f t="shared" si="41"/>
        <v>#DIV/0!</v>
      </c>
      <c r="Z24" s="138">
        <f>WP!AE30+GJP!AE30+SBET!AF30+Sugarplay!AG30</f>
        <v>0</v>
      </c>
      <c r="AA24" s="147">
        <f t="shared" si="42"/>
        <v>0</v>
      </c>
      <c r="AB24" s="138">
        <f>WP!AA30+GJP!AA30+SBET!AB30+Sugarplay!AC30</f>
        <v>0</v>
      </c>
      <c r="AC24" s="138">
        <f>WP!AB30+GJP!AB30+SBET!AC30+Sugarplay!AD30</f>
        <v>0</v>
      </c>
      <c r="AD24" s="149">
        <f t="shared" si="43"/>
        <v>0</v>
      </c>
      <c r="AE24" s="148" t="e">
        <f t="shared" si="44"/>
        <v>#DIV/0!</v>
      </c>
      <c r="AF24" s="147">
        <f t="shared" si="45"/>
        <v>0</v>
      </c>
      <c r="AG24" s="138">
        <f>WP!W30+GJP!W30+SBET!W30+Sugarplay!X30</f>
        <v>0</v>
      </c>
      <c r="AH24" s="138">
        <f>WP!X30+GJP!X30+SBET!X30+Sugarplay!Y30</f>
        <v>0</v>
      </c>
      <c r="AI24" s="149">
        <f t="shared" si="46"/>
        <v>0</v>
      </c>
      <c r="AJ24" s="156"/>
      <c r="AK24" s="156"/>
      <c r="AL24" s="156"/>
      <c r="AM24" s="147">
        <f t="shared" si="47"/>
        <v>0</v>
      </c>
      <c r="AN24" s="148" t="e">
        <f t="shared" si="48"/>
        <v>#DIV/0!</v>
      </c>
      <c r="AO24" s="138">
        <f>WP!AC30+GJP!AC30+SBET!AD30+Sugarplay!AE30</f>
        <v>0</v>
      </c>
      <c r="AP24" s="138">
        <f>WP!AD30+GJP!AD30+SBET!AE30+Sugarplay!AF30</f>
        <v>0</v>
      </c>
      <c r="AQ24" s="149">
        <f t="shared" si="49"/>
        <v>0</v>
      </c>
      <c r="AR24" s="153">
        <f t="shared" si="50"/>
        <v>0</v>
      </c>
    </row>
    <row r="25" spans="1:44" s="133" customFormat="1" ht="22.5" customHeight="1">
      <c r="A25" s="137">
        <f>全平台汇总!A25</f>
        <v>46104</v>
      </c>
      <c r="B25" s="138">
        <f>WP!L31+GJP!L31+SBET!L31+Sugarplay!L31</f>
        <v>0</v>
      </c>
      <c r="C25" s="138">
        <f>WP!K31+GJP!K31+SBET!K31+Sugarplay!K31</f>
        <v>0</v>
      </c>
      <c r="D25" s="138">
        <f>WP!M31+GJP!M31+SBET!M31+Sugarplay!N31</f>
        <v>0</v>
      </c>
      <c r="E25" s="141">
        <f t="shared" si="34"/>
        <v>0</v>
      </c>
      <c r="F25" s="142">
        <f t="shared" si="35"/>
        <v>0</v>
      </c>
      <c r="G25" s="142">
        <f t="shared" si="36"/>
        <v>0</v>
      </c>
      <c r="H25" s="142">
        <f t="shared" si="37"/>
        <v>0</v>
      </c>
      <c r="I25" s="138">
        <f>WP!D31+GJP!D31+SBET!D31+Sugarplay!D31</f>
        <v>0</v>
      </c>
      <c r="J25" s="138">
        <f>WP!J31+GJP!J31+SBET!J31+Sugarplay!J31</f>
        <v>0</v>
      </c>
      <c r="K25" s="138">
        <f>WP!B31+GJP!B31+SBET!B31+Sugarplay!B31</f>
        <v>0</v>
      </c>
      <c r="L25" s="138">
        <f>WP!C31+GJP!C31+SBET!C31+Sugarplay!C31</f>
        <v>0</v>
      </c>
      <c r="M25" s="138">
        <f>WP!E31+GJP!E31+SBET!E31+Sugarplay!E31</f>
        <v>0</v>
      </c>
      <c r="N25" s="138">
        <f>WP!F31+GJP!F31+SBET!F31+Sugarplay!F31</f>
        <v>0</v>
      </c>
      <c r="O25" s="138">
        <f>WP!G31+GJP!G31+SBET!G31+Sugarplay!G31</f>
        <v>0</v>
      </c>
      <c r="P25" s="138">
        <f>WP!O31+GJP!O31+SBET!O31+Sugarplay!P31</f>
        <v>0</v>
      </c>
      <c r="Q25" s="138">
        <f>WP!P31+GJP!P31+SBET!P31+Sugarplay!Q31</f>
        <v>0</v>
      </c>
      <c r="R25" s="138">
        <f>WP!R31+GJP!R31+SBET!R31+Sugarplay!S31</f>
        <v>0</v>
      </c>
      <c r="S25" s="148" t="e">
        <f t="shared" si="38"/>
        <v>#DIV/0!</v>
      </c>
      <c r="T25" s="138">
        <f>WP!S31+GJP!S31+SBET!S31+Sugarplay!T31</f>
        <v>0</v>
      </c>
      <c r="U25" s="138">
        <f>WP!T31+GJP!T31+SBET!T31+Sugarplay!U31</f>
        <v>0</v>
      </c>
      <c r="V25" s="138">
        <f>WP!U31+GJP!U31+SBET!U31+Sugarplay!V31</f>
        <v>0</v>
      </c>
      <c r="W25" s="147">
        <f t="shared" si="39"/>
        <v>0</v>
      </c>
      <c r="X25" s="148" t="e">
        <f t="shared" si="40"/>
        <v>#DIV/0!</v>
      </c>
      <c r="Y25" s="148" t="e">
        <f t="shared" si="41"/>
        <v>#DIV/0!</v>
      </c>
      <c r="Z25" s="138">
        <f>WP!AE31+GJP!AE31+SBET!AF31+Sugarplay!AG31</f>
        <v>0</v>
      </c>
      <c r="AA25" s="147">
        <f t="shared" si="42"/>
        <v>0</v>
      </c>
      <c r="AB25" s="138">
        <f>WP!AA31+GJP!AA31+SBET!AB31+Sugarplay!AC31</f>
        <v>0</v>
      </c>
      <c r="AC25" s="138">
        <f>WP!AB31+GJP!AB31+SBET!AC31+Sugarplay!AD31</f>
        <v>0</v>
      </c>
      <c r="AD25" s="149">
        <f t="shared" si="43"/>
        <v>0</v>
      </c>
      <c r="AE25" s="148" t="e">
        <f t="shared" si="44"/>
        <v>#DIV/0!</v>
      </c>
      <c r="AF25" s="147">
        <f t="shared" si="45"/>
        <v>0</v>
      </c>
      <c r="AG25" s="138">
        <f>WP!W31+GJP!W31+SBET!W31+Sugarplay!X31</f>
        <v>0</v>
      </c>
      <c r="AH25" s="138">
        <f>WP!X31+GJP!X31+SBET!X31+Sugarplay!Y31</f>
        <v>0</v>
      </c>
      <c r="AI25" s="149">
        <f t="shared" si="46"/>
        <v>0</v>
      </c>
      <c r="AJ25" s="156"/>
      <c r="AK25" s="156"/>
      <c r="AL25" s="156"/>
      <c r="AM25" s="147">
        <f t="shared" si="47"/>
        <v>0</v>
      </c>
      <c r="AN25" s="148" t="e">
        <f t="shared" si="48"/>
        <v>#DIV/0!</v>
      </c>
      <c r="AO25" s="138">
        <f>WP!AC31+GJP!AC31+SBET!AD31+Sugarplay!AE31</f>
        <v>0</v>
      </c>
      <c r="AP25" s="138">
        <f>WP!AD31+GJP!AD31+SBET!AE31+Sugarplay!AF31</f>
        <v>0</v>
      </c>
      <c r="AQ25" s="149">
        <f t="shared" si="49"/>
        <v>0</v>
      </c>
      <c r="AR25" s="153">
        <f t="shared" si="50"/>
        <v>0</v>
      </c>
    </row>
    <row r="26" spans="1:44" s="133" customFormat="1" ht="22.5" customHeight="1">
      <c r="A26" s="137">
        <f>全平台汇总!A26</f>
        <v>46105</v>
      </c>
      <c r="B26" s="138">
        <f>WP!L32+GJP!L32+SBET!L32+Sugarplay!L32</f>
        <v>0</v>
      </c>
      <c r="C26" s="138">
        <f>WP!K32+GJP!K32+SBET!K32+Sugarplay!K32</f>
        <v>0</v>
      </c>
      <c r="D26" s="138">
        <f>WP!M32+GJP!M32+SBET!M32+Sugarplay!N32</f>
        <v>0</v>
      </c>
      <c r="E26" s="141">
        <f t="shared" si="34"/>
        <v>0</v>
      </c>
      <c r="F26" s="142">
        <f t="shared" si="35"/>
        <v>0</v>
      </c>
      <c r="G26" s="142">
        <f t="shared" si="36"/>
        <v>0</v>
      </c>
      <c r="H26" s="142">
        <f t="shared" si="37"/>
        <v>0</v>
      </c>
      <c r="I26" s="138">
        <f>WP!D32+GJP!D32+SBET!D32+Sugarplay!D32</f>
        <v>0</v>
      </c>
      <c r="J26" s="138">
        <f>WP!J32+GJP!J32+SBET!J32+Sugarplay!J32</f>
        <v>0</v>
      </c>
      <c r="K26" s="138">
        <f>WP!B32+GJP!B32+SBET!B32+Sugarplay!B32</f>
        <v>0</v>
      </c>
      <c r="L26" s="138">
        <f>WP!C32+GJP!C32+SBET!C32+Sugarplay!C32</f>
        <v>0</v>
      </c>
      <c r="M26" s="138">
        <f>WP!E32+GJP!E32+SBET!E32+Sugarplay!E32</f>
        <v>0</v>
      </c>
      <c r="N26" s="138">
        <f>WP!F32+GJP!F32+SBET!F32+Sugarplay!F32</f>
        <v>0</v>
      </c>
      <c r="O26" s="138">
        <f>WP!G32+GJP!G32+SBET!G32+Sugarplay!G32</f>
        <v>0</v>
      </c>
      <c r="P26" s="138">
        <f>WP!O32+GJP!O32+SBET!O32+Sugarplay!P32</f>
        <v>0</v>
      </c>
      <c r="Q26" s="138">
        <f>WP!P32+GJP!P32+SBET!P32+Sugarplay!Q32</f>
        <v>0</v>
      </c>
      <c r="R26" s="138">
        <f>WP!R32+GJP!R32+SBET!R32+Sugarplay!S32</f>
        <v>0</v>
      </c>
      <c r="S26" s="148" t="e">
        <f t="shared" si="38"/>
        <v>#DIV/0!</v>
      </c>
      <c r="T26" s="138">
        <f>WP!S32+GJP!S32+SBET!S32+Sugarplay!T32</f>
        <v>0</v>
      </c>
      <c r="U26" s="138">
        <f>WP!T32+GJP!T32+SBET!T32+Sugarplay!U32</f>
        <v>0</v>
      </c>
      <c r="V26" s="138">
        <f>WP!U32+GJP!U32+SBET!U32+Sugarplay!V32</f>
        <v>0</v>
      </c>
      <c r="W26" s="147">
        <f t="shared" si="39"/>
        <v>0</v>
      </c>
      <c r="X26" s="148" t="e">
        <f t="shared" si="40"/>
        <v>#DIV/0!</v>
      </c>
      <c r="Y26" s="148" t="e">
        <f t="shared" si="41"/>
        <v>#DIV/0!</v>
      </c>
      <c r="Z26" s="138">
        <f>WP!AE32+GJP!AE32+SBET!AF32+Sugarplay!AG32</f>
        <v>0</v>
      </c>
      <c r="AA26" s="147">
        <f t="shared" si="42"/>
        <v>0</v>
      </c>
      <c r="AB26" s="138">
        <f>WP!AA32+GJP!AA32+SBET!AB32+Sugarplay!AC32</f>
        <v>0</v>
      </c>
      <c r="AC26" s="138">
        <f>WP!AB32+GJP!AB32+SBET!AC32+Sugarplay!AD32</f>
        <v>0</v>
      </c>
      <c r="AD26" s="149">
        <f t="shared" si="43"/>
        <v>0</v>
      </c>
      <c r="AE26" s="148" t="e">
        <f t="shared" si="44"/>
        <v>#DIV/0!</v>
      </c>
      <c r="AF26" s="147">
        <f t="shared" si="45"/>
        <v>0</v>
      </c>
      <c r="AG26" s="138">
        <f>WP!W32+GJP!W32+SBET!W32+Sugarplay!X32</f>
        <v>0</v>
      </c>
      <c r="AH26" s="138">
        <f>WP!X32+GJP!X32+SBET!X32+Sugarplay!Y32</f>
        <v>0</v>
      </c>
      <c r="AI26" s="149">
        <f t="shared" si="46"/>
        <v>0</v>
      </c>
      <c r="AJ26" s="156"/>
      <c r="AK26" s="156"/>
      <c r="AL26" s="156"/>
      <c r="AM26" s="147">
        <f t="shared" si="47"/>
        <v>0</v>
      </c>
      <c r="AN26" s="148" t="e">
        <f t="shared" si="48"/>
        <v>#DIV/0!</v>
      </c>
      <c r="AO26" s="138">
        <f>WP!AC32+GJP!AC32+SBET!AD32+Sugarplay!AE32</f>
        <v>0</v>
      </c>
      <c r="AP26" s="138">
        <f>WP!AD32+GJP!AD32+SBET!AE32+Sugarplay!AF32</f>
        <v>0</v>
      </c>
      <c r="AQ26" s="149">
        <f t="shared" si="49"/>
        <v>0</v>
      </c>
      <c r="AR26" s="153">
        <f t="shared" si="50"/>
        <v>0</v>
      </c>
    </row>
    <row r="27" spans="1:44" s="133" customFormat="1" ht="22.5" customHeight="1">
      <c r="A27" s="137">
        <f>全平台汇总!A27</f>
        <v>46106</v>
      </c>
      <c r="B27" s="138">
        <f>WP!L33+GJP!L33+SBET!L33+Sugarplay!L33</f>
        <v>0</v>
      </c>
      <c r="C27" s="138">
        <f>WP!K33+GJP!K33+SBET!K33+Sugarplay!K33</f>
        <v>0</v>
      </c>
      <c r="D27" s="138">
        <f>WP!M33+GJP!M33+SBET!M33+Sugarplay!N33</f>
        <v>0</v>
      </c>
      <c r="E27" s="141">
        <f t="shared" si="34"/>
        <v>0</v>
      </c>
      <c r="F27" s="142">
        <f t="shared" si="35"/>
        <v>0</v>
      </c>
      <c r="G27" s="142">
        <f t="shared" si="36"/>
        <v>0</v>
      </c>
      <c r="H27" s="142">
        <f t="shared" si="37"/>
        <v>0</v>
      </c>
      <c r="I27" s="138">
        <f>WP!D33+GJP!D33+SBET!D33+Sugarplay!D33</f>
        <v>0</v>
      </c>
      <c r="J27" s="138">
        <f>WP!J33+GJP!J33+SBET!J33+Sugarplay!J33</f>
        <v>0</v>
      </c>
      <c r="K27" s="138">
        <f>WP!B33+GJP!B33+SBET!B33+Sugarplay!B33</f>
        <v>0</v>
      </c>
      <c r="L27" s="138">
        <f>WP!C33+GJP!C33+SBET!C33+Sugarplay!C33</f>
        <v>0</v>
      </c>
      <c r="M27" s="138">
        <f>WP!E33+GJP!E33+SBET!E33+Sugarplay!E33</f>
        <v>0</v>
      </c>
      <c r="N27" s="138">
        <f>WP!F33+GJP!F33+SBET!F33+Sugarplay!F33</f>
        <v>0</v>
      </c>
      <c r="O27" s="138">
        <f>WP!G33+GJP!G33+SBET!G33+Sugarplay!G33</f>
        <v>0</v>
      </c>
      <c r="P27" s="138">
        <f>WP!O33+GJP!O33+SBET!O33+Sugarplay!P33</f>
        <v>0</v>
      </c>
      <c r="Q27" s="138">
        <f>WP!P33+GJP!P33+SBET!P33+Sugarplay!Q33</f>
        <v>0</v>
      </c>
      <c r="R27" s="138">
        <f>WP!R33+GJP!R33+SBET!R33+Sugarplay!S33</f>
        <v>0</v>
      </c>
      <c r="S27" s="148" t="e">
        <f t="shared" si="38"/>
        <v>#DIV/0!</v>
      </c>
      <c r="T27" s="138">
        <f>WP!S33+GJP!S33+SBET!S33+Sugarplay!T33</f>
        <v>0</v>
      </c>
      <c r="U27" s="138">
        <f>WP!T33+GJP!T33+SBET!T33+Sugarplay!U33</f>
        <v>0</v>
      </c>
      <c r="V27" s="138">
        <f>WP!U33+GJP!U33+SBET!U33+Sugarplay!V33</f>
        <v>0</v>
      </c>
      <c r="W27" s="147">
        <f t="shared" si="39"/>
        <v>0</v>
      </c>
      <c r="X27" s="148" t="e">
        <f t="shared" si="40"/>
        <v>#DIV/0!</v>
      </c>
      <c r="Y27" s="148" t="e">
        <f t="shared" si="41"/>
        <v>#DIV/0!</v>
      </c>
      <c r="Z27" s="138">
        <f>WP!AE33+GJP!AE33+SBET!AF33+Sugarplay!AG33</f>
        <v>0</v>
      </c>
      <c r="AA27" s="147">
        <f t="shared" si="42"/>
        <v>0</v>
      </c>
      <c r="AB27" s="138">
        <f>WP!AA33+GJP!AA33+SBET!AB33+Sugarplay!AC33</f>
        <v>0</v>
      </c>
      <c r="AC27" s="138">
        <f>WP!AB33+GJP!AB33+SBET!AC33+Sugarplay!AD33</f>
        <v>0</v>
      </c>
      <c r="AD27" s="149">
        <f t="shared" si="43"/>
        <v>0</v>
      </c>
      <c r="AE27" s="148" t="e">
        <f t="shared" si="44"/>
        <v>#DIV/0!</v>
      </c>
      <c r="AF27" s="147">
        <f t="shared" si="45"/>
        <v>0</v>
      </c>
      <c r="AG27" s="138">
        <f>WP!W33+GJP!W33+SBET!W33+Sugarplay!X33</f>
        <v>0</v>
      </c>
      <c r="AH27" s="138">
        <f>WP!X33+GJP!X33+SBET!X33+Sugarplay!Y33</f>
        <v>0</v>
      </c>
      <c r="AI27" s="149">
        <f t="shared" si="46"/>
        <v>0</v>
      </c>
      <c r="AJ27" s="156"/>
      <c r="AK27" s="156"/>
      <c r="AL27" s="156"/>
      <c r="AM27" s="147">
        <f t="shared" si="47"/>
        <v>0</v>
      </c>
      <c r="AN27" s="148" t="e">
        <f t="shared" si="48"/>
        <v>#DIV/0!</v>
      </c>
      <c r="AO27" s="138">
        <f>WP!AC33+GJP!AC33+SBET!AD33+Sugarplay!AE33</f>
        <v>0</v>
      </c>
      <c r="AP27" s="138">
        <f>WP!AD33+GJP!AD33+SBET!AE33+Sugarplay!AF33</f>
        <v>0</v>
      </c>
      <c r="AQ27" s="149">
        <f t="shared" si="49"/>
        <v>0</v>
      </c>
      <c r="AR27" s="153">
        <f t="shared" si="50"/>
        <v>0</v>
      </c>
    </row>
    <row r="28" spans="1:44" s="133" customFormat="1" ht="22.5" customHeight="1">
      <c r="A28" s="137">
        <f>全平台汇总!A28</f>
        <v>46107</v>
      </c>
      <c r="B28" s="138">
        <f>WP!L34+GJP!L34+SBET!L34+Sugarplay!L34</f>
        <v>0</v>
      </c>
      <c r="C28" s="138">
        <f>WP!K34+GJP!K34+SBET!K34+Sugarplay!K34</f>
        <v>0</v>
      </c>
      <c r="D28" s="138">
        <f>WP!M34+GJP!M34+SBET!M34+Sugarplay!N34</f>
        <v>0</v>
      </c>
      <c r="E28" s="141">
        <f t="shared" si="34"/>
        <v>0</v>
      </c>
      <c r="F28" s="142">
        <f t="shared" si="35"/>
        <v>0</v>
      </c>
      <c r="G28" s="142">
        <f t="shared" si="36"/>
        <v>0</v>
      </c>
      <c r="H28" s="142">
        <f t="shared" si="37"/>
        <v>0</v>
      </c>
      <c r="I28" s="138">
        <f>WP!D34+GJP!D34+SBET!D34+Sugarplay!D34</f>
        <v>0</v>
      </c>
      <c r="J28" s="138">
        <f>WP!J34+GJP!J34+SBET!J34+Sugarplay!J34</f>
        <v>0</v>
      </c>
      <c r="K28" s="138">
        <f>WP!B34+GJP!B34+SBET!B34+Sugarplay!B34</f>
        <v>0</v>
      </c>
      <c r="L28" s="138">
        <f>WP!C34+GJP!C34+SBET!C34+Sugarplay!C34</f>
        <v>0</v>
      </c>
      <c r="M28" s="138">
        <f>WP!E34+GJP!E34+SBET!E34+Sugarplay!E34</f>
        <v>0</v>
      </c>
      <c r="N28" s="138">
        <f>WP!F34+GJP!F34+SBET!F34+Sugarplay!F34</f>
        <v>0</v>
      </c>
      <c r="O28" s="138">
        <f>WP!G34+GJP!G34+SBET!G34+Sugarplay!G34</f>
        <v>0</v>
      </c>
      <c r="P28" s="138">
        <f>WP!O34+GJP!O34+SBET!O34+Sugarplay!P34</f>
        <v>0</v>
      </c>
      <c r="Q28" s="138">
        <f>WP!P34+GJP!P34+SBET!P34+Sugarplay!Q34</f>
        <v>0</v>
      </c>
      <c r="R28" s="138">
        <f>WP!R34+GJP!R34+SBET!R34+Sugarplay!S34</f>
        <v>0</v>
      </c>
      <c r="S28" s="148" t="e">
        <f t="shared" si="38"/>
        <v>#DIV/0!</v>
      </c>
      <c r="T28" s="138">
        <f>WP!S34+GJP!S34+SBET!S34+Sugarplay!T34</f>
        <v>0</v>
      </c>
      <c r="U28" s="138">
        <f>WP!T34+GJP!T34+SBET!T34+Sugarplay!U34</f>
        <v>0</v>
      </c>
      <c r="V28" s="138">
        <f>WP!U34+GJP!U34+SBET!U34+Sugarplay!V34</f>
        <v>0</v>
      </c>
      <c r="W28" s="147">
        <f t="shared" si="39"/>
        <v>0</v>
      </c>
      <c r="X28" s="148" t="e">
        <f t="shared" si="40"/>
        <v>#DIV/0!</v>
      </c>
      <c r="Y28" s="148" t="e">
        <f t="shared" si="41"/>
        <v>#DIV/0!</v>
      </c>
      <c r="Z28" s="138">
        <f>WP!AE34+GJP!AE34+SBET!AF34+Sugarplay!AG34</f>
        <v>0</v>
      </c>
      <c r="AA28" s="147">
        <f t="shared" si="42"/>
        <v>0</v>
      </c>
      <c r="AB28" s="138">
        <f>WP!AA34+GJP!AA34+SBET!AB34+Sugarplay!AC34</f>
        <v>0</v>
      </c>
      <c r="AC28" s="138">
        <f>WP!AB34+GJP!AB34+SBET!AC34+Sugarplay!AD34</f>
        <v>0</v>
      </c>
      <c r="AD28" s="149">
        <f t="shared" si="43"/>
        <v>0</v>
      </c>
      <c r="AE28" s="148" t="e">
        <f t="shared" si="44"/>
        <v>#DIV/0!</v>
      </c>
      <c r="AF28" s="147">
        <f t="shared" si="45"/>
        <v>0</v>
      </c>
      <c r="AG28" s="138">
        <f>WP!W34+GJP!W34+SBET!W34+Sugarplay!X34</f>
        <v>0</v>
      </c>
      <c r="AH28" s="138">
        <f>WP!X34+GJP!X34+SBET!X34+Sugarplay!Y34</f>
        <v>0</v>
      </c>
      <c r="AI28" s="149">
        <f t="shared" si="46"/>
        <v>0</v>
      </c>
      <c r="AJ28" s="156"/>
      <c r="AK28" s="156"/>
      <c r="AL28" s="156"/>
      <c r="AM28" s="147">
        <f t="shared" si="47"/>
        <v>0</v>
      </c>
      <c r="AN28" s="148" t="e">
        <f t="shared" si="48"/>
        <v>#DIV/0!</v>
      </c>
      <c r="AO28" s="138">
        <f>WP!AC34+GJP!AC34+SBET!AD34+Sugarplay!AE34</f>
        <v>0</v>
      </c>
      <c r="AP28" s="138">
        <f>WP!AD34+GJP!AD34+SBET!AE34+Sugarplay!AF34</f>
        <v>0</v>
      </c>
      <c r="AQ28" s="149">
        <f t="shared" si="49"/>
        <v>0</v>
      </c>
      <c r="AR28" s="153">
        <f t="shared" si="50"/>
        <v>0</v>
      </c>
    </row>
    <row r="29" spans="1:44" s="133" customFormat="1" ht="22.5" customHeight="1">
      <c r="A29" s="137">
        <f>全平台汇总!A29</f>
        <v>46108</v>
      </c>
      <c r="B29" s="138">
        <f>WP!L35+GJP!L35+SBET!L35+Sugarplay!L35</f>
        <v>0</v>
      </c>
      <c r="C29" s="138">
        <f>WP!K35+GJP!K35+SBET!K35+Sugarplay!K35</f>
        <v>0</v>
      </c>
      <c r="D29" s="138">
        <f>WP!M35+GJP!M35+SBET!M35+Sugarplay!N35</f>
        <v>0</v>
      </c>
      <c r="E29" s="141">
        <f t="shared" si="34"/>
        <v>0</v>
      </c>
      <c r="F29" s="142">
        <f t="shared" si="35"/>
        <v>0</v>
      </c>
      <c r="G29" s="142">
        <f t="shared" si="36"/>
        <v>0</v>
      </c>
      <c r="H29" s="142">
        <f t="shared" si="37"/>
        <v>0</v>
      </c>
      <c r="I29" s="138">
        <f>WP!D35+GJP!D35+SBET!D35+Sugarplay!D35</f>
        <v>0</v>
      </c>
      <c r="J29" s="138">
        <f>WP!J35+GJP!J35+SBET!J35+Sugarplay!J35</f>
        <v>0</v>
      </c>
      <c r="K29" s="138">
        <f>WP!B35+GJP!B35+SBET!B35+Sugarplay!B35</f>
        <v>0</v>
      </c>
      <c r="L29" s="138">
        <f>WP!C35+GJP!C35+SBET!C35+Sugarplay!C35</f>
        <v>0</v>
      </c>
      <c r="M29" s="138">
        <f>WP!E35+GJP!E35+SBET!E35+Sugarplay!E35</f>
        <v>0</v>
      </c>
      <c r="N29" s="138">
        <f>WP!F35+GJP!F35+SBET!F35+Sugarplay!F35</f>
        <v>0</v>
      </c>
      <c r="O29" s="138">
        <f>WP!G35+GJP!G35+SBET!G35+Sugarplay!G35</f>
        <v>0</v>
      </c>
      <c r="P29" s="138">
        <f>WP!O35+GJP!O35+SBET!O35+Sugarplay!P35</f>
        <v>0</v>
      </c>
      <c r="Q29" s="138">
        <f>WP!P35+GJP!P35+SBET!P35+Sugarplay!Q35</f>
        <v>0</v>
      </c>
      <c r="R29" s="138">
        <f>WP!R35+GJP!R35+SBET!R35+Sugarplay!S35</f>
        <v>0</v>
      </c>
      <c r="S29" s="148" t="e">
        <f t="shared" si="38"/>
        <v>#DIV/0!</v>
      </c>
      <c r="T29" s="138">
        <f>WP!S35+GJP!S35+SBET!S35+Sugarplay!T35</f>
        <v>0</v>
      </c>
      <c r="U29" s="138">
        <f>WP!T35+GJP!T35+SBET!T35+Sugarplay!U35</f>
        <v>0</v>
      </c>
      <c r="V29" s="138">
        <f>WP!U35+GJP!U35+SBET!U35+Sugarplay!V35</f>
        <v>0</v>
      </c>
      <c r="W29" s="147">
        <f t="shared" si="39"/>
        <v>0</v>
      </c>
      <c r="X29" s="148" t="e">
        <f t="shared" si="40"/>
        <v>#DIV/0!</v>
      </c>
      <c r="Y29" s="148" t="e">
        <f t="shared" si="41"/>
        <v>#DIV/0!</v>
      </c>
      <c r="Z29" s="138">
        <f>WP!AE35+GJP!AE35+SBET!AF35+Sugarplay!AG35</f>
        <v>0</v>
      </c>
      <c r="AA29" s="147">
        <f t="shared" si="42"/>
        <v>0</v>
      </c>
      <c r="AB29" s="138">
        <f>WP!AA35+GJP!AA35+SBET!AB35+Sugarplay!AC35</f>
        <v>0</v>
      </c>
      <c r="AC29" s="138">
        <f>WP!AB35+GJP!AB35+SBET!AC35+Sugarplay!AD35</f>
        <v>0</v>
      </c>
      <c r="AD29" s="149">
        <f t="shared" si="43"/>
        <v>0</v>
      </c>
      <c r="AE29" s="148" t="e">
        <f t="shared" si="44"/>
        <v>#DIV/0!</v>
      </c>
      <c r="AF29" s="147">
        <f t="shared" si="45"/>
        <v>0</v>
      </c>
      <c r="AG29" s="138">
        <f>WP!W35+GJP!W35+SBET!W35+Sugarplay!X35</f>
        <v>0</v>
      </c>
      <c r="AH29" s="138">
        <f>WP!X35+GJP!X35+SBET!X35+Sugarplay!Y35</f>
        <v>0</v>
      </c>
      <c r="AI29" s="149">
        <f t="shared" si="46"/>
        <v>0</v>
      </c>
      <c r="AJ29" s="156"/>
      <c r="AK29" s="156"/>
      <c r="AL29" s="156"/>
      <c r="AM29" s="147">
        <f t="shared" si="47"/>
        <v>0</v>
      </c>
      <c r="AN29" s="148" t="e">
        <f t="shared" si="48"/>
        <v>#DIV/0!</v>
      </c>
      <c r="AO29" s="138">
        <f>WP!AC35+GJP!AC35+SBET!AD35+Sugarplay!AE35</f>
        <v>0</v>
      </c>
      <c r="AP29" s="138">
        <f>WP!AD35+GJP!AD35+SBET!AE35+Sugarplay!AF35</f>
        <v>0</v>
      </c>
      <c r="AQ29" s="149">
        <f t="shared" si="49"/>
        <v>0</v>
      </c>
      <c r="AR29" s="153">
        <f t="shared" si="50"/>
        <v>0</v>
      </c>
    </row>
    <row r="30" spans="1:44" s="133" customFormat="1" ht="22.5" customHeight="1">
      <c r="A30" s="137">
        <f>全平台汇总!A30</f>
        <v>46109</v>
      </c>
      <c r="B30" s="138">
        <f>WP!L36+GJP!L36+SBET!L36+Sugarplay!L36</f>
        <v>0</v>
      </c>
      <c r="C30" s="138">
        <f>WP!K36+GJP!K36+SBET!K36+Sugarplay!K36</f>
        <v>0</v>
      </c>
      <c r="D30" s="138">
        <f>WP!M36+GJP!M36+SBET!M36+Sugarplay!N36</f>
        <v>0</v>
      </c>
      <c r="E30" s="141">
        <f t="shared" si="34"/>
        <v>0</v>
      </c>
      <c r="F30" s="142">
        <f t="shared" si="35"/>
        <v>0</v>
      </c>
      <c r="G30" s="142">
        <f t="shared" si="36"/>
        <v>0</v>
      </c>
      <c r="H30" s="142">
        <f t="shared" si="37"/>
        <v>0</v>
      </c>
      <c r="I30" s="138">
        <f>WP!D36+GJP!D36+SBET!D36+Sugarplay!D36</f>
        <v>0</v>
      </c>
      <c r="J30" s="138">
        <f>WP!J36+GJP!J36+SBET!J36+Sugarplay!J36</f>
        <v>0</v>
      </c>
      <c r="K30" s="138">
        <f>WP!B36+GJP!B36+SBET!B36+Sugarplay!B36</f>
        <v>0</v>
      </c>
      <c r="L30" s="138">
        <f>WP!C36+GJP!C36+SBET!C36+Sugarplay!C36</f>
        <v>0</v>
      </c>
      <c r="M30" s="138">
        <f>WP!E36+GJP!E36+SBET!E36+Sugarplay!E36</f>
        <v>0</v>
      </c>
      <c r="N30" s="138">
        <f>WP!F36+GJP!F36+SBET!F36+Sugarplay!F36</f>
        <v>0</v>
      </c>
      <c r="O30" s="138">
        <f>WP!G36+GJP!G36+SBET!G36+Sugarplay!G36</f>
        <v>0</v>
      </c>
      <c r="P30" s="138">
        <f>WP!O36+GJP!O36+SBET!O36+Sugarplay!P36</f>
        <v>0</v>
      </c>
      <c r="Q30" s="138">
        <f>WP!P36+GJP!P36+SBET!P36+Sugarplay!Q36</f>
        <v>0</v>
      </c>
      <c r="R30" s="138">
        <f>WP!R36+GJP!R36+SBET!R36+Sugarplay!S36</f>
        <v>0</v>
      </c>
      <c r="S30" s="148" t="e">
        <f t="shared" si="38"/>
        <v>#DIV/0!</v>
      </c>
      <c r="T30" s="138">
        <f>WP!S36+GJP!S36+SBET!S36+Sugarplay!T36</f>
        <v>0</v>
      </c>
      <c r="U30" s="138">
        <f>WP!T36+GJP!T36+SBET!T36+Sugarplay!U36</f>
        <v>0</v>
      </c>
      <c r="V30" s="138">
        <f>WP!U36+GJP!U36+SBET!U36+Sugarplay!V36</f>
        <v>0</v>
      </c>
      <c r="W30" s="147">
        <f t="shared" si="39"/>
        <v>0</v>
      </c>
      <c r="X30" s="148" t="e">
        <f t="shared" si="40"/>
        <v>#DIV/0!</v>
      </c>
      <c r="Y30" s="148" t="e">
        <f t="shared" si="41"/>
        <v>#DIV/0!</v>
      </c>
      <c r="Z30" s="138">
        <f>WP!AE36+GJP!AE36+SBET!AF36+Sugarplay!AG36</f>
        <v>0</v>
      </c>
      <c r="AA30" s="147">
        <f t="shared" si="42"/>
        <v>0</v>
      </c>
      <c r="AB30" s="138">
        <f>WP!AA36+GJP!AA36+SBET!AB36+Sugarplay!AC36</f>
        <v>0</v>
      </c>
      <c r="AC30" s="138">
        <f>WP!AB36+GJP!AB36+SBET!AC36+Sugarplay!AD36</f>
        <v>0</v>
      </c>
      <c r="AD30" s="149">
        <f t="shared" si="43"/>
        <v>0</v>
      </c>
      <c r="AE30" s="148" t="e">
        <f t="shared" si="44"/>
        <v>#DIV/0!</v>
      </c>
      <c r="AF30" s="147">
        <f t="shared" si="45"/>
        <v>0</v>
      </c>
      <c r="AG30" s="138">
        <f>WP!W36+GJP!W36+SBET!W36+Sugarplay!X36</f>
        <v>0</v>
      </c>
      <c r="AH30" s="138">
        <f>WP!X36+GJP!X36+SBET!X36+Sugarplay!Y36</f>
        <v>0</v>
      </c>
      <c r="AI30" s="149">
        <f t="shared" si="46"/>
        <v>0</v>
      </c>
      <c r="AJ30" s="156"/>
      <c r="AK30" s="156"/>
      <c r="AL30" s="156"/>
      <c r="AM30" s="147">
        <f t="shared" si="47"/>
        <v>0</v>
      </c>
      <c r="AN30" s="148" t="e">
        <f t="shared" si="48"/>
        <v>#DIV/0!</v>
      </c>
      <c r="AO30" s="138">
        <f>WP!AC36+GJP!AC36+SBET!AD36+Sugarplay!AE36</f>
        <v>0</v>
      </c>
      <c r="AP30" s="138">
        <f>WP!AD36+GJP!AD36+SBET!AE36+Sugarplay!AF36</f>
        <v>0</v>
      </c>
      <c r="AQ30" s="149">
        <f t="shared" si="49"/>
        <v>0</v>
      </c>
      <c r="AR30" s="153">
        <f t="shared" si="50"/>
        <v>0</v>
      </c>
    </row>
    <row r="31" spans="1:44" s="133" customFormat="1" ht="22.5" customHeight="1">
      <c r="A31" s="137">
        <f>全平台汇总!A31</f>
        <v>46110</v>
      </c>
      <c r="B31" s="138">
        <f>WP!L37+GJP!L37+SBET!L37+Sugarplay!L37</f>
        <v>0</v>
      </c>
      <c r="C31" s="138">
        <f>WP!K37+GJP!K37+SBET!K37+Sugarplay!K37</f>
        <v>0</v>
      </c>
      <c r="D31" s="138">
        <f>WP!M37+GJP!M37+SBET!M37+Sugarplay!N37</f>
        <v>0</v>
      </c>
      <c r="E31" s="141">
        <f t="shared" si="34"/>
        <v>0</v>
      </c>
      <c r="F31" s="142">
        <f t="shared" si="35"/>
        <v>0</v>
      </c>
      <c r="G31" s="142">
        <f t="shared" si="36"/>
        <v>0</v>
      </c>
      <c r="H31" s="142">
        <f t="shared" si="37"/>
        <v>0</v>
      </c>
      <c r="I31" s="138">
        <f>WP!D37+GJP!D37+SBET!D37+Sugarplay!D37</f>
        <v>0</v>
      </c>
      <c r="J31" s="138">
        <f>WP!J37+GJP!J37+SBET!J37+Sugarplay!J37</f>
        <v>0</v>
      </c>
      <c r="K31" s="138">
        <f>WP!B37+GJP!B37+SBET!B37+Sugarplay!B37</f>
        <v>0</v>
      </c>
      <c r="L31" s="138">
        <f>WP!C37+GJP!C37+SBET!C37+Sugarplay!C37</f>
        <v>0</v>
      </c>
      <c r="M31" s="138">
        <f>WP!E37+GJP!E37+SBET!E37+Sugarplay!E37</f>
        <v>0</v>
      </c>
      <c r="N31" s="138">
        <f>WP!F37+GJP!F37+SBET!F37+Sugarplay!F37</f>
        <v>0</v>
      </c>
      <c r="O31" s="138">
        <f>WP!G37+GJP!G37+SBET!G37+Sugarplay!G37</f>
        <v>0</v>
      </c>
      <c r="P31" s="138">
        <f>WP!O37+GJP!O37+SBET!O37+Sugarplay!P37</f>
        <v>0</v>
      </c>
      <c r="Q31" s="138">
        <f>WP!P37+GJP!P37+SBET!P37+Sugarplay!Q37</f>
        <v>0</v>
      </c>
      <c r="R31" s="138">
        <f>WP!R37+GJP!R37+SBET!R37+Sugarplay!S37</f>
        <v>0</v>
      </c>
      <c r="S31" s="148" t="e">
        <f t="shared" si="38"/>
        <v>#DIV/0!</v>
      </c>
      <c r="T31" s="138">
        <f>WP!S37+GJP!S37+SBET!S37+Sugarplay!T37</f>
        <v>0</v>
      </c>
      <c r="U31" s="138">
        <f>WP!T37+GJP!T37+SBET!T37+Sugarplay!U37</f>
        <v>0</v>
      </c>
      <c r="V31" s="138">
        <f>WP!U37+GJP!U37+SBET!U37+Sugarplay!V37</f>
        <v>0</v>
      </c>
      <c r="W31" s="147">
        <f t="shared" si="39"/>
        <v>0</v>
      </c>
      <c r="X31" s="148" t="e">
        <f t="shared" si="40"/>
        <v>#DIV/0!</v>
      </c>
      <c r="Y31" s="148" t="e">
        <f t="shared" si="41"/>
        <v>#DIV/0!</v>
      </c>
      <c r="Z31" s="138">
        <f>WP!AE37+GJP!AE37+SBET!AF37+Sugarplay!AG37</f>
        <v>0</v>
      </c>
      <c r="AA31" s="147">
        <f t="shared" si="42"/>
        <v>0</v>
      </c>
      <c r="AB31" s="138">
        <f>WP!AA37+GJP!AA37+SBET!AB37+Sugarplay!AC37</f>
        <v>0</v>
      </c>
      <c r="AC31" s="138">
        <f>WP!AB37+GJP!AB37+SBET!AC37+Sugarplay!AD37</f>
        <v>0</v>
      </c>
      <c r="AD31" s="149">
        <f t="shared" si="43"/>
        <v>0</v>
      </c>
      <c r="AE31" s="148" t="e">
        <f t="shared" si="44"/>
        <v>#DIV/0!</v>
      </c>
      <c r="AF31" s="147">
        <f t="shared" si="45"/>
        <v>0</v>
      </c>
      <c r="AG31" s="138">
        <f>WP!W37+GJP!W37+SBET!W37+Sugarplay!X37</f>
        <v>0</v>
      </c>
      <c r="AH31" s="138">
        <f>WP!X37+GJP!X37+SBET!X37+Sugarplay!Y37</f>
        <v>0</v>
      </c>
      <c r="AI31" s="149">
        <f t="shared" si="46"/>
        <v>0</v>
      </c>
      <c r="AJ31" s="156"/>
      <c r="AK31" s="156"/>
      <c r="AL31" s="156"/>
      <c r="AM31" s="147">
        <f t="shared" si="47"/>
        <v>0</v>
      </c>
      <c r="AN31" s="148" t="e">
        <f t="shared" si="48"/>
        <v>#DIV/0!</v>
      </c>
      <c r="AO31" s="138">
        <f>WP!AC37+GJP!AC37+SBET!AD37+Sugarplay!AE37</f>
        <v>0</v>
      </c>
      <c r="AP31" s="138">
        <f>WP!AD37+GJP!AD37+SBET!AE37+Sugarplay!AF37</f>
        <v>0</v>
      </c>
      <c r="AQ31" s="149">
        <f t="shared" si="49"/>
        <v>0</v>
      </c>
      <c r="AR31" s="153">
        <f t="shared" si="50"/>
        <v>0</v>
      </c>
    </row>
    <row r="32" spans="1:44" s="133" customFormat="1" ht="22.5" customHeight="1">
      <c r="A32" s="137">
        <f>全平台汇总!A32</f>
        <v>46111</v>
      </c>
      <c r="B32" s="138">
        <f>WP!L38+GJP!L38+SBET!L38+Sugarplay!L38</f>
        <v>0</v>
      </c>
      <c r="C32" s="138">
        <f>WP!K38+GJP!K38+SBET!K38+Sugarplay!K38</f>
        <v>0</v>
      </c>
      <c r="D32" s="138">
        <f>WP!M38+GJP!M38+SBET!M38+Sugarplay!N38</f>
        <v>0</v>
      </c>
      <c r="E32" s="141">
        <f t="shared" si="34"/>
        <v>0</v>
      </c>
      <c r="F32" s="142">
        <f t="shared" si="35"/>
        <v>0</v>
      </c>
      <c r="G32" s="142">
        <f t="shared" si="36"/>
        <v>0</v>
      </c>
      <c r="H32" s="142">
        <f t="shared" si="37"/>
        <v>0</v>
      </c>
      <c r="I32" s="138">
        <f>WP!D38+GJP!D38+SBET!D38+Sugarplay!D38</f>
        <v>0</v>
      </c>
      <c r="J32" s="138">
        <f>WP!J38+GJP!J38+SBET!J38+Sugarplay!J38</f>
        <v>0</v>
      </c>
      <c r="K32" s="138">
        <f>WP!B38+GJP!B38+SBET!B38+Sugarplay!B38</f>
        <v>0</v>
      </c>
      <c r="L32" s="138">
        <f>WP!C38+GJP!C38+SBET!C38+Sugarplay!C38</f>
        <v>0</v>
      </c>
      <c r="M32" s="138">
        <f>WP!E38+GJP!E38+SBET!E38+Sugarplay!E38</f>
        <v>0</v>
      </c>
      <c r="N32" s="138">
        <f>WP!F38+GJP!F38+SBET!F38+Sugarplay!F38</f>
        <v>0</v>
      </c>
      <c r="O32" s="138">
        <f>WP!G38+GJP!G38+SBET!G38+Sugarplay!G38</f>
        <v>0</v>
      </c>
      <c r="P32" s="138">
        <f>WP!O38+GJP!O38+SBET!O38+Sugarplay!P38</f>
        <v>0</v>
      </c>
      <c r="Q32" s="138">
        <f>WP!P38+GJP!P38+SBET!P38+Sugarplay!Q38</f>
        <v>0</v>
      </c>
      <c r="R32" s="138">
        <f>WP!R38+GJP!R38+SBET!R38+Sugarplay!S38</f>
        <v>0</v>
      </c>
      <c r="S32" s="148" t="e">
        <f t="shared" si="38"/>
        <v>#DIV/0!</v>
      </c>
      <c r="T32" s="138">
        <f>WP!S38+GJP!S38+SBET!S38+Sugarplay!T38</f>
        <v>0</v>
      </c>
      <c r="U32" s="138">
        <f>WP!T38+GJP!T38+SBET!T38+Sugarplay!U38</f>
        <v>0</v>
      </c>
      <c r="V32" s="138">
        <f>WP!U38+GJP!U38+SBET!U38+Sugarplay!V38</f>
        <v>0</v>
      </c>
      <c r="W32" s="147">
        <f t="shared" si="39"/>
        <v>0</v>
      </c>
      <c r="X32" s="148" t="e">
        <f t="shared" si="40"/>
        <v>#DIV/0!</v>
      </c>
      <c r="Y32" s="148" t="e">
        <f t="shared" si="41"/>
        <v>#DIV/0!</v>
      </c>
      <c r="Z32" s="138">
        <f>WP!AE38+GJP!AE38+SBET!AF38+Sugarplay!AG38</f>
        <v>0</v>
      </c>
      <c r="AA32" s="147">
        <f t="shared" si="42"/>
        <v>0</v>
      </c>
      <c r="AB32" s="138">
        <f>WP!AA38+GJP!AA38+SBET!AB38+Sugarplay!AC38</f>
        <v>0</v>
      </c>
      <c r="AC32" s="138">
        <f>WP!AB38+GJP!AB38+SBET!AC38+Sugarplay!AD38</f>
        <v>0</v>
      </c>
      <c r="AD32" s="149">
        <f t="shared" si="43"/>
        <v>0</v>
      </c>
      <c r="AE32" s="148" t="e">
        <f t="shared" si="44"/>
        <v>#DIV/0!</v>
      </c>
      <c r="AF32" s="147">
        <f t="shared" si="45"/>
        <v>0</v>
      </c>
      <c r="AG32" s="138">
        <f>WP!W38+GJP!W38+SBET!W38+Sugarplay!X38</f>
        <v>0</v>
      </c>
      <c r="AH32" s="138">
        <f>WP!X38+GJP!X38+SBET!X38+Sugarplay!Y38</f>
        <v>0</v>
      </c>
      <c r="AI32" s="149">
        <f t="shared" si="46"/>
        <v>0</v>
      </c>
      <c r="AJ32" s="156"/>
      <c r="AK32" s="156"/>
      <c r="AL32" s="156"/>
      <c r="AM32" s="147">
        <f t="shared" si="47"/>
        <v>0</v>
      </c>
      <c r="AN32" s="148" t="e">
        <f t="shared" si="48"/>
        <v>#DIV/0!</v>
      </c>
      <c r="AO32" s="138">
        <f>WP!AC38+GJP!AC38+SBET!AD38+Sugarplay!AE38</f>
        <v>0</v>
      </c>
      <c r="AP32" s="138">
        <f>WP!AD38+GJP!AD38+SBET!AE38+Sugarplay!AF38</f>
        <v>0</v>
      </c>
      <c r="AQ32" s="149">
        <f t="shared" si="49"/>
        <v>0</v>
      </c>
      <c r="AR32" s="153">
        <f t="shared" si="50"/>
        <v>0</v>
      </c>
    </row>
    <row r="33" spans="1:44" s="133" customFormat="1" ht="22.5" customHeight="1">
      <c r="A33" s="137">
        <f>全平台汇总!A33</f>
        <v>46112</v>
      </c>
      <c r="B33" s="138">
        <f>WP!L39+GJP!L39+SBET!L39+Sugarplay!L39</f>
        <v>0</v>
      </c>
      <c r="C33" s="138">
        <f>WP!K39+GJP!K39+SBET!K39+Sugarplay!K39</f>
        <v>0</v>
      </c>
      <c r="D33" s="138">
        <f>WP!M39+GJP!M39+SBET!M39+Sugarplay!N39</f>
        <v>0</v>
      </c>
      <c r="E33" s="141">
        <f t="shared" si="34"/>
        <v>0</v>
      </c>
      <c r="F33" s="142">
        <f t="shared" si="35"/>
        <v>0</v>
      </c>
      <c r="G33" s="142">
        <f t="shared" si="36"/>
        <v>0</v>
      </c>
      <c r="H33" s="142">
        <f t="shared" si="37"/>
        <v>0</v>
      </c>
      <c r="I33" s="138">
        <f>WP!D39+GJP!D39+SBET!D39+Sugarplay!D39</f>
        <v>0</v>
      </c>
      <c r="J33" s="138">
        <f>WP!J39+GJP!J39+SBET!J39+Sugarplay!J39</f>
        <v>0</v>
      </c>
      <c r="K33" s="138">
        <f>WP!B39+GJP!B39+SBET!B39+Sugarplay!B39</f>
        <v>0</v>
      </c>
      <c r="L33" s="138">
        <f>WP!C39+GJP!C39+SBET!C39+Sugarplay!C39</f>
        <v>0</v>
      </c>
      <c r="M33" s="138">
        <f>WP!E39+GJP!E39+SBET!E39+Sugarplay!E39</f>
        <v>0</v>
      </c>
      <c r="N33" s="138">
        <f>WP!F39+GJP!F39+SBET!F39+Sugarplay!F39</f>
        <v>0</v>
      </c>
      <c r="O33" s="138">
        <f>WP!G39+GJP!G39+SBET!G39+Sugarplay!G39</f>
        <v>0</v>
      </c>
      <c r="P33" s="138">
        <f>WP!O39+GJP!O39+SBET!O39+Sugarplay!P39</f>
        <v>0</v>
      </c>
      <c r="Q33" s="138">
        <f>WP!P39+GJP!P39+SBET!P39+Sugarplay!Q39</f>
        <v>0</v>
      </c>
      <c r="R33" s="138">
        <f>WP!R39+GJP!R39+SBET!R39+Sugarplay!S39</f>
        <v>0</v>
      </c>
      <c r="S33" s="148" t="e">
        <f t="shared" si="38"/>
        <v>#DIV/0!</v>
      </c>
      <c r="T33" s="138">
        <f>WP!S39+GJP!S39+SBET!S39+Sugarplay!T39</f>
        <v>0</v>
      </c>
      <c r="U33" s="138">
        <f>WP!T39+GJP!T39+SBET!T39+Sugarplay!U39</f>
        <v>0</v>
      </c>
      <c r="V33" s="138">
        <f>WP!U39+GJP!U39+SBET!U39+Sugarplay!V39</f>
        <v>0</v>
      </c>
      <c r="W33" s="147">
        <f t="shared" si="39"/>
        <v>0</v>
      </c>
      <c r="X33" s="148" t="e">
        <f t="shared" si="40"/>
        <v>#DIV/0!</v>
      </c>
      <c r="Y33" s="148" t="e">
        <f t="shared" si="41"/>
        <v>#DIV/0!</v>
      </c>
      <c r="Z33" s="138">
        <f>WP!AE39+GJP!AE39+SBET!AF39+Sugarplay!AG39</f>
        <v>0</v>
      </c>
      <c r="AA33" s="147">
        <f t="shared" si="42"/>
        <v>0</v>
      </c>
      <c r="AB33" s="138">
        <f>WP!AA39+GJP!AA39+SBET!AB39+Sugarplay!AC39</f>
        <v>0</v>
      </c>
      <c r="AC33" s="138">
        <f>WP!AB39+GJP!AB39+SBET!AC39+Sugarplay!AD39</f>
        <v>0</v>
      </c>
      <c r="AD33" s="149">
        <f t="shared" si="43"/>
        <v>0</v>
      </c>
      <c r="AE33" s="148" t="e">
        <f t="shared" si="44"/>
        <v>#DIV/0!</v>
      </c>
      <c r="AF33" s="147">
        <f t="shared" si="45"/>
        <v>0</v>
      </c>
      <c r="AG33" s="138">
        <f>WP!W39+GJP!W39+SBET!W39+Sugarplay!X39</f>
        <v>0</v>
      </c>
      <c r="AH33" s="138">
        <f>WP!X39+GJP!X39+SBET!X39+Sugarplay!Y39</f>
        <v>0</v>
      </c>
      <c r="AI33" s="149">
        <f t="shared" si="46"/>
        <v>0</v>
      </c>
      <c r="AJ33" s="156"/>
      <c r="AK33" s="156"/>
      <c r="AL33" s="156"/>
      <c r="AM33" s="147">
        <f t="shared" si="47"/>
        <v>0</v>
      </c>
      <c r="AN33" s="148" t="e">
        <f t="shared" si="48"/>
        <v>#DIV/0!</v>
      </c>
      <c r="AO33" s="138">
        <f>WP!AC39+GJP!AC39+SBET!AD39+Sugarplay!AE39</f>
        <v>0</v>
      </c>
      <c r="AP33" s="138">
        <f>WP!AD39+GJP!AD39+SBET!AE39+Sugarplay!AF39</f>
        <v>0</v>
      </c>
      <c r="AQ33" s="149">
        <f t="shared" si="49"/>
        <v>0</v>
      </c>
      <c r="AR33" s="153">
        <f t="shared" si="50"/>
        <v>0</v>
      </c>
    </row>
    <row r="34" spans="1:44" s="133" customFormat="1" ht="26.25" customHeight="1">
      <c r="A34" s="143" t="s">
        <v>41</v>
      </c>
      <c r="B34" s="144">
        <f>AVERAGE(B3:B14)</f>
        <v>9747411.1583333332</v>
      </c>
      <c r="C34" s="144">
        <f>AVERAGE(C3:C14)</f>
        <v>85846.157500000001</v>
      </c>
      <c r="D34" s="144">
        <f>AVERAGE(D3:D14)</f>
        <v>8517410.416666666</v>
      </c>
      <c r="E34" s="144">
        <f>AVERAGE(E3:E14)</f>
        <v>1230000.7416666665</v>
      </c>
      <c r="F34" s="144">
        <f>AVERAGE(F3:F14)</f>
        <v>1479550.53</v>
      </c>
      <c r="G34" s="144">
        <f>AVERAGE(G3:G14)</f>
        <v>1276313.8041666667</v>
      </c>
      <c r="H34" s="144">
        <f>AVERAGE(H3:H14)</f>
        <v>898337.61313333327</v>
      </c>
      <c r="I34" s="144">
        <f>AVERAGE(I3:I14)</f>
        <v>34485.916666666664</v>
      </c>
      <c r="J34" s="144">
        <f>AVERAGE(J3:J14)</f>
        <v>24178.666666666668</v>
      </c>
      <c r="K34" s="144">
        <f>AVERAGE(K3:K14)</f>
        <v>1226.0833333333333</v>
      </c>
      <c r="L34" s="144">
        <f>AVERAGE(L3:L14)</f>
        <v>405.91666666666669</v>
      </c>
      <c r="M34" s="144">
        <f>AVERAGE(M3:M14)</f>
        <v>856</v>
      </c>
      <c r="N34" s="144">
        <f>AVERAGE(N3:N14)</f>
        <v>5136.416666666667</v>
      </c>
      <c r="O34" s="144">
        <f>AVERAGE(O3:O14)</f>
        <v>11483.5</v>
      </c>
      <c r="P34" s="144">
        <f>AVERAGE(P3:P14)</f>
        <v>65608413.330833323</v>
      </c>
      <c r="Q34" s="144">
        <f>AVERAGE(Q3:Q14)</f>
        <v>61130246.127499998</v>
      </c>
      <c r="R34" s="144">
        <f>AVERAGE(R3:R14)</f>
        <v>63483547.330833338</v>
      </c>
      <c r="S34" s="150" t="e">
        <f>T312/Q312</f>
        <v>#DIV/0!</v>
      </c>
      <c r="T34" s="144">
        <f>AVERAGE(T3:T14)</f>
        <v>645315.47000000009</v>
      </c>
      <c r="U34" s="144">
        <f>AVERAGE(U3:U14)</f>
        <v>260022.74416666667</v>
      </c>
      <c r="V34" s="144">
        <f>AVERAGE(V3:V14)</f>
        <v>33513.263333333336</v>
      </c>
      <c r="W34" s="144">
        <f>AVERAGE(W3:W14)</f>
        <v>1479550.53</v>
      </c>
      <c r="X34" s="150" t="e">
        <f>W312/P312</f>
        <v>#DIV/0!</v>
      </c>
      <c r="Y34" s="150" t="e">
        <f>(P312-R312)/P312</f>
        <v>#DIV/0!</v>
      </c>
      <c r="Z34" s="144">
        <f>AVERAGE(Z3:Z14)</f>
        <v>2091423.4566666663</v>
      </c>
      <c r="AA34" s="144">
        <f>AVERAGE(AA3:AA14)</f>
        <v>203236.72583333333</v>
      </c>
      <c r="AB34" s="144">
        <f>AVERAGE(AB3:AB14)</f>
        <v>203236.72583333333</v>
      </c>
      <c r="AC34" s="144">
        <f>AVERAGE(AC3:AC14)</f>
        <v>0</v>
      </c>
      <c r="AD34" s="144">
        <f>AVERAGE(AD3:AD14)</f>
        <v>1276313.8041666667</v>
      </c>
      <c r="AE34" s="144">
        <f>AVERAGE(AE3:AE14)</f>
        <v>1.9154285256522626E-2</v>
      </c>
      <c r="AF34" s="144">
        <f>AVERAGE(AF3:AF14)</f>
        <v>244816.64333333334</v>
      </c>
      <c r="AG34" s="144">
        <f>AVERAGE(AG3:AG14)</f>
        <v>227781.7775</v>
      </c>
      <c r="AH34" s="144">
        <f>AVERAGE(AH3:AH14)</f>
        <v>17034.86583333333</v>
      </c>
      <c r="AI34" s="144">
        <f>AVERAGE(AI3:AI14)</f>
        <v>133159.5477</v>
      </c>
      <c r="AJ34" s="144">
        <f>AVERAGE(AJ3:AJ14)</f>
        <v>0</v>
      </c>
      <c r="AK34" s="144">
        <f>AVERAGE(AK3:AK14)</f>
        <v>0</v>
      </c>
      <c r="AL34" s="144">
        <f>AVERAGE(AL3:AL14)</f>
        <v>0</v>
      </c>
      <c r="AM34" s="144">
        <f>AVERAGE(AM3:AM14)</f>
        <v>898337.61313333327</v>
      </c>
      <c r="AN34" s="150" t="e">
        <f>AM312/P312</f>
        <v>#DIV/0!</v>
      </c>
      <c r="AO34" s="144">
        <f>AVERAGE(AO3:AO14)</f>
        <v>14005.550000000001</v>
      </c>
      <c r="AP34" s="144">
        <f>AVERAGE(AP3:AP14)</f>
        <v>-26856.257499999996</v>
      </c>
      <c r="AQ34" s="144">
        <f>AVERAGE(AQ3:AQ14)</f>
        <v>898337.61313333327</v>
      </c>
      <c r="AR34" s="144">
        <f>AVERAGE(AR3:AR14)</f>
        <v>0</v>
      </c>
    </row>
    <row r="35" spans="1:44" s="133" customFormat="1" ht="22.5" customHeight="1">
      <c r="A35" s="143" t="s">
        <v>42</v>
      </c>
      <c r="B35" s="144">
        <f t="shared" ref="B35:AR35" si="51">SUM(B3:B33)</f>
        <v>116968933.89999999</v>
      </c>
      <c r="C35" s="144">
        <f t="shared" si="51"/>
        <v>1030153.89</v>
      </c>
      <c r="D35" s="144">
        <f t="shared" si="51"/>
        <v>102208925</v>
      </c>
      <c r="E35" s="144">
        <f t="shared" si="51"/>
        <v>14760008.899999999</v>
      </c>
      <c r="F35" s="144">
        <f t="shared" si="51"/>
        <v>17754606.359999999</v>
      </c>
      <c r="G35" s="144">
        <f>SUM(G3:G33)</f>
        <v>15315765.65</v>
      </c>
      <c r="H35" s="144">
        <f t="shared" si="51"/>
        <v>10780051.3576</v>
      </c>
      <c r="I35" s="144">
        <f t="shared" si="51"/>
        <v>413831</v>
      </c>
      <c r="J35" s="144">
        <f t="shared" si="51"/>
        <v>290144</v>
      </c>
      <c r="K35" s="144">
        <f t="shared" si="51"/>
        <v>14713</v>
      </c>
      <c r="L35" s="144">
        <f t="shared" si="51"/>
        <v>4871</v>
      </c>
      <c r="M35" s="144">
        <f t="shared" si="51"/>
        <v>10272</v>
      </c>
      <c r="N35" s="144">
        <f t="shared" si="51"/>
        <v>61637</v>
      </c>
      <c r="O35" s="144">
        <f t="shared" si="51"/>
        <v>137802</v>
      </c>
      <c r="P35" s="144">
        <f t="shared" si="51"/>
        <v>787300959.96999991</v>
      </c>
      <c r="Q35" s="144">
        <f t="shared" si="51"/>
        <v>733562953.52999997</v>
      </c>
      <c r="R35" s="144">
        <f t="shared" si="51"/>
        <v>761802567.97000003</v>
      </c>
      <c r="S35" s="150">
        <f t="shared" si="38"/>
        <v>1.055640228658754E-2</v>
      </c>
      <c r="T35" s="144">
        <f t="shared" si="51"/>
        <v>7743785.6400000006</v>
      </c>
      <c r="U35" s="144">
        <f t="shared" si="51"/>
        <v>3120272.93</v>
      </c>
      <c r="V35" s="144">
        <f t="shared" si="51"/>
        <v>402159.16000000003</v>
      </c>
      <c r="W35" s="144">
        <f t="shared" si="51"/>
        <v>17754606.359999999</v>
      </c>
      <c r="X35" s="150">
        <f t="shared" si="40"/>
        <v>2.2551231692485855E-2</v>
      </c>
      <c r="Y35" s="150">
        <f>(P35-R35)/P35</f>
        <v>3.2387096290307456E-2</v>
      </c>
      <c r="Z35" s="144">
        <f t="shared" si="51"/>
        <v>25097081.479999997</v>
      </c>
      <c r="AA35" s="144">
        <f t="shared" si="51"/>
        <v>2438840.71</v>
      </c>
      <c r="AB35" s="144">
        <f t="shared" si="51"/>
        <v>2438840.71</v>
      </c>
      <c r="AC35" s="144">
        <f t="shared" si="51"/>
        <v>0</v>
      </c>
      <c r="AD35" s="144">
        <f t="shared" si="51"/>
        <v>15315765.65</v>
      </c>
      <c r="AE35" s="150">
        <f t="shared" si="44"/>
        <v>1.9453508161076809E-2</v>
      </c>
      <c r="AF35" s="144">
        <f t="shared" si="51"/>
        <v>2937799.72</v>
      </c>
      <c r="AG35" s="144">
        <f t="shared" si="51"/>
        <v>2733381.33</v>
      </c>
      <c r="AH35" s="144">
        <f t="shared" si="51"/>
        <v>204418.38999999996</v>
      </c>
      <c r="AI35" s="144">
        <f t="shared" si="51"/>
        <v>1597914.5723999999</v>
      </c>
      <c r="AJ35" s="144">
        <f t="shared" si="51"/>
        <v>0</v>
      </c>
      <c r="AK35" s="144">
        <f t="shared" si="51"/>
        <v>0</v>
      </c>
      <c r="AL35" s="144">
        <f t="shared" si="51"/>
        <v>0</v>
      </c>
      <c r="AM35" s="144">
        <f t="shared" si="51"/>
        <v>10780051.3576</v>
      </c>
      <c r="AN35" s="150">
        <f t="shared" si="48"/>
        <v>1.3692414852397453E-2</v>
      </c>
      <c r="AO35" s="144">
        <f t="shared" si="51"/>
        <v>168066.6</v>
      </c>
      <c r="AP35" s="144">
        <f t="shared" si="51"/>
        <v>-322275.08999999997</v>
      </c>
      <c r="AQ35" s="144">
        <f t="shared" si="51"/>
        <v>10780051.3576</v>
      </c>
      <c r="AR35" s="144">
        <f t="shared" si="51"/>
        <v>0</v>
      </c>
    </row>
    <row r="36" spans="1:44" s="133" customFormat="1" ht="22.5" customHeight="1">
      <c r="A36" s="143" t="s">
        <v>39</v>
      </c>
      <c r="B36" s="144">
        <f>WP!L40+GJP!L40+SBET!L40+Sugarplay!L40</f>
        <v>116968933.90000001</v>
      </c>
      <c r="C36" s="144">
        <f>WP!K40+GJP!K40+SBET!K40+Sugarplay!K40</f>
        <v>1030153.89</v>
      </c>
      <c r="D36" s="144">
        <f>WP!M40+GJP!M40+SBET!M40+Sugarplay!N40</f>
        <v>102208925</v>
      </c>
      <c r="E36" s="144">
        <f>E35</f>
        <v>14760008.899999999</v>
      </c>
      <c r="F36" s="144">
        <f>F35</f>
        <v>17754606.359999999</v>
      </c>
      <c r="G36" s="144">
        <f>G35</f>
        <v>15315765.65</v>
      </c>
      <c r="H36" s="144">
        <f>H35</f>
        <v>10780051.3576</v>
      </c>
      <c r="I36" s="144">
        <f>WP!D40+GJP!D40+SBET!D40+Sugarplay!D40</f>
        <v>413831</v>
      </c>
      <c r="J36" s="144">
        <f>WP!J40+GJP!J40+SBET!J40+Sugarplay!J40</f>
        <v>290144</v>
      </c>
      <c r="K36" s="144">
        <f>WP!B40+GJP!B40+SBET!B40+Sugarplay!B40</f>
        <v>14713</v>
      </c>
      <c r="L36" s="144">
        <f>WP!C40+GJP!C40+SBET!C40+Sugarplay!C40</f>
        <v>4871</v>
      </c>
      <c r="M36" s="144">
        <f>WP!E40+GJP!E40+SBET!E40+Sugarplay!E40</f>
        <v>10272</v>
      </c>
      <c r="N36" s="144">
        <f>WP!F40+GJP!F40+SBET!F40+Sugarplay!F40</f>
        <v>61637</v>
      </c>
      <c r="O36" s="144">
        <f>WP!G40+GJP!G40+SBET!G40+Sugarplay!G40</f>
        <v>137802</v>
      </c>
      <c r="P36" s="144">
        <f>WP!O40+GJP!O40+SBET!O40+Sugarplay!P40</f>
        <v>787300959.96999991</v>
      </c>
      <c r="Q36" s="144">
        <f>WP!P40+GJP!P40+SBET!P40+Sugarplay!Q40</f>
        <v>733562953.52999997</v>
      </c>
      <c r="R36" s="144">
        <f>WP!R40+GJP!R40+SBET!R40+Sugarplay!S40</f>
        <v>761802567.96999991</v>
      </c>
      <c r="S36" s="150">
        <f t="shared" si="38"/>
        <v>1.0556402286587536E-2</v>
      </c>
      <c r="T36" s="144">
        <f>WP!S40+GJP!S40+SBET!S40+Sugarplay!T40</f>
        <v>7743785.6399999987</v>
      </c>
      <c r="U36" s="144">
        <f>WP!T40+GJP!T40+SBET!T40+Sugarplay!U40</f>
        <v>3120272.9299999997</v>
      </c>
      <c r="V36" s="144">
        <f>WP!U40+GJP!U40+SBET!U40+Sugarplay!V40</f>
        <v>402159.16</v>
      </c>
      <c r="W36" s="144">
        <f>W35</f>
        <v>17754606.359999999</v>
      </c>
      <c r="X36" s="150">
        <f>X35</f>
        <v>2.2551231692485855E-2</v>
      </c>
      <c r="Y36" s="150">
        <f t="shared" si="41"/>
        <v>3.2387096290307602E-2</v>
      </c>
      <c r="Z36" s="144">
        <f>WP!AE40+GJP!AE40+SBET!AF40+Sugarplay!AG40</f>
        <v>25097081.480000004</v>
      </c>
      <c r="AA36" s="144">
        <f>AA35</f>
        <v>2438840.71</v>
      </c>
      <c r="AB36" s="144">
        <f>WP!AA40+GJP!AA40+SBET!AB40+Sugarplay!AC40</f>
        <v>2438840.71</v>
      </c>
      <c r="AC36" s="144">
        <f>WP!AB40+GJP!AB40+SBET!AC40+Sugarplay!AD40</f>
        <v>0</v>
      </c>
      <c r="AD36" s="144">
        <f>AD35</f>
        <v>15315765.65</v>
      </c>
      <c r="AE36" s="150">
        <f t="shared" si="44"/>
        <v>1.9453508161076809E-2</v>
      </c>
      <c r="AF36" s="144">
        <f>AF35</f>
        <v>2937799.72</v>
      </c>
      <c r="AG36" s="144">
        <f>WP!W40+GJP!W40+SBET!W40+Sugarplay!X40</f>
        <v>2733381.33</v>
      </c>
      <c r="AH36" s="144">
        <f>WP!X40+GJP!X40+SBET!X40+Sugarplay!Y40</f>
        <v>204418.39</v>
      </c>
      <c r="AI36" s="144">
        <f>AI35</f>
        <v>1597914.5723999999</v>
      </c>
      <c r="AJ36" s="144"/>
      <c r="AK36" s="144"/>
      <c r="AL36" s="144"/>
      <c r="AM36" s="144">
        <f>AM35</f>
        <v>10780051.3576</v>
      </c>
      <c r="AN36" s="150">
        <f t="shared" si="48"/>
        <v>1.3692414852397453E-2</v>
      </c>
      <c r="AO36" s="144">
        <f>WP!AC40+GJP!AC40+SBET!AD40+Sugarplay!AE40</f>
        <v>168066.6</v>
      </c>
      <c r="AP36" s="144">
        <f>WP!AD40+GJP!AD40+SBET!AE40+Sugarplay!AF40</f>
        <v>-322275.09000000003</v>
      </c>
      <c r="AQ36" s="144">
        <f>AQ35</f>
        <v>10780051.3576</v>
      </c>
      <c r="AR36" s="144"/>
    </row>
    <row r="37" spans="1:44" s="133" customFormat="1" ht="22.5" customHeight="1">
      <c r="A37" s="143" t="s">
        <v>40</v>
      </c>
      <c r="B37" s="144">
        <f>B35-B36</f>
        <v>0</v>
      </c>
      <c r="C37" s="144"/>
      <c r="D37" s="144">
        <f t="shared" ref="D37:AR37" si="52">D35-D36</f>
        <v>0</v>
      </c>
      <c r="E37" s="144">
        <f t="shared" si="52"/>
        <v>0</v>
      </c>
      <c r="F37" s="144">
        <f t="shared" si="52"/>
        <v>0</v>
      </c>
      <c r="G37" s="144">
        <f t="shared" si="52"/>
        <v>0</v>
      </c>
      <c r="H37" s="144">
        <f t="shared" si="52"/>
        <v>0</v>
      </c>
      <c r="I37" s="144">
        <f t="shared" si="52"/>
        <v>0</v>
      </c>
      <c r="J37" s="144">
        <f t="shared" si="52"/>
        <v>0</v>
      </c>
      <c r="K37" s="144">
        <f t="shared" si="52"/>
        <v>0</v>
      </c>
      <c r="L37" s="144">
        <f t="shared" si="52"/>
        <v>0</v>
      </c>
      <c r="M37" s="144">
        <f t="shared" si="52"/>
        <v>0</v>
      </c>
      <c r="N37" s="144">
        <f t="shared" si="52"/>
        <v>0</v>
      </c>
      <c r="O37" s="144">
        <f t="shared" si="52"/>
        <v>0</v>
      </c>
      <c r="P37" s="144">
        <f t="shared" si="52"/>
        <v>0</v>
      </c>
      <c r="Q37" s="144">
        <f t="shared" si="52"/>
        <v>0</v>
      </c>
      <c r="R37" s="144">
        <f t="shared" si="52"/>
        <v>0</v>
      </c>
      <c r="S37" s="144">
        <f t="shared" si="52"/>
        <v>0</v>
      </c>
      <c r="T37" s="144">
        <f t="shared" si="52"/>
        <v>0</v>
      </c>
      <c r="U37" s="144">
        <f t="shared" si="52"/>
        <v>0</v>
      </c>
      <c r="V37" s="144">
        <f t="shared" si="52"/>
        <v>0</v>
      </c>
      <c r="W37" s="144">
        <f t="shared" si="52"/>
        <v>0</v>
      </c>
      <c r="X37" s="144">
        <f t="shared" si="52"/>
        <v>0</v>
      </c>
      <c r="Y37" s="144">
        <f t="shared" si="52"/>
        <v>-1.457167719820518E-16</v>
      </c>
      <c r="Z37" s="144">
        <f t="shared" si="52"/>
        <v>0</v>
      </c>
      <c r="AA37" s="144">
        <f t="shared" si="52"/>
        <v>0</v>
      </c>
      <c r="AB37" s="144">
        <f t="shared" si="52"/>
        <v>0</v>
      </c>
      <c r="AC37" s="144">
        <f t="shared" si="52"/>
        <v>0</v>
      </c>
      <c r="AD37" s="144">
        <f t="shared" si="52"/>
        <v>0</v>
      </c>
      <c r="AE37" s="144">
        <f t="shared" si="52"/>
        <v>0</v>
      </c>
      <c r="AF37" s="144">
        <f t="shared" si="52"/>
        <v>0</v>
      </c>
      <c r="AG37" s="144">
        <f t="shared" si="52"/>
        <v>0</v>
      </c>
      <c r="AH37" s="144">
        <f t="shared" si="52"/>
        <v>0</v>
      </c>
      <c r="AI37" s="144">
        <f t="shared" si="52"/>
        <v>0</v>
      </c>
      <c r="AJ37" s="144">
        <f t="shared" si="52"/>
        <v>0</v>
      </c>
      <c r="AK37" s="144">
        <f t="shared" si="52"/>
        <v>0</v>
      </c>
      <c r="AL37" s="144">
        <f t="shared" si="52"/>
        <v>0</v>
      </c>
      <c r="AM37" s="144">
        <f t="shared" si="52"/>
        <v>0</v>
      </c>
      <c r="AN37" s="144">
        <f t="shared" si="52"/>
        <v>0</v>
      </c>
      <c r="AO37" s="144">
        <f t="shared" si="52"/>
        <v>0</v>
      </c>
      <c r="AP37" s="144">
        <f t="shared" si="52"/>
        <v>0</v>
      </c>
      <c r="AQ37" s="144">
        <f t="shared" si="52"/>
        <v>0</v>
      </c>
      <c r="AR37" s="144">
        <f t="shared" si="52"/>
        <v>0</v>
      </c>
    </row>
    <row r="38" spans="1:44" ht="24.95" customHeight="1">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c r="AA38" s="145"/>
      <c r="AB38" s="145"/>
      <c r="AC38" s="145"/>
      <c r="AD38" s="145"/>
      <c r="AE38" s="145"/>
      <c r="AF38" s="145"/>
      <c r="AG38" s="145"/>
      <c r="AH38" s="145"/>
      <c r="AI38" s="145"/>
      <c r="AJ38" s="145"/>
      <c r="AK38" s="145"/>
      <c r="AL38" s="145"/>
      <c r="AM38" s="145"/>
      <c r="AN38" s="145"/>
      <c r="AO38" s="145"/>
      <c r="AP38" s="145"/>
      <c r="AQ38" s="145"/>
      <c r="AR38" s="145"/>
    </row>
    <row r="39" spans="1:44" ht="24.95" customHeight="1">
      <c r="B39" s="145"/>
      <c r="C39" s="145"/>
      <c r="D39" s="145"/>
      <c r="E39" s="145"/>
      <c r="F39" s="145"/>
      <c r="G39" s="145"/>
      <c r="H39" s="145"/>
      <c r="I39" s="145"/>
      <c r="J39" s="145"/>
      <c r="K39" s="145"/>
      <c r="L39" s="145"/>
      <c r="M39" s="145"/>
      <c r="N39" s="145"/>
      <c r="O39" s="145"/>
      <c r="P39" s="145"/>
      <c r="Q39" s="145"/>
      <c r="R39" s="145"/>
      <c r="S39" s="145"/>
      <c r="T39" s="145"/>
      <c r="U39" s="145"/>
      <c r="V39" s="145"/>
      <c r="W39" s="145"/>
      <c r="X39" s="145"/>
      <c r="Y39" s="145"/>
      <c r="Z39" s="145"/>
      <c r="AA39" s="145"/>
      <c r="AB39" s="145"/>
      <c r="AC39" s="145"/>
      <c r="AD39" s="145"/>
      <c r="AE39" s="145"/>
      <c r="AF39" s="145"/>
      <c r="AG39" s="145"/>
      <c r="AH39" s="145"/>
      <c r="AI39" s="145"/>
      <c r="AJ39" s="145"/>
      <c r="AK39" s="145"/>
      <c r="AL39" s="145"/>
      <c r="AM39" s="145"/>
      <c r="AN39" s="145"/>
      <c r="AO39" s="145"/>
      <c r="AP39" s="145"/>
      <c r="AQ39" s="145"/>
      <c r="AR39" s="145"/>
    </row>
    <row r="40" spans="1:44" ht="24.95" customHeight="1">
      <c r="C40" s="145"/>
    </row>
  </sheetData>
  <mergeCells count="3">
    <mergeCell ref="A1:E1"/>
    <mergeCell ref="F1:O1"/>
    <mergeCell ref="P1:AR1"/>
  </mergeCells>
  <phoneticPr fontId="30" type="noConversion"/>
  <pageMargins left="0.7" right="0.7" top="0.75" bottom="0.75" header="0.3" footer="0.3"/>
  <ignoredErrors>
    <ignoredError sqref="X36 R37 AF37:AM37 AF36 AI36:AM36 AO37" evalError="1"/>
  </ignoredErrors>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97D6D-E304-4067-9752-9008AD1CCCA0}">
  <dimension ref="A1:AJ44"/>
  <sheetViews>
    <sheetView zoomScale="70" zoomScaleNormal="70" workbookViewId="0">
      <pane ySplit="8" topLeftCell="A9" activePane="bottomLeft" state="frozen"/>
      <selection activeCell="A36" sqref="A36"/>
      <selection pane="bottomLeft" activeCell="A20" sqref="A20"/>
    </sheetView>
  </sheetViews>
  <sheetFormatPr defaultColWidth="13.5703125" defaultRowHeight="20.100000000000001" customHeight="1"/>
  <cols>
    <col min="1" max="11" width="13.5703125" style="25"/>
    <col min="12" max="12" width="16.7109375" style="25" bestFit="1" customWidth="1"/>
    <col min="13" max="13" width="15.42578125" style="25" bestFit="1" customWidth="1"/>
    <col min="14" max="14" width="13.5703125" style="25"/>
    <col min="15" max="15" width="15.28515625" style="25" bestFit="1" customWidth="1"/>
    <col min="16" max="16" width="17.42578125" style="25" bestFit="1" customWidth="1"/>
    <col min="17" max="17" width="13.5703125" style="25"/>
    <col min="18" max="18" width="15.42578125" style="25" bestFit="1" customWidth="1"/>
    <col min="19" max="28" width="13.5703125" style="25"/>
    <col min="29" max="29" width="14.85546875" style="25" bestFit="1" customWidth="1"/>
    <col min="30" max="30" width="15.42578125" style="25" bestFit="1" customWidth="1"/>
    <col min="31" max="33" width="13.5703125" style="25"/>
    <col min="34" max="36" width="15.5703125" style="25" customWidth="1"/>
    <col min="37" max="16384" width="13.5703125" style="25"/>
  </cols>
  <sheetData>
    <row r="1" spans="1:36" ht="20.100000000000001" customHeight="1" thickBot="1"/>
    <row r="2" spans="1:36" ht="20.100000000000001" customHeight="1" thickBot="1">
      <c r="A2" s="170" t="s">
        <v>182</v>
      </c>
      <c r="B2" s="50" t="s">
        <v>11</v>
      </c>
      <c r="C2" s="50" t="s">
        <v>12</v>
      </c>
      <c r="D2" s="50" t="s">
        <v>55</v>
      </c>
      <c r="E2" s="29"/>
      <c r="K2" s="30"/>
      <c r="L2" s="49" t="s">
        <v>56</v>
      </c>
      <c r="M2" s="27" t="s">
        <v>57</v>
      </c>
      <c r="N2" s="27" t="s">
        <v>58</v>
      </c>
      <c r="O2" s="27" t="s">
        <v>16</v>
      </c>
      <c r="P2" s="27" t="s">
        <v>59</v>
      </c>
      <c r="Q2" s="27" t="s">
        <v>60</v>
      </c>
      <c r="R2" s="27" t="s">
        <v>18</v>
      </c>
      <c r="S2" s="27" t="s">
        <v>61</v>
      </c>
      <c r="T2" s="27" t="s">
        <v>20</v>
      </c>
      <c r="U2" s="27" t="s">
        <v>21</v>
      </c>
      <c r="V2" s="27" t="s">
        <v>62</v>
      </c>
      <c r="W2" s="27" t="s">
        <v>30</v>
      </c>
      <c r="X2" s="27" t="s">
        <v>31</v>
      </c>
      <c r="Y2" s="27" t="s">
        <v>63</v>
      </c>
      <c r="Z2" s="63" t="s">
        <v>32</v>
      </c>
      <c r="AA2" s="63" t="s">
        <v>110</v>
      </c>
      <c r="AB2" s="63" t="s">
        <v>111</v>
      </c>
      <c r="AC2" s="63" t="s">
        <v>37</v>
      </c>
      <c r="AD2" s="63" t="s">
        <v>38</v>
      </c>
      <c r="AE2" s="63" t="s">
        <v>24</v>
      </c>
      <c r="AF2" s="64" t="s">
        <v>64</v>
      </c>
    </row>
    <row r="3" spans="1:36" ht="20.100000000000001" customHeight="1">
      <c r="A3" s="31" t="s">
        <v>65</v>
      </c>
      <c r="B3" s="118">
        <f>SUM(B9:B39)</f>
        <v>2952</v>
      </c>
      <c r="C3" s="118">
        <f>SUM(C9:C39)</f>
        <v>1389</v>
      </c>
      <c r="D3" s="118">
        <f>SUM(D9:D39)</f>
        <v>106269</v>
      </c>
      <c r="E3" s="29"/>
      <c r="K3" s="30"/>
      <c r="L3" s="51">
        <f>SUM(L9:L39)</f>
        <v>45815747.480000004</v>
      </c>
      <c r="M3" s="51">
        <f>SUM(M9:M39)</f>
        <v>42235825</v>
      </c>
      <c r="N3" s="51">
        <f t="shared" ref="N3:AE3" si="0">SUM(N9:N39)</f>
        <v>3579922.48</v>
      </c>
      <c r="O3" s="51">
        <f t="shared" si="0"/>
        <v>289276365.84000003</v>
      </c>
      <c r="P3" s="51">
        <f t="shared" si="0"/>
        <v>267223440.26999998</v>
      </c>
      <c r="Q3" s="51">
        <f t="shared" si="0"/>
        <v>7537441.129999999</v>
      </c>
      <c r="R3" s="51">
        <f t="shared" si="0"/>
        <v>281738924.70999998</v>
      </c>
      <c r="S3" s="51">
        <f t="shared" si="0"/>
        <v>2988721.38</v>
      </c>
      <c r="T3" s="51">
        <f t="shared" si="0"/>
        <v>1504359.8199999998</v>
      </c>
      <c r="U3" s="51">
        <f t="shared" si="0"/>
        <v>134647.78999999998</v>
      </c>
      <c r="V3" s="51">
        <f t="shared" si="0"/>
        <v>4548719.75</v>
      </c>
      <c r="W3" s="51">
        <f t="shared" si="0"/>
        <v>1104160</v>
      </c>
      <c r="X3" s="51">
        <f t="shared" si="0"/>
        <v>84473</v>
      </c>
      <c r="Y3" s="51">
        <f t="shared" si="0"/>
        <v>1188633</v>
      </c>
      <c r="Z3" s="51">
        <f t="shared" si="0"/>
        <v>678369.70169999986</v>
      </c>
      <c r="AA3" s="51">
        <f t="shared" si="0"/>
        <v>1013416.04</v>
      </c>
      <c r="AB3" s="51">
        <f t="shared" si="0"/>
        <v>0</v>
      </c>
      <c r="AC3" s="51">
        <f t="shared" si="0"/>
        <v>3100</v>
      </c>
      <c r="AD3" s="51">
        <f t="shared" si="0"/>
        <v>-255570.83000000002</v>
      </c>
      <c r="AE3" s="51">
        <f t="shared" si="0"/>
        <v>1692122.5100000005</v>
      </c>
      <c r="AF3" s="51">
        <f>SUM(AF9:AF39)</f>
        <v>1668301.0082999999</v>
      </c>
    </row>
    <row r="4" spans="1:36" ht="20.100000000000001" customHeight="1" thickBot="1">
      <c r="A4" s="33" t="s">
        <v>41</v>
      </c>
      <c r="B4" s="119">
        <f>AVERAGE(B9:B39)</f>
        <v>246</v>
      </c>
      <c r="C4" s="119">
        <f>AVERAGE(C9:C39)</f>
        <v>115.75</v>
      </c>
      <c r="D4" s="119">
        <f>AVERAGE(D9:D39)</f>
        <v>8855.75</v>
      </c>
      <c r="E4" s="29"/>
      <c r="K4" s="30"/>
      <c r="L4" s="52">
        <f>AVERAGE(L9:L39)</f>
        <v>3817978.956666667</v>
      </c>
      <c r="M4" s="52">
        <f>AVERAGE(M9:M39)</f>
        <v>3519652.0833333335</v>
      </c>
      <c r="N4" s="52">
        <f t="shared" ref="N4:AF4" si="1">AVERAGE(N9:N39)</f>
        <v>298326.87333333335</v>
      </c>
      <c r="O4" s="52">
        <f t="shared" si="1"/>
        <v>24106363.820000004</v>
      </c>
      <c r="P4" s="52">
        <f t="shared" si="1"/>
        <v>22268620.022499997</v>
      </c>
      <c r="Q4" s="52">
        <f t="shared" si="1"/>
        <v>628120.09416666662</v>
      </c>
      <c r="R4" s="52">
        <f t="shared" si="1"/>
        <v>23478243.72583333</v>
      </c>
      <c r="S4" s="52">
        <f t="shared" si="1"/>
        <v>249060.11499999999</v>
      </c>
      <c r="T4" s="52">
        <f t="shared" si="1"/>
        <v>125363.31833333331</v>
      </c>
      <c r="U4" s="52">
        <f t="shared" si="1"/>
        <v>11220.649166666664</v>
      </c>
      <c r="V4" s="52">
        <f t="shared" si="1"/>
        <v>379059.97916666669</v>
      </c>
      <c r="W4" s="52">
        <f t="shared" si="1"/>
        <v>92013.333333333328</v>
      </c>
      <c r="X4" s="52">
        <f t="shared" si="1"/>
        <v>7039.416666666667</v>
      </c>
      <c r="Y4" s="52">
        <f t="shared" si="1"/>
        <v>38343</v>
      </c>
      <c r="Z4" s="52">
        <f t="shared" si="1"/>
        <v>56530.808474999991</v>
      </c>
      <c r="AA4" s="52">
        <f t="shared" si="1"/>
        <v>84451.33666666667</v>
      </c>
      <c r="AB4" s="52" t="e">
        <f t="shared" si="1"/>
        <v>#DIV/0!</v>
      </c>
      <c r="AC4" s="52">
        <f t="shared" si="1"/>
        <v>258.33333333333331</v>
      </c>
      <c r="AD4" s="52">
        <f t="shared" si="1"/>
        <v>-21297.569166666668</v>
      </c>
      <c r="AE4" s="52">
        <f t="shared" si="1"/>
        <v>141010.2091666667</v>
      </c>
      <c r="AF4" s="52">
        <f t="shared" si="1"/>
        <v>139025.08402499999</v>
      </c>
    </row>
    <row r="5" spans="1:36" ht="20.100000000000001" customHeight="1" thickBot="1">
      <c r="A5" s="29"/>
      <c r="B5" s="35"/>
      <c r="C5" s="35"/>
      <c r="D5" s="35"/>
      <c r="E5" s="29"/>
      <c r="F5" s="30"/>
      <c r="G5" s="30"/>
      <c r="H5" s="30"/>
      <c r="I5" s="48"/>
      <c r="J5" s="30"/>
      <c r="K5" s="30"/>
      <c r="L5" s="53"/>
      <c r="M5" s="53"/>
      <c r="N5" s="53"/>
      <c r="O5" s="53"/>
      <c r="P5" s="53"/>
      <c r="Q5" s="53"/>
      <c r="R5" s="53"/>
      <c r="S5" s="30"/>
      <c r="T5" s="30"/>
      <c r="U5" s="30"/>
      <c r="V5" s="53"/>
      <c r="W5" s="53"/>
      <c r="X5" s="53"/>
      <c r="Y5" s="30"/>
      <c r="Z5" s="30"/>
      <c r="AA5" s="30"/>
      <c r="AB5" s="30"/>
      <c r="AC5" s="30"/>
      <c r="AD5" s="30"/>
      <c r="AE5" s="30"/>
      <c r="AF5" s="53"/>
    </row>
    <row r="6" spans="1:36" ht="20.100000000000001" customHeight="1">
      <c r="A6" s="177" t="s">
        <v>66</v>
      </c>
      <c r="B6" s="178"/>
      <c r="C6" s="178"/>
      <c r="D6" s="178"/>
      <c r="E6" s="178"/>
      <c r="F6" s="178"/>
      <c r="G6" s="178"/>
      <c r="H6" s="178"/>
      <c r="I6" s="178"/>
      <c r="J6" s="178"/>
      <c r="K6" s="178"/>
      <c r="L6" s="178"/>
      <c r="M6" s="178"/>
      <c r="N6" s="178"/>
      <c r="O6" s="178"/>
      <c r="P6" s="178"/>
      <c r="Q6" s="178"/>
      <c r="R6" s="178"/>
      <c r="S6" s="178"/>
      <c r="T6" s="178"/>
      <c r="U6" s="178"/>
      <c r="V6" s="178"/>
      <c r="W6" s="178"/>
      <c r="X6" s="178"/>
      <c r="Y6" s="178"/>
      <c r="Z6" s="178"/>
      <c r="AA6" s="178"/>
      <c r="AB6" s="178"/>
      <c r="AC6" s="178"/>
      <c r="AD6" s="178"/>
      <c r="AE6" s="178"/>
      <c r="AF6" s="179"/>
    </row>
    <row r="7" spans="1:36" ht="50.1" customHeight="1">
      <c r="A7" s="36" t="s">
        <v>1</v>
      </c>
      <c r="B7" s="37" t="s">
        <v>67</v>
      </c>
      <c r="C7" s="37" t="s">
        <v>68</v>
      </c>
      <c r="D7" s="37" t="s">
        <v>55</v>
      </c>
      <c r="E7" s="38" t="s">
        <v>13</v>
      </c>
      <c r="F7" s="37" t="s">
        <v>69</v>
      </c>
      <c r="G7" s="37" t="s">
        <v>70</v>
      </c>
      <c r="H7" s="37" t="s">
        <v>71</v>
      </c>
      <c r="I7" s="37" t="s">
        <v>72</v>
      </c>
      <c r="J7" s="37" t="s">
        <v>73</v>
      </c>
      <c r="K7" s="37" t="s">
        <v>74</v>
      </c>
      <c r="L7" s="37" t="s">
        <v>75</v>
      </c>
      <c r="M7" s="37" t="s">
        <v>76</v>
      </c>
      <c r="N7" s="37" t="s">
        <v>77</v>
      </c>
      <c r="O7" s="38" t="s">
        <v>16</v>
      </c>
      <c r="P7" s="37" t="s">
        <v>17</v>
      </c>
      <c r="Q7" s="37" t="s">
        <v>78</v>
      </c>
      <c r="R7" s="38" t="s">
        <v>18</v>
      </c>
      <c r="S7" s="37" t="s">
        <v>79</v>
      </c>
      <c r="T7" s="38" t="s">
        <v>20</v>
      </c>
      <c r="U7" s="38" t="s">
        <v>21</v>
      </c>
      <c r="V7" s="37" t="s">
        <v>80</v>
      </c>
      <c r="W7" s="38" t="s">
        <v>30</v>
      </c>
      <c r="X7" s="38" t="s">
        <v>31</v>
      </c>
      <c r="Y7" s="37" t="s">
        <v>63</v>
      </c>
      <c r="Z7" s="37" t="s">
        <v>112</v>
      </c>
      <c r="AA7" s="37" t="s">
        <v>113</v>
      </c>
      <c r="AB7" s="37" t="s">
        <v>114</v>
      </c>
      <c r="AC7" s="37" t="s">
        <v>37</v>
      </c>
      <c r="AD7" s="37" t="s">
        <v>38</v>
      </c>
      <c r="AE7" s="38" t="s">
        <v>24</v>
      </c>
      <c r="AF7" s="65" t="s">
        <v>64</v>
      </c>
      <c r="AH7" s="123" t="s">
        <v>81</v>
      </c>
      <c r="AI7" s="123" t="s">
        <v>82</v>
      </c>
      <c r="AJ7" s="123" t="s">
        <v>83</v>
      </c>
    </row>
    <row r="8" spans="1:36" ht="50.1" customHeight="1" thickBot="1">
      <c r="A8" s="39" t="s">
        <v>84</v>
      </c>
      <c r="B8" s="40" t="s">
        <v>85</v>
      </c>
      <c r="C8" s="40" t="s">
        <v>86</v>
      </c>
      <c r="D8" s="40" t="s">
        <v>87</v>
      </c>
      <c r="E8" s="40" t="s">
        <v>115</v>
      </c>
      <c r="F8" s="40" t="s">
        <v>88</v>
      </c>
      <c r="G8" s="40" t="s">
        <v>89</v>
      </c>
      <c r="H8" s="40" t="s">
        <v>90</v>
      </c>
      <c r="I8" s="40" t="s">
        <v>91</v>
      </c>
      <c r="J8" s="40" t="s">
        <v>92</v>
      </c>
      <c r="K8" s="40" t="s">
        <v>93</v>
      </c>
      <c r="L8" s="40" t="s">
        <v>94</v>
      </c>
      <c r="M8" s="40" t="s">
        <v>95</v>
      </c>
      <c r="N8" s="40" t="s">
        <v>96</v>
      </c>
      <c r="O8" s="40" t="s">
        <v>116</v>
      </c>
      <c r="P8" s="40" t="s">
        <v>97</v>
      </c>
      <c r="Q8" s="40" t="s">
        <v>98</v>
      </c>
      <c r="R8" s="40" t="s">
        <v>117</v>
      </c>
      <c r="S8" s="40" t="s">
        <v>99</v>
      </c>
      <c r="T8" s="40" t="s">
        <v>118</v>
      </c>
      <c r="U8" s="40" t="s">
        <v>119</v>
      </c>
      <c r="V8" s="40" t="s">
        <v>100</v>
      </c>
      <c r="W8" s="40" t="s">
        <v>120</v>
      </c>
      <c r="X8" s="40" t="s">
        <v>121</v>
      </c>
      <c r="Y8" s="40" t="s">
        <v>101</v>
      </c>
      <c r="Z8" s="40" t="s">
        <v>122</v>
      </c>
      <c r="AA8" s="40" t="s">
        <v>123</v>
      </c>
      <c r="AB8" s="40" t="s">
        <v>124</v>
      </c>
      <c r="AC8" s="40" t="s">
        <v>102</v>
      </c>
      <c r="AD8" s="40" t="s">
        <v>103</v>
      </c>
      <c r="AE8" s="40" t="s">
        <v>125</v>
      </c>
      <c r="AF8" s="66" t="s">
        <v>104</v>
      </c>
      <c r="AH8" s="124" t="s">
        <v>105</v>
      </c>
      <c r="AI8" s="124" t="s">
        <v>106</v>
      </c>
      <c r="AJ8" s="124" t="s">
        <v>107</v>
      </c>
    </row>
    <row r="9" spans="1:36" ht="20.100000000000001" customHeight="1">
      <c r="A9" s="41">
        <f>全平台汇总!A3</f>
        <v>46082</v>
      </c>
      <c r="B9" s="42">
        <v>206</v>
      </c>
      <c r="C9" s="42">
        <v>94</v>
      </c>
      <c r="D9" s="42">
        <v>7540</v>
      </c>
      <c r="E9" s="42">
        <v>26</v>
      </c>
      <c r="F9" s="42">
        <v>1784</v>
      </c>
      <c r="G9" s="42">
        <v>4263</v>
      </c>
      <c r="H9" s="42">
        <v>487</v>
      </c>
      <c r="I9" s="42">
        <v>873</v>
      </c>
      <c r="J9" s="42">
        <v>3233</v>
      </c>
      <c r="K9" s="42">
        <v>17244</v>
      </c>
      <c r="L9" s="42">
        <v>4327032</v>
      </c>
      <c r="M9" s="42">
        <v>4332776</v>
      </c>
      <c r="N9" s="54">
        <f t="shared" ref="N9:N39" si="2">IF(M9="","",L9-M9)</f>
        <v>-5744</v>
      </c>
      <c r="O9" s="42">
        <v>25435956.800000001</v>
      </c>
      <c r="P9" s="42">
        <v>23387436.539999999</v>
      </c>
      <c r="Q9" s="42">
        <v>314286.96000000002</v>
      </c>
      <c r="R9" s="42">
        <v>25121669.84</v>
      </c>
      <c r="S9" s="42">
        <v>295220.25</v>
      </c>
      <c r="T9" s="42">
        <v>119755.52</v>
      </c>
      <c r="U9" s="42">
        <v>7496.69</v>
      </c>
      <c r="V9" s="54">
        <f>IF(S9="","",Q9-S9)</f>
        <v>19066.710000000021</v>
      </c>
      <c r="W9" s="42">
        <v>104281</v>
      </c>
      <c r="X9" s="42">
        <v>8666</v>
      </c>
      <c r="Y9" s="67">
        <f>W9+X9</f>
        <v>112947</v>
      </c>
      <c r="Z9" s="67">
        <f>IF(Q9="","",Q9*9%)</f>
        <v>28285.826400000002</v>
      </c>
      <c r="AA9" s="121">
        <v>0</v>
      </c>
      <c r="AB9" s="121"/>
      <c r="AC9" s="68">
        <v>0</v>
      </c>
      <c r="AD9" s="167">
        <v>0</v>
      </c>
      <c r="AE9" s="69">
        <v>149579.23000000001</v>
      </c>
      <c r="AF9" s="105">
        <f>IF(V9="","",V9-Y9-AA9-Z9)</f>
        <v>-122166.11639999998</v>
      </c>
      <c r="AG9" s="120"/>
      <c r="AH9" s="74">
        <f t="shared" ref="AH9:AH33" si="3">L9/F9</f>
        <v>2425.4663677130043</v>
      </c>
      <c r="AI9" s="74">
        <f t="shared" ref="AI9:AI33" si="4">P9/J9</f>
        <v>7233.9735663470456</v>
      </c>
      <c r="AJ9" s="74">
        <f t="shared" ref="AJ9:AJ33" si="5">J9/F9</f>
        <v>1.8122197309417041</v>
      </c>
    </row>
    <row r="10" spans="1:36" ht="20.100000000000001" customHeight="1">
      <c r="A10" s="41">
        <f>全平台汇总!A4</f>
        <v>46083</v>
      </c>
      <c r="B10" s="43">
        <v>201</v>
      </c>
      <c r="C10" s="43">
        <v>104</v>
      </c>
      <c r="D10" s="43">
        <v>5841</v>
      </c>
      <c r="E10" s="43">
        <v>23</v>
      </c>
      <c r="F10" s="43">
        <v>1445</v>
      </c>
      <c r="G10" s="43">
        <v>3649</v>
      </c>
      <c r="H10" s="43">
        <v>502</v>
      </c>
      <c r="I10" s="43">
        <v>872</v>
      </c>
      <c r="J10" s="43">
        <v>2660</v>
      </c>
      <c r="K10" s="43">
        <v>26550</v>
      </c>
      <c r="L10" s="43">
        <v>4018268</v>
      </c>
      <c r="M10" s="43">
        <v>4321480</v>
      </c>
      <c r="N10" s="54">
        <f t="shared" si="2"/>
        <v>-303212</v>
      </c>
      <c r="O10" s="43">
        <v>23804987.620000001</v>
      </c>
      <c r="P10" s="43">
        <v>21901078.059999999</v>
      </c>
      <c r="Q10" s="59">
        <v>397706.99</v>
      </c>
      <c r="R10" s="59">
        <v>23407280.629999999</v>
      </c>
      <c r="S10" s="43">
        <v>254626.16</v>
      </c>
      <c r="T10" s="43">
        <v>128495.2</v>
      </c>
      <c r="U10" s="59">
        <v>14478.44</v>
      </c>
      <c r="V10" s="54">
        <f t="shared" ref="V10:V39" si="6">IF(S10="","",Q10-S10)</f>
        <v>143080.82999999999</v>
      </c>
      <c r="W10" s="59">
        <v>96840</v>
      </c>
      <c r="X10" s="59">
        <v>8643</v>
      </c>
      <c r="Y10" s="67">
        <f t="shared" ref="Y10:Y13" si="7">W10+X10</f>
        <v>105483</v>
      </c>
      <c r="Z10" s="67">
        <f t="shared" ref="Z10:Z13" si="8">IF(Q10="","",Q10*9%)</f>
        <v>35793.629099999998</v>
      </c>
      <c r="AA10" s="121">
        <v>431728.03</v>
      </c>
      <c r="AB10" s="121"/>
      <c r="AC10" s="70">
        <v>0</v>
      </c>
      <c r="AD10" s="114">
        <v>-200.53</v>
      </c>
      <c r="AE10" s="71">
        <v>175077.02</v>
      </c>
      <c r="AF10" s="103">
        <f t="shared" ref="AF10:AF39" si="9">IF(V10="","",V10-Y10-AA10-Z10)</f>
        <v>-429923.82910000009</v>
      </c>
      <c r="AG10" s="120"/>
      <c r="AH10" s="74">
        <f t="shared" si="3"/>
        <v>2780.80830449827</v>
      </c>
      <c r="AI10" s="74">
        <f t="shared" si="4"/>
        <v>8233.487992481203</v>
      </c>
      <c r="AJ10" s="74">
        <f t="shared" si="5"/>
        <v>1.8408304498269896</v>
      </c>
    </row>
    <row r="11" spans="1:36" ht="20.100000000000001" customHeight="1">
      <c r="A11" s="41">
        <f>全平台汇总!A5</f>
        <v>46084</v>
      </c>
      <c r="B11" s="44">
        <v>181</v>
      </c>
      <c r="C11" s="44">
        <v>73</v>
      </c>
      <c r="D11" s="44">
        <v>8837</v>
      </c>
      <c r="E11" s="44">
        <v>14</v>
      </c>
      <c r="F11" s="44">
        <v>1418</v>
      </c>
      <c r="G11" s="44">
        <v>3572</v>
      </c>
      <c r="H11" s="44">
        <v>396</v>
      </c>
      <c r="I11" s="44">
        <v>718</v>
      </c>
      <c r="J11" s="44">
        <v>3625</v>
      </c>
      <c r="K11" s="44">
        <v>28891</v>
      </c>
      <c r="L11" s="44">
        <v>3401851</v>
      </c>
      <c r="M11" s="44">
        <v>2965047</v>
      </c>
      <c r="N11" s="54">
        <f t="shared" si="2"/>
        <v>436804</v>
      </c>
      <c r="O11" s="44">
        <v>22837827.510000002</v>
      </c>
      <c r="P11" s="44">
        <v>20978277.350000001</v>
      </c>
      <c r="Q11" s="60">
        <v>613103.09</v>
      </c>
      <c r="R11" s="60">
        <v>22224724.420000002</v>
      </c>
      <c r="S11" s="60">
        <v>224541.9</v>
      </c>
      <c r="T11" s="60">
        <v>117284.58</v>
      </c>
      <c r="U11" s="60">
        <v>7959.32</v>
      </c>
      <c r="V11" s="54">
        <f t="shared" si="6"/>
        <v>388561.18999999994</v>
      </c>
      <c r="W11" s="42">
        <v>81985</v>
      </c>
      <c r="X11" s="42">
        <v>5930</v>
      </c>
      <c r="Y11" s="67">
        <f t="shared" si="7"/>
        <v>87915</v>
      </c>
      <c r="Z11" s="67">
        <f t="shared" si="8"/>
        <v>55179.278099999996</v>
      </c>
      <c r="AA11" s="121">
        <v>0</v>
      </c>
      <c r="AB11" s="121"/>
      <c r="AC11" s="70">
        <v>0</v>
      </c>
      <c r="AD11" s="70">
        <v>-48676.99</v>
      </c>
      <c r="AE11" s="71">
        <v>110172.04</v>
      </c>
      <c r="AF11" s="103">
        <f t="shared" si="9"/>
        <v>245466.91189999995</v>
      </c>
      <c r="AG11" s="120"/>
      <c r="AH11" s="74">
        <f t="shared" si="3"/>
        <v>2399.0486600846261</v>
      </c>
      <c r="AI11" s="74">
        <f t="shared" si="4"/>
        <v>5787.1109931034489</v>
      </c>
      <c r="AJ11" s="74">
        <f t="shared" si="5"/>
        <v>2.5564174894217206</v>
      </c>
    </row>
    <row r="12" spans="1:36" ht="20.100000000000001" customHeight="1">
      <c r="A12" s="41">
        <f>全平台汇总!A6</f>
        <v>46085</v>
      </c>
      <c r="B12" s="43">
        <v>236</v>
      </c>
      <c r="C12" s="43">
        <v>102</v>
      </c>
      <c r="D12" s="43">
        <v>11208</v>
      </c>
      <c r="E12" s="43">
        <v>19</v>
      </c>
      <c r="F12" s="43">
        <v>1561</v>
      </c>
      <c r="G12" s="43">
        <v>3858</v>
      </c>
      <c r="H12" s="43">
        <v>446</v>
      </c>
      <c r="I12" s="43">
        <v>817</v>
      </c>
      <c r="J12" s="43">
        <v>4374</v>
      </c>
      <c r="K12" s="43">
        <v>26710</v>
      </c>
      <c r="L12" s="43">
        <v>4415840</v>
      </c>
      <c r="M12" s="43">
        <v>4143447</v>
      </c>
      <c r="N12" s="54">
        <f t="shared" si="2"/>
        <v>272393</v>
      </c>
      <c r="O12" s="43">
        <v>30123112.489999998</v>
      </c>
      <c r="P12" s="43">
        <v>27978341.129999999</v>
      </c>
      <c r="Q12" s="43">
        <v>515375.76</v>
      </c>
      <c r="R12" s="43">
        <v>29607736.73</v>
      </c>
      <c r="S12" s="43">
        <v>264906.87</v>
      </c>
      <c r="T12" s="43">
        <v>146456.63</v>
      </c>
      <c r="U12" s="43">
        <v>9715.15</v>
      </c>
      <c r="V12" s="54">
        <f t="shared" si="6"/>
        <v>250468.89</v>
      </c>
      <c r="W12" s="42">
        <v>106422</v>
      </c>
      <c r="X12" s="42">
        <v>8287</v>
      </c>
      <c r="Y12" s="67">
        <f t="shared" si="7"/>
        <v>114709</v>
      </c>
      <c r="Z12" s="67">
        <f t="shared" si="8"/>
        <v>46383.818399999996</v>
      </c>
      <c r="AA12" s="59">
        <v>0</v>
      </c>
      <c r="AB12" s="121"/>
      <c r="AC12" s="70">
        <v>0</v>
      </c>
      <c r="AD12" s="70">
        <v>-102</v>
      </c>
      <c r="AE12" s="71">
        <v>129901.85</v>
      </c>
      <c r="AF12" s="103">
        <f t="shared" si="9"/>
        <v>89376.071600000025</v>
      </c>
      <c r="AG12" s="120"/>
      <c r="AH12" s="74">
        <f t="shared" si="3"/>
        <v>2828.8532991672005</v>
      </c>
      <c r="AI12" s="74">
        <f t="shared" si="4"/>
        <v>6396.5114609053498</v>
      </c>
      <c r="AJ12" s="74">
        <f t="shared" si="5"/>
        <v>2.8020499679692503</v>
      </c>
    </row>
    <row r="13" spans="1:36" ht="20.100000000000001" customHeight="1">
      <c r="A13" s="41">
        <f>全平台汇总!A7</f>
        <v>46086</v>
      </c>
      <c r="B13" s="43">
        <v>200</v>
      </c>
      <c r="C13" s="43">
        <v>111</v>
      </c>
      <c r="D13" s="43">
        <v>6623</v>
      </c>
      <c r="E13" s="43">
        <v>26</v>
      </c>
      <c r="F13" s="43">
        <v>1399</v>
      </c>
      <c r="G13" s="43">
        <v>3686</v>
      </c>
      <c r="H13" s="43">
        <v>391</v>
      </c>
      <c r="I13" s="43">
        <v>753</v>
      </c>
      <c r="J13" s="43">
        <v>2991</v>
      </c>
      <c r="K13" s="43">
        <v>34717</v>
      </c>
      <c r="L13" s="43">
        <v>4465269</v>
      </c>
      <c r="M13" s="43">
        <v>4274465</v>
      </c>
      <c r="N13" s="54">
        <f t="shared" si="2"/>
        <v>190804</v>
      </c>
      <c r="O13" s="43">
        <v>29256885.48</v>
      </c>
      <c r="P13" s="43">
        <v>27024540.68</v>
      </c>
      <c r="Q13" s="43">
        <v>389842.95</v>
      </c>
      <c r="R13" s="43">
        <v>28867042.530000001</v>
      </c>
      <c r="S13" s="43">
        <v>266638.61</v>
      </c>
      <c r="T13" s="43">
        <v>149409.79</v>
      </c>
      <c r="U13" s="43">
        <v>16229.85</v>
      </c>
      <c r="V13" s="54">
        <f t="shared" si="6"/>
        <v>123204.34000000003</v>
      </c>
      <c r="W13" s="42">
        <v>107613</v>
      </c>
      <c r="X13" s="42">
        <v>8549</v>
      </c>
      <c r="Y13" s="67">
        <f t="shared" si="7"/>
        <v>116162</v>
      </c>
      <c r="Z13" s="67">
        <f t="shared" si="8"/>
        <v>35085.8655</v>
      </c>
      <c r="AA13" s="60">
        <v>0</v>
      </c>
      <c r="AB13" s="58"/>
      <c r="AC13" s="91">
        <v>0</v>
      </c>
      <c r="AD13" s="70">
        <v>-7252.75</v>
      </c>
      <c r="AE13" s="71">
        <v>110511.55</v>
      </c>
      <c r="AF13" s="103">
        <f t="shared" si="9"/>
        <v>-28043.525499999974</v>
      </c>
      <c r="AG13" s="120"/>
      <c r="AH13" s="74">
        <f t="shared" si="3"/>
        <v>3191.7576840600427</v>
      </c>
      <c r="AI13" s="74">
        <f t="shared" si="4"/>
        <v>9035.2860849214303</v>
      </c>
      <c r="AJ13" s="74">
        <f t="shared" si="5"/>
        <v>2.1379556826304502</v>
      </c>
    </row>
    <row r="14" spans="1:36" ht="20.100000000000001" customHeight="1">
      <c r="A14" s="41">
        <f>全平台汇总!A8</f>
        <v>46087</v>
      </c>
      <c r="B14" s="43">
        <v>225</v>
      </c>
      <c r="C14" s="43">
        <v>106</v>
      </c>
      <c r="D14" s="43">
        <v>7154</v>
      </c>
      <c r="E14" s="43">
        <v>28</v>
      </c>
      <c r="F14" s="43">
        <v>1397</v>
      </c>
      <c r="G14" s="43">
        <v>3647</v>
      </c>
      <c r="H14" s="43">
        <v>390</v>
      </c>
      <c r="I14" s="43">
        <v>685</v>
      </c>
      <c r="J14" s="43">
        <v>3513</v>
      </c>
      <c r="K14" s="43">
        <v>24958</v>
      </c>
      <c r="L14" s="43">
        <v>3585506</v>
      </c>
      <c r="M14" s="43">
        <v>3024016</v>
      </c>
      <c r="N14" s="54">
        <f t="shared" si="2"/>
        <v>561490</v>
      </c>
      <c r="O14" s="43">
        <v>22867763.66</v>
      </c>
      <c r="P14" s="43">
        <v>21272461.84</v>
      </c>
      <c r="Q14" s="43">
        <v>1061968.3999999999</v>
      </c>
      <c r="R14" s="43">
        <v>21805795.260000002</v>
      </c>
      <c r="S14" s="43">
        <v>254950.47</v>
      </c>
      <c r="T14" s="43">
        <v>147395.31</v>
      </c>
      <c r="U14" s="43">
        <v>12341.28</v>
      </c>
      <c r="V14" s="54">
        <f t="shared" si="6"/>
        <v>807017.92999999993</v>
      </c>
      <c r="W14" s="42">
        <v>86411</v>
      </c>
      <c r="X14" s="42">
        <v>6048</v>
      </c>
      <c r="Y14" s="67">
        <f t="shared" ref="Y14:Y39" si="10">W14+X14</f>
        <v>92459</v>
      </c>
      <c r="Z14" s="67">
        <f t="shared" ref="Z14:Z39" si="11">IF(Q14="","",Q14*9%)</f>
        <v>95577.155999999988</v>
      </c>
      <c r="AA14" s="60">
        <v>0</v>
      </c>
      <c r="AB14" s="58"/>
      <c r="AC14" s="70">
        <v>0</v>
      </c>
      <c r="AD14" s="70">
        <v>-19602</v>
      </c>
      <c r="AE14" s="71">
        <v>136000.65</v>
      </c>
      <c r="AF14" s="103">
        <f t="shared" si="9"/>
        <v>618981.77399999998</v>
      </c>
      <c r="AG14" s="120"/>
      <c r="AH14" s="74">
        <f t="shared" si="3"/>
        <v>2566.57551896922</v>
      </c>
      <c r="AI14" s="74">
        <f t="shared" si="4"/>
        <v>6055.3549217193286</v>
      </c>
      <c r="AJ14" s="74">
        <f t="shared" si="5"/>
        <v>2.5146743020758771</v>
      </c>
    </row>
    <row r="15" spans="1:36" ht="20.100000000000001" customHeight="1">
      <c r="A15" s="41">
        <f>全平台汇总!A9</f>
        <v>46088</v>
      </c>
      <c r="B15" s="43">
        <v>215</v>
      </c>
      <c r="C15" s="43">
        <v>124</v>
      </c>
      <c r="D15" s="43">
        <v>6230</v>
      </c>
      <c r="E15" s="43">
        <v>30</v>
      </c>
      <c r="F15" s="43">
        <v>1666</v>
      </c>
      <c r="G15" s="43">
        <v>4076</v>
      </c>
      <c r="H15" s="43">
        <v>447</v>
      </c>
      <c r="I15" s="43">
        <v>836</v>
      </c>
      <c r="J15" s="43">
        <v>3363</v>
      </c>
      <c r="K15" s="43">
        <v>30298</v>
      </c>
      <c r="L15" s="43">
        <v>3807281.48</v>
      </c>
      <c r="M15" s="43">
        <v>3430469</v>
      </c>
      <c r="N15" s="54">
        <f t="shared" si="2"/>
        <v>376812.48</v>
      </c>
      <c r="O15" s="43">
        <v>24946077.52</v>
      </c>
      <c r="P15" s="43">
        <v>23253029.649999999</v>
      </c>
      <c r="Q15" s="72">
        <v>705155.16</v>
      </c>
      <c r="R15" s="72">
        <v>24240922.359999999</v>
      </c>
      <c r="S15" s="59">
        <v>297408.46000000002</v>
      </c>
      <c r="T15" s="59">
        <v>129678.43</v>
      </c>
      <c r="U15" s="59">
        <v>14845.09</v>
      </c>
      <c r="V15" s="54">
        <f t="shared" si="6"/>
        <v>407746.7</v>
      </c>
      <c r="W15" s="42">
        <v>91755</v>
      </c>
      <c r="X15" s="42">
        <v>6861</v>
      </c>
      <c r="Y15" s="67">
        <f t="shared" si="10"/>
        <v>98616</v>
      </c>
      <c r="Z15" s="67">
        <f t="shared" si="11"/>
        <v>63463.964399999997</v>
      </c>
      <c r="AA15" s="59">
        <v>0</v>
      </c>
      <c r="AB15" s="58"/>
      <c r="AC15" s="70">
        <v>0</v>
      </c>
      <c r="AD15" s="70">
        <v>-4833.09</v>
      </c>
      <c r="AE15" s="71">
        <v>86171.3</v>
      </c>
      <c r="AF15" s="103">
        <f t="shared" si="9"/>
        <v>245666.73560000001</v>
      </c>
      <c r="AG15" s="120"/>
      <c r="AH15" s="74">
        <f t="shared" si="3"/>
        <v>2285.2830012004802</v>
      </c>
      <c r="AI15" s="74">
        <f t="shared" si="4"/>
        <v>6914.3709931608682</v>
      </c>
      <c r="AJ15" s="74">
        <f t="shared" si="5"/>
        <v>2.0186074429771907</v>
      </c>
    </row>
    <row r="16" spans="1:36" ht="20.100000000000001" customHeight="1">
      <c r="A16" s="41">
        <f>全平台汇总!A10</f>
        <v>46089</v>
      </c>
      <c r="B16" s="43">
        <v>411</v>
      </c>
      <c r="C16" s="43">
        <v>169</v>
      </c>
      <c r="D16" s="43">
        <v>16504</v>
      </c>
      <c r="E16" s="43">
        <v>22</v>
      </c>
      <c r="F16" s="43">
        <v>1762</v>
      </c>
      <c r="G16" s="43">
        <v>3913</v>
      </c>
      <c r="H16" s="43">
        <v>553</v>
      </c>
      <c r="I16" s="43">
        <v>934</v>
      </c>
      <c r="J16" s="43">
        <v>13870</v>
      </c>
      <c r="K16" s="43">
        <v>29889</v>
      </c>
      <c r="L16" s="43">
        <v>3574513</v>
      </c>
      <c r="M16" s="43">
        <v>2876306</v>
      </c>
      <c r="N16" s="54">
        <f t="shared" si="2"/>
        <v>698207</v>
      </c>
      <c r="O16" s="43">
        <v>23239250.850000001</v>
      </c>
      <c r="P16" s="43">
        <v>21368088.73</v>
      </c>
      <c r="Q16" s="72">
        <v>804174.15</v>
      </c>
      <c r="R16" s="72">
        <v>22435076.699999999</v>
      </c>
      <c r="S16" s="59">
        <v>273399.53000000003</v>
      </c>
      <c r="T16" s="59">
        <v>107378.6</v>
      </c>
      <c r="U16" s="59">
        <v>10960.62</v>
      </c>
      <c r="V16" s="54">
        <f t="shared" si="6"/>
        <v>530774.62</v>
      </c>
      <c r="W16" s="42">
        <v>86146</v>
      </c>
      <c r="X16" s="42">
        <v>5753</v>
      </c>
      <c r="Y16" s="67">
        <f t="shared" si="10"/>
        <v>91899</v>
      </c>
      <c r="Z16" s="67">
        <f t="shared" si="11"/>
        <v>72375.673500000004</v>
      </c>
      <c r="AA16" s="59">
        <v>0</v>
      </c>
      <c r="AB16" s="58"/>
      <c r="AC16" s="70">
        <v>0</v>
      </c>
      <c r="AD16" s="70">
        <v>-28870.49</v>
      </c>
      <c r="AE16" s="71">
        <v>218271.85</v>
      </c>
      <c r="AF16" s="103">
        <f t="shared" si="9"/>
        <v>366499.94649999996</v>
      </c>
      <c r="AG16" s="120"/>
      <c r="AH16" s="74">
        <f t="shared" si="3"/>
        <v>2028.6679909194097</v>
      </c>
      <c r="AI16" s="74">
        <f t="shared" si="4"/>
        <v>1540.5976012977651</v>
      </c>
      <c r="AJ16" s="74">
        <f t="shared" si="5"/>
        <v>7.8717366628830874</v>
      </c>
    </row>
    <row r="17" spans="1:36" ht="20.100000000000001" customHeight="1">
      <c r="A17" s="41">
        <f>全平台汇总!A11</f>
        <v>46090</v>
      </c>
      <c r="B17" s="43">
        <v>329</v>
      </c>
      <c r="C17" s="43">
        <v>173</v>
      </c>
      <c r="D17" s="43">
        <v>10216</v>
      </c>
      <c r="E17" s="43">
        <v>18</v>
      </c>
      <c r="F17" s="43">
        <v>1485</v>
      </c>
      <c r="G17" s="43">
        <v>3713</v>
      </c>
      <c r="H17" s="43">
        <v>551</v>
      </c>
      <c r="I17" s="43">
        <v>900</v>
      </c>
      <c r="J17" s="43">
        <v>7731</v>
      </c>
      <c r="K17" s="43">
        <v>28088</v>
      </c>
      <c r="L17" s="43">
        <v>3774887</v>
      </c>
      <c r="M17" s="43">
        <v>3535997</v>
      </c>
      <c r="N17" s="54">
        <f t="shared" si="2"/>
        <v>238890</v>
      </c>
      <c r="O17" s="43">
        <v>23864570.420000002</v>
      </c>
      <c r="P17" s="43">
        <v>22149540.879999999</v>
      </c>
      <c r="Q17" s="72">
        <v>1037721.35</v>
      </c>
      <c r="R17" s="72">
        <v>22826849.07</v>
      </c>
      <c r="S17" s="59">
        <v>235169.41</v>
      </c>
      <c r="T17" s="59">
        <v>133185.20000000001</v>
      </c>
      <c r="U17" s="59">
        <v>9214.15</v>
      </c>
      <c r="V17" s="54">
        <f t="shared" si="6"/>
        <v>802551.94</v>
      </c>
      <c r="W17" s="42">
        <v>90975</v>
      </c>
      <c r="X17" s="42">
        <v>7072</v>
      </c>
      <c r="Y17" s="67">
        <f t="shared" si="10"/>
        <v>98047</v>
      </c>
      <c r="Z17" s="67">
        <f t="shared" si="11"/>
        <v>93394.921499999997</v>
      </c>
      <c r="AA17" s="59">
        <v>581688.01</v>
      </c>
      <c r="AB17" s="58"/>
      <c r="AC17" s="70">
        <v>0</v>
      </c>
      <c r="AD17" s="70">
        <v>-135163.09</v>
      </c>
      <c r="AE17" s="71">
        <v>227447.03</v>
      </c>
      <c r="AF17" s="103">
        <f t="shared" si="9"/>
        <v>29422.008499999938</v>
      </c>
      <c r="AG17" s="120"/>
      <c r="AH17" s="74">
        <f t="shared" si="3"/>
        <v>2542.0114478114479</v>
      </c>
      <c r="AI17" s="74">
        <f t="shared" si="4"/>
        <v>2865.0292174362953</v>
      </c>
      <c r="AJ17" s="74">
        <f t="shared" si="5"/>
        <v>5.2060606060606061</v>
      </c>
    </row>
    <row r="18" spans="1:36" ht="20.100000000000001" customHeight="1">
      <c r="A18" s="41">
        <f>全平台汇总!A12</f>
        <v>46091</v>
      </c>
      <c r="B18" s="43">
        <v>324</v>
      </c>
      <c r="C18" s="43">
        <v>137</v>
      </c>
      <c r="D18" s="43">
        <v>8709</v>
      </c>
      <c r="E18" s="43">
        <v>28</v>
      </c>
      <c r="F18" s="43">
        <v>1465</v>
      </c>
      <c r="G18" s="43">
        <v>3565</v>
      </c>
      <c r="H18" s="43">
        <v>428</v>
      </c>
      <c r="I18" s="43">
        <v>762</v>
      </c>
      <c r="J18" s="43">
        <v>5672</v>
      </c>
      <c r="K18" s="43">
        <v>21766</v>
      </c>
      <c r="L18" s="43">
        <v>3371495</v>
      </c>
      <c r="M18" s="43">
        <v>3044849</v>
      </c>
      <c r="N18" s="54">
        <f t="shared" si="2"/>
        <v>326646</v>
      </c>
      <c r="O18" s="43">
        <v>22774903.239999998</v>
      </c>
      <c r="P18" s="43">
        <v>21109570.59</v>
      </c>
      <c r="Q18" s="72">
        <v>630264.42000000004</v>
      </c>
      <c r="R18" s="72">
        <v>22144638.82</v>
      </c>
      <c r="S18" s="59">
        <v>206804.26</v>
      </c>
      <c r="T18" s="59">
        <v>110287.02</v>
      </c>
      <c r="U18" s="59">
        <v>11268.16</v>
      </c>
      <c r="V18" s="54">
        <f t="shared" si="6"/>
        <v>423460.16000000003</v>
      </c>
      <c r="W18" s="42">
        <v>81253</v>
      </c>
      <c r="X18" s="42">
        <v>6090</v>
      </c>
      <c r="Y18" s="67">
        <f t="shared" si="10"/>
        <v>87343</v>
      </c>
      <c r="Z18" s="67">
        <f t="shared" si="11"/>
        <v>56723.7978</v>
      </c>
      <c r="AA18" s="59">
        <v>0</v>
      </c>
      <c r="AB18" s="58"/>
      <c r="AC18" s="70">
        <v>3100</v>
      </c>
      <c r="AD18" s="70">
        <v>-4765.84</v>
      </c>
      <c r="AE18" s="71">
        <v>158995.28</v>
      </c>
      <c r="AF18" s="103">
        <f t="shared" si="9"/>
        <v>279393.36220000003</v>
      </c>
      <c r="AG18" s="120"/>
      <c r="AH18" s="74">
        <f t="shared" si="3"/>
        <v>2301.3617747440271</v>
      </c>
      <c r="AI18" s="74">
        <f t="shared" si="4"/>
        <v>3721.7155483074753</v>
      </c>
      <c r="AJ18" s="74">
        <f t="shared" si="5"/>
        <v>3.8716723549488052</v>
      </c>
    </row>
    <row r="19" spans="1:36" ht="20.100000000000001" customHeight="1">
      <c r="A19" s="41">
        <f>全平台汇总!A13</f>
        <v>46092</v>
      </c>
      <c r="B19" s="43">
        <v>240</v>
      </c>
      <c r="C19" s="43">
        <v>111</v>
      </c>
      <c r="D19" s="43">
        <v>9678</v>
      </c>
      <c r="E19" s="43">
        <v>13</v>
      </c>
      <c r="F19" s="43">
        <v>1454</v>
      </c>
      <c r="G19" s="43">
        <v>3806</v>
      </c>
      <c r="H19" s="43">
        <v>446</v>
      </c>
      <c r="I19" s="43">
        <v>808</v>
      </c>
      <c r="J19" s="43">
        <v>6651</v>
      </c>
      <c r="K19" s="43">
        <v>18246</v>
      </c>
      <c r="L19" s="43">
        <v>3618631</v>
      </c>
      <c r="M19" s="43">
        <v>2655116</v>
      </c>
      <c r="N19" s="54">
        <f t="shared" si="2"/>
        <v>963515</v>
      </c>
      <c r="O19" s="43">
        <v>20652279.18</v>
      </c>
      <c r="P19" s="43">
        <v>18790972.969999999</v>
      </c>
      <c r="Q19" s="72">
        <v>1161479.01</v>
      </c>
      <c r="R19" s="72">
        <v>19490800.170000002</v>
      </c>
      <c r="S19" s="59">
        <v>216808.55</v>
      </c>
      <c r="T19" s="59">
        <v>113394.62</v>
      </c>
      <c r="U19" s="59">
        <v>10365.48</v>
      </c>
      <c r="V19" s="54">
        <f t="shared" si="6"/>
        <v>944670.46</v>
      </c>
      <c r="W19" s="42">
        <v>87209</v>
      </c>
      <c r="X19" s="42">
        <v>5310</v>
      </c>
      <c r="Y19" s="67">
        <f t="shared" si="10"/>
        <v>92519</v>
      </c>
      <c r="Z19" s="67">
        <f t="shared" si="11"/>
        <v>104533.1109</v>
      </c>
      <c r="AA19" s="59">
        <v>0</v>
      </c>
      <c r="AB19" s="58"/>
      <c r="AC19" s="70">
        <v>0</v>
      </c>
      <c r="AD19" s="70">
        <v>-2801.85</v>
      </c>
      <c r="AE19" s="71">
        <v>114045.12</v>
      </c>
      <c r="AF19" s="103">
        <f t="shared" si="9"/>
        <v>747618.34909999999</v>
      </c>
      <c r="AG19" s="120"/>
      <c r="AH19" s="74">
        <f t="shared" si="3"/>
        <v>2488.7420907840442</v>
      </c>
      <c r="AI19" s="74">
        <f t="shared" si="4"/>
        <v>2825.2853661103591</v>
      </c>
      <c r="AJ19" s="74">
        <f t="shared" si="5"/>
        <v>4.5742778541953228</v>
      </c>
    </row>
    <row r="20" spans="1:36" ht="20.100000000000001" customHeight="1">
      <c r="A20" s="41">
        <f>全平台汇总!A14</f>
        <v>46093</v>
      </c>
      <c r="B20" s="43">
        <v>184</v>
      </c>
      <c r="C20" s="43">
        <v>85</v>
      </c>
      <c r="D20" s="43">
        <v>7729</v>
      </c>
      <c r="E20" s="43">
        <v>11</v>
      </c>
      <c r="F20" s="43">
        <v>1437</v>
      </c>
      <c r="G20" s="43">
        <v>3615</v>
      </c>
      <c r="H20" s="43">
        <v>443</v>
      </c>
      <c r="I20" s="43">
        <v>811</v>
      </c>
      <c r="J20" s="43">
        <v>4112</v>
      </c>
      <c r="K20" s="43">
        <v>14507</v>
      </c>
      <c r="L20" s="43">
        <v>3455174</v>
      </c>
      <c r="M20" s="43">
        <v>3631857</v>
      </c>
      <c r="N20" s="54">
        <f t="shared" si="2"/>
        <v>-176683</v>
      </c>
      <c r="O20" s="43">
        <v>19472751.07</v>
      </c>
      <c r="P20" s="43">
        <v>18010101.850000001</v>
      </c>
      <c r="Q20" s="72">
        <v>-93637.11</v>
      </c>
      <c r="R20" s="72">
        <v>19566388.18</v>
      </c>
      <c r="S20" s="59">
        <v>198246.91</v>
      </c>
      <c r="T20" s="59">
        <v>101638.92</v>
      </c>
      <c r="U20" s="59">
        <v>9773.56</v>
      </c>
      <c r="V20" s="54">
        <f t="shared" si="6"/>
        <v>-291884.02</v>
      </c>
      <c r="W20" s="42">
        <v>83270</v>
      </c>
      <c r="X20" s="42">
        <v>7264</v>
      </c>
      <c r="Y20" s="67">
        <f t="shared" si="10"/>
        <v>90534</v>
      </c>
      <c r="Z20" s="67">
        <f t="shared" si="11"/>
        <v>-8427.339899999999</v>
      </c>
      <c r="AA20" s="59">
        <v>0</v>
      </c>
      <c r="AB20" s="58"/>
      <c r="AC20" s="70">
        <v>0</v>
      </c>
      <c r="AD20" s="70">
        <v>-3302.2</v>
      </c>
      <c r="AE20" s="71">
        <v>75949.59</v>
      </c>
      <c r="AF20" s="103">
        <f t="shared" si="9"/>
        <v>-373990.6801</v>
      </c>
      <c r="AG20" s="120"/>
      <c r="AH20" s="74">
        <f t="shared" si="3"/>
        <v>2404.4356297842728</v>
      </c>
      <c r="AI20" s="74">
        <f t="shared" si="4"/>
        <v>4379.8885821984441</v>
      </c>
      <c r="AJ20" s="74">
        <f t="shared" si="5"/>
        <v>2.8615170494084898</v>
      </c>
    </row>
    <row r="21" spans="1:36" ht="20.100000000000001" customHeight="1">
      <c r="A21" s="41">
        <f>全平台汇总!A15</f>
        <v>46094</v>
      </c>
      <c r="B21" s="43"/>
      <c r="C21" s="43"/>
      <c r="D21" s="43"/>
      <c r="E21" s="43"/>
      <c r="F21" s="43"/>
      <c r="G21" s="43"/>
      <c r="H21" s="43"/>
      <c r="I21" s="43"/>
      <c r="J21" s="43"/>
      <c r="K21" s="43"/>
      <c r="L21" s="43"/>
      <c r="M21" s="43"/>
      <c r="N21" s="54" t="str">
        <f t="shared" si="2"/>
        <v/>
      </c>
      <c r="O21" s="43"/>
      <c r="P21" s="43"/>
      <c r="Q21" s="72"/>
      <c r="R21" s="72"/>
      <c r="S21" s="59"/>
      <c r="T21" s="59"/>
      <c r="U21" s="59"/>
      <c r="V21" s="54" t="str">
        <f t="shared" si="6"/>
        <v/>
      </c>
      <c r="W21" s="42"/>
      <c r="X21" s="42"/>
      <c r="Y21" s="67">
        <f t="shared" si="10"/>
        <v>0</v>
      </c>
      <c r="Z21" s="67" t="str">
        <f t="shared" si="11"/>
        <v/>
      </c>
      <c r="AA21" s="59"/>
      <c r="AB21" s="58"/>
      <c r="AC21" s="70"/>
      <c r="AD21" s="70"/>
      <c r="AE21" s="71"/>
      <c r="AF21" s="103" t="str">
        <f t="shared" si="9"/>
        <v/>
      </c>
      <c r="AG21" s="120"/>
      <c r="AH21" s="74" t="e">
        <f t="shared" si="3"/>
        <v>#DIV/0!</v>
      </c>
      <c r="AI21" s="74" t="e">
        <f t="shared" si="4"/>
        <v>#DIV/0!</v>
      </c>
      <c r="AJ21" s="74" t="e">
        <f t="shared" si="5"/>
        <v>#DIV/0!</v>
      </c>
    </row>
    <row r="22" spans="1:36" ht="20.100000000000001" customHeight="1">
      <c r="A22" s="41">
        <f>全平台汇总!A16</f>
        <v>46095</v>
      </c>
      <c r="B22" s="43"/>
      <c r="C22" s="43"/>
      <c r="D22" s="43"/>
      <c r="E22" s="43"/>
      <c r="F22" s="43"/>
      <c r="G22" s="43"/>
      <c r="H22" s="43"/>
      <c r="I22" s="43"/>
      <c r="J22" s="43"/>
      <c r="K22" s="43"/>
      <c r="L22" s="43"/>
      <c r="M22" s="43"/>
      <c r="N22" s="54" t="str">
        <f t="shared" si="2"/>
        <v/>
      </c>
      <c r="O22" s="43"/>
      <c r="P22" s="43"/>
      <c r="Q22" s="72"/>
      <c r="R22" s="72"/>
      <c r="S22" s="59"/>
      <c r="T22" s="59"/>
      <c r="U22" s="59"/>
      <c r="V22" s="54" t="str">
        <f t="shared" si="6"/>
        <v/>
      </c>
      <c r="W22" s="42"/>
      <c r="X22" s="42"/>
      <c r="Y22" s="67">
        <f t="shared" si="10"/>
        <v>0</v>
      </c>
      <c r="Z22" s="67" t="str">
        <f t="shared" si="11"/>
        <v/>
      </c>
      <c r="AA22" s="59"/>
      <c r="AB22" s="58"/>
      <c r="AC22" s="91"/>
      <c r="AD22" s="70"/>
      <c r="AE22" s="71"/>
      <c r="AF22" s="103" t="str">
        <f t="shared" si="9"/>
        <v/>
      </c>
      <c r="AG22" s="120"/>
      <c r="AH22" s="74" t="e">
        <f t="shared" si="3"/>
        <v>#DIV/0!</v>
      </c>
      <c r="AI22" s="74" t="e">
        <f t="shared" si="4"/>
        <v>#DIV/0!</v>
      </c>
      <c r="AJ22" s="74" t="e">
        <f t="shared" si="5"/>
        <v>#DIV/0!</v>
      </c>
    </row>
    <row r="23" spans="1:36" ht="20.100000000000001" customHeight="1">
      <c r="A23" s="41">
        <f>全平台汇总!A17</f>
        <v>46096</v>
      </c>
      <c r="B23" s="43"/>
      <c r="C23" s="43"/>
      <c r="D23" s="43"/>
      <c r="E23" s="43"/>
      <c r="F23" s="43"/>
      <c r="G23" s="43"/>
      <c r="H23" s="43"/>
      <c r="I23" s="43"/>
      <c r="J23" s="43"/>
      <c r="K23" s="43"/>
      <c r="L23" s="43"/>
      <c r="M23" s="43"/>
      <c r="N23" s="54" t="str">
        <f t="shared" si="2"/>
        <v/>
      </c>
      <c r="O23" s="43"/>
      <c r="P23" s="43"/>
      <c r="Q23" s="72"/>
      <c r="R23" s="72"/>
      <c r="S23" s="59"/>
      <c r="T23" s="59"/>
      <c r="U23" s="59"/>
      <c r="V23" s="54" t="str">
        <f t="shared" si="6"/>
        <v/>
      </c>
      <c r="W23" s="42"/>
      <c r="X23" s="42"/>
      <c r="Y23" s="67">
        <f t="shared" si="10"/>
        <v>0</v>
      </c>
      <c r="Z23" s="67" t="str">
        <f t="shared" si="11"/>
        <v/>
      </c>
      <c r="AA23" s="59"/>
      <c r="AB23" s="58"/>
      <c r="AC23" s="70"/>
      <c r="AD23" s="70"/>
      <c r="AE23" s="71"/>
      <c r="AF23" s="103" t="str">
        <f t="shared" si="9"/>
        <v/>
      </c>
      <c r="AG23" s="120"/>
      <c r="AH23" s="74" t="e">
        <f t="shared" si="3"/>
        <v>#DIV/0!</v>
      </c>
      <c r="AI23" s="74" t="e">
        <f t="shared" si="4"/>
        <v>#DIV/0!</v>
      </c>
      <c r="AJ23" s="74" t="e">
        <f t="shared" si="5"/>
        <v>#DIV/0!</v>
      </c>
    </row>
    <row r="24" spans="1:36" ht="20.100000000000001" customHeight="1">
      <c r="A24" s="41">
        <f>全平台汇总!A18</f>
        <v>46097</v>
      </c>
      <c r="B24" s="43"/>
      <c r="C24" s="43"/>
      <c r="D24" s="43"/>
      <c r="E24" s="43"/>
      <c r="F24" s="43"/>
      <c r="G24" s="43"/>
      <c r="H24" s="43"/>
      <c r="I24" s="43"/>
      <c r="J24" s="43"/>
      <c r="K24" s="43"/>
      <c r="L24" s="43"/>
      <c r="M24" s="43"/>
      <c r="N24" s="54" t="str">
        <f t="shared" si="2"/>
        <v/>
      </c>
      <c r="O24" s="43"/>
      <c r="P24" s="43"/>
      <c r="Q24" s="72"/>
      <c r="R24" s="72"/>
      <c r="S24" s="59"/>
      <c r="T24" s="59"/>
      <c r="U24" s="59"/>
      <c r="V24" s="54" t="str">
        <f t="shared" si="6"/>
        <v/>
      </c>
      <c r="W24" s="42"/>
      <c r="X24" s="42"/>
      <c r="Y24" s="67">
        <f t="shared" si="10"/>
        <v>0</v>
      </c>
      <c r="Z24" s="67" t="str">
        <f t="shared" si="11"/>
        <v/>
      </c>
      <c r="AA24" s="59"/>
      <c r="AB24" s="58"/>
      <c r="AC24" s="70"/>
      <c r="AD24" s="70"/>
      <c r="AE24" s="71"/>
      <c r="AF24" s="103" t="str">
        <f t="shared" si="9"/>
        <v/>
      </c>
      <c r="AG24" s="120"/>
      <c r="AH24" s="74" t="e">
        <f t="shared" si="3"/>
        <v>#DIV/0!</v>
      </c>
      <c r="AI24" s="74" t="e">
        <f t="shared" si="4"/>
        <v>#DIV/0!</v>
      </c>
      <c r="AJ24" s="74" t="e">
        <f t="shared" si="5"/>
        <v>#DIV/0!</v>
      </c>
    </row>
    <row r="25" spans="1:36" ht="20.100000000000001" customHeight="1">
      <c r="A25" s="41">
        <f>全平台汇总!A19</f>
        <v>46098</v>
      </c>
      <c r="B25" s="43"/>
      <c r="C25" s="43"/>
      <c r="D25" s="43"/>
      <c r="E25" s="43"/>
      <c r="F25" s="43"/>
      <c r="G25" s="43"/>
      <c r="H25" s="43"/>
      <c r="I25" s="43"/>
      <c r="J25" s="43"/>
      <c r="K25" s="43"/>
      <c r="L25" s="43"/>
      <c r="M25" s="43"/>
      <c r="N25" s="54" t="str">
        <f t="shared" si="2"/>
        <v/>
      </c>
      <c r="O25" s="43"/>
      <c r="P25" s="43"/>
      <c r="Q25" s="72"/>
      <c r="R25" s="72"/>
      <c r="S25" s="59"/>
      <c r="T25" s="59"/>
      <c r="U25" s="59"/>
      <c r="V25" s="54" t="str">
        <f t="shared" si="6"/>
        <v/>
      </c>
      <c r="W25" s="42"/>
      <c r="X25" s="42"/>
      <c r="Y25" s="67">
        <f t="shared" si="10"/>
        <v>0</v>
      </c>
      <c r="Z25" s="67" t="str">
        <f t="shared" si="11"/>
        <v/>
      </c>
      <c r="AA25" s="59"/>
      <c r="AB25" s="58"/>
      <c r="AC25" s="70"/>
      <c r="AD25" s="70"/>
      <c r="AE25" s="71"/>
      <c r="AF25" s="103" t="str">
        <f t="shared" si="9"/>
        <v/>
      </c>
      <c r="AG25" s="120"/>
      <c r="AH25" s="74" t="e">
        <f t="shared" si="3"/>
        <v>#DIV/0!</v>
      </c>
      <c r="AI25" s="74" t="e">
        <f t="shared" si="4"/>
        <v>#DIV/0!</v>
      </c>
      <c r="AJ25" s="74" t="e">
        <f t="shared" si="5"/>
        <v>#DIV/0!</v>
      </c>
    </row>
    <row r="26" spans="1:36" ht="20.100000000000001" customHeight="1">
      <c r="A26" s="41">
        <f>全平台汇总!A20</f>
        <v>46099</v>
      </c>
      <c r="B26" s="43"/>
      <c r="C26" s="43"/>
      <c r="D26" s="43"/>
      <c r="E26" s="43"/>
      <c r="F26" s="43"/>
      <c r="G26" s="43"/>
      <c r="H26" s="43"/>
      <c r="I26" s="43"/>
      <c r="J26" s="43"/>
      <c r="K26" s="43"/>
      <c r="L26" s="43"/>
      <c r="M26" s="43"/>
      <c r="N26" s="54" t="str">
        <f t="shared" si="2"/>
        <v/>
      </c>
      <c r="O26" s="43"/>
      <c r="P26" s="43"/>
      <c r="Q26" s="72"/>
      <c r="R26" s="72"/>
      <c r="S26" s="59"/>
      <c r="T26" s="59"/>
      <c r="U26" s="59"/>
      <c r="V26" s="54" t="str">
        <f t="shared" si="6"/>
        <v/>
      </c>
      <c r="W26" s="42"/>
      <c r="X26" s="42"/>
      <c r="Y26" s="67">
        <f t="shared" si="10"/>
        <v>0</v>
      </c>
      <c r="Z26" s="67" t="str">
        <f t="shared" si="11"/>
        <v/>
      </c>
      <c r="AA26" s="59"/>
      <c r="AB26" s="58"/>
      <c r="AC26" s="70"/>
      <c r="AD26" s="70"/>
      <c r="AE26" s="71"/>
      <c r="AF26" s="103" t="str">
        <f t="shared" si="9"/>
        <v/>
      </c>
      <c r="AG26" s="120"/>
      <c r="AH26" s="74" t="e">
        <f t="shared" si="3"/>
        <v>#DIV/0!</v>
      </c>
      <c r="AI26" s="74" t="e">
        <f t="shared" si="4"/>
        <v>#DIV/0!</v>
      </c>
      <c r="AJ26" s="74" t="e">
        <f t="shared" si="5"/>
        <v>#DIV/0!</v>
      </c>
    </row>
    <row r="27" spans="1:36" ht="20.100000000000001" customHeight="1">
      <c r="A27" s="41">
        <f>全平台汇总!A21</f>
        <v>46100</v>
      </c>
      <c r="B27" s="43"/>
      <c r="C27" s="43"/>
      <c r="D27" s="43"/>
      <c r="E27" s="43"/>
      <c r="F27" s="43"/>
      <c r="G27" s="43"/>
      <c r="H27" s="43"/>
      <c r="I27" s="43"/>
      <c r="J27" s="43"/>
      <c r="K27" s="43"/>
      <c r="L27" s="43"/>
      <c r="M27" s="43"/>
      <c r="N27" s="54" t="str">
        <f t="shared" si="2"/>
        <v/>
      </c>
      <c r="O27" s="43"/>
      <c r="P27" s="43"/>
      <c r="Q27" s="72"/>
      <c r="R27" s="72"/>
      <c r="S27" s="59"/>
      <c r="T27" s="59"/>
      <c r="U27" s="59"/>
      <c r="V27" s="54" t="str">
        <f t="shared" si="6"/>
        <v/>
      </c>
      <c r="W27" s="42"/>
      <c r="X27" s="42"/>
      <c r="Y27" s="67">
        <f t="shared" si="10"/>
        <v>0</v>
      </c>
      <c r="Z27" s="67" t="str">
        <f t="shared" si="11"/>
        <v/>
      </c>
      <c r="AA27" s="59"/>
      <c r="AB27" s="58"/>
      <c r="AC27" s="70"/>
      <c r="AD27" s="70"/>
      <c r="AE27" s="71"/>
      <c r="AF27" s="103" t="str">
        <f t="shared" si="9"/>
        <v/>
      </c>
      <c r="AG27" s="120"/>
      <c r="AH27" s="74" t="e">
        <f t="shared" si="3"/>
        <v>#DIV/0!</v>
      </c>
      <c r="AI27" s="74" t="e">
        <f t="shared" si="4"/>
        <v>#DIV/0!</v>
      </c>
      <c r="AJ27" s="74" t="e">
        <f t="shared" si="5"/>
        <v>#DIV/0!</v>
      </c>
    </row>
    <row r="28" spans="1:36" ht="20.100000000000001" customHeight="1">
      <c r="A28" s="41">
        <f>全平台汇总!A22</f>
        <v>46101</v>
      </c>
      <c r="B28" s="43"/>
      <c r="C28" s="43"/>
      <c r="D28" s="43"/>
      <c r="E28" s="43"/>
      <c r="F28" s="43"/>
      <c r="G28" s="43"/>
      <c r="H28" s="43"/>
      <c r="I28" s="43"/>
      <c r="J28" s="43"/>
      <c r="K28" s="43"/>
      <c r="L28" s="43"/>
      <c r="M28" s="43"/>
      <c r="N28" s="54" t="str">
        <f t="shared" si="2"/>
        <v/>
      </c>
      <c r="O28" s="43"/>
      <c r="P28" s="43"/>
      <c r="Q28" s="72"/>
      <c r="R28" s="72"/>
      <c r="S28" s="59"/>
      <c r="T28" s="59"/>
      <c r="U28" s="59"/>
      <c r="V28" s="54" t="str">
        <f t="shared" si="6"/>
        <v/>
      </c>
      <c r="W28" s="42"/>
      <c r="X28" s="42"/>
      <c r="Y28" s="67">
        <f t="shared" si="10"/>
        <v>0</v>
      </c>
      <c r="Z28" s="67" t="str">
        <f t="shared" si="11"/>
        <v/>
      </c>
      <c r="AA28" s="59"/>
      <c r="AB28" s="58"/>
      <c r="AC28" s="70"/>
      <c r="AD28" s="70"/>
      <c r="AE28" s="71"/>
      <c r="AF28" s="103" t="str">
        <f t="shared" si="9"/>
        <v/>
      </c>
      <c r="AG28" s="120"/>
      <c r="AH28" s="74" t="e">
        <f t="shared" si="3"/>
        <v>#DIV/0!</v>
      </c>
      <c r="AI28" s="74" t="e">
        <f t="shared" si="4"/>
        <v>#DIV/0!</v>
      </c>
      <c r="AJ28" s="74" t="e">
        <f t="shared" si="5"/>
        <v>#DIV/0!</v>
      </c>
    </row>
    <row r="29" spans="1:36" ht="20.100000000000001" customHeight="1">
      <c r="A29" s="41">
        <f>全平台汇总!A23</f>
        <v>46102</v>
      </c>
      <c r="B29" s="43"/>
      <c r="C29" s="43"/>
      <c r="D29" s="43"/>
      <c r="E29" s="43"/>
      <c r="F29" s="43"/>
      <c r="G29" s="43"/>
      <c r="H29" s="43"/>
      <c r="I29" s="43"/>
      <c r="J29" s="43"/>
      <c r="K29" s="43"/>
      <c r="L29" s="43"/>
      <c r="M29" s="43"/>
      <c r="N29" s="54" t="str">
        <f t="shared" si="2"/>
        <v/>
      </c>
      <c r="O29" s="43"/>
      <c r="P29" s="43"/>
      <c r="Q29" s="43"/>
      <c r="R29" s="43"/>
      <c r="S29" s="59"/>
      <c r="T29" s="59"/>
      <c r="U29" s="59"/>
      <c r="V29" s="54" t="str">
        <f t="shared" si="6"/>
        <v/>
      </c>
      <c r="W29" s="42"/>
      <c r="X29" s="42"/>
      <c r="Y29" s="67">
        <f t="shared" si="10"/>
        <v>0</v>
      </c>
      <c r="Z29" s="67" t="str">
        <f t="shared" si="11"/>
        <v/>
      </c>
      <c r="AA29" s="59"/>
      <c r="AB29" s="58"/>
      <c r="AC29" s="70"/>
      <c r="AD29" s="70"/>
      <c r="AE29" s="71"/>
      <c r="AF29" s="103" t="str">
        <f t="shared" si="9"/>
        <v/>
      </c>
      <c r="AH29" s="74" t="e">
        <f t="shared" si="3"/>
        <v>#DIV/0!</v>
      </c>
      <c r="AI29" s="74" t="e">
        <f t="shared" si="4"/>
        <v>#DIV/0!</v>
      </c>
      <c r="AJ29" s="74" t="e">
        <f t="shared" si="5"/>
        <v>#DIV/0!</v>
      </c>
    </row>
    <row r="30" spans="1:36" ht="20.100000000000001" customHeight="1">
      <c r="A30" s="41">
        <f>全平台汇总!A24</f>
        <v>46103</v>
      </c>
      <c r="B30" s="43"/>
      <c r="C30" s="43"/>
      <c r="D30" s="43"/>
      <c r="E30" s="43"/>
      <c r="F30" s="43"/>
      <c r="G30" s="43"/>
      <c r="H30" s="43"/>
      <c r="I30" s="43"/>
      <c r="J30" s="43"/>
      <c r="K30" s="43"/>
      <c r="L30" s="43"/>
      <c r="M30" s="43"/>
      <c r="N30" s="54" t="str">
        <f t="shared" si="2"/>
        <v/>
      </c>
      <c r="O30" s="43"/>
      <c r="P30" s="43"/>
      <c r="Q30" s="43"/>
      <c r="R30" s="43"/>
      <c r="S30" s="59"/>
      <c r="T30" s="59"/>
      <c r="U30" s="59"/>
      <c r="V30" s="54" t="str">
        <f t="shared" si="6"/>
        <v/>
      </c>
      <c r="W30" s="42"/>
      <c r="X30" s="42"/>
      <c r="Y30" s="67">
        <f t="shared" si="10"/>
        <v>0</v>
      </c>
      <c r="Z30" s="67" t="str">
        <f t="shared" si="11"/>
        <v/>
      </c>
      <c r="AA30" s="59"/>
      <c r="AB30" s="58"/>
      <c r="AC30" s="70"/>
      <c r="AD30" s="70"/>
      <c r="AE30" s="71"/>
      <c r="AF30" s="103" t="str">
        <f t="shared" si="9"/>
        <v/>
      </c>
      <c r="AH30" s="74" t="e">
        <f t="shared" si="3"/>
        <v>#DIV/0!</v>
      </c>
      <c r="AI30" s="74" t="e">
        <f t="shared" si="4"/>
        <v>#DIV/0!</v>
      </c>
      <c r="AJ30" s="74" t="e">
        <f t="shared" si="5"/>
        <v>#DIV/0!</v>
      </c>
    </row>
    <row r="31" spans="1:36" ht="20.100000000000001" customHeight="1">
      <c r="A31" s="41">
        <f>全平台汇总!A25</f>
        <v>46104</v>
      </c>
      <c r="B31" s="43"/>
      <c r="C31" s="43"/>
      <c r="D31" s="43"/>
      <c r="E31" s="43"/>
      <c r="F31" s="43"/>
      <c r="G31" s="43"/>
      <c r="H31" s="43"/>
      <c r="I31" s="43"/>
      <c r="J31" s="43"/>
      <c r="K31" s="43"/>
      <c r="L31" s="43"/>
      <c r="M31" s="43"/>
      <c r="N31" s="54" t="str">
        <f t="shared" si="2"/>
        <v/>
      </c>
      <c r="O31" s="43"/>
      <c r="P31" s="43"/>
      <c r="Q31" s="43"/>
      <c r="R31" s="43"/>
      <c r="S31" s="59"/>
      <c r="T31" s="59"/>
      <c r="U31" s="59"/>
      <c r="V31" s="54" t="str">
        <f t="shared" si="6"/>
        <v/>
      </c>
      <c r="W31" s="42"/>
      <c r="X31" s="42"/>
      <c r="Y31" s="67">
        <f t="shared" si="10"/>
        <v>0</v>
      </c>
      <c r="Z31" s="67" t="str">
        <f t="shared" si="11"/>
        <v/>
      </c>
      <c r="AA31" s="59"/>
      <c r="AB31" s="58"/>
      <c r="AC31" s="70"/>
      <c r="AD31" s="70"/>
      <c r="AE31" s="71"/>
      <c r="AF31" s="103" t="str">
        <f t="shared" si="9"/>
        <v/>
      </c>
      <c r="AH31" s="74" t="e">
        <f t="shared" si="3"/>
        <v>#DIV/0!</v>
      </c>
      <c r="AI31" s="74" t="e">
        <f t="shared" si="4"/>
        <v>#DIV/0!</v>
      </c>
      <c r="AJ31" s="74" t="e">
        <f t="shared" si="5"/>
        <v>#DIV/0!</v>
      </c>
    </row>
    <row r="32" spans="1:36" ht="20.100000000000001" customHeight="1">
      <c r="A32" s="41">
        <f>全平台汇总!A26</f>
        <v>46105</v>
      </c>
      <c r="B32" s="45"/>
      <c r="C32" s="46"/>
      <c r="D32" s="45"/>
      <c r="E32" s="45"/>
      <c r="F32" s="45"/>
      <c r="G32" s="45"/>
      <c r="H32" s="45"/>
      <c r="I32" s="45"/>
      <c r="J32" s="45"/>
      <c r="K32" s="45"/>
      <c r="L32" s="45"/>
      <c r="M32" s="45"/>
      <c r="N32" s="54" t="str">
        <f t="shared" si="2"/>
        <v/>
      </c>
      <c r="O32" s="45"/>
      <c r="P32" s="45"/>
      <c r="Q32" s="45"/>
      <c r="R32" s="45"/>
      <c r="S32" s="45"/>
      <c r="T32" s="45"/>
      <c r="U32" s="45"/>
      <c r="V32" s="54" t="str">
        <f t="shared" si="6"/>
        <v/>
      </c>
      <c r="W32" s="42"/>
      <c r="X32" s="42"/>
      <c r="Y32" s="67">
        <f t="shared" si="10"/>
        <v>0</v>
      </c>
      <c r="Z32" s="67" t="str">
        <f t="shared" si="11"/>
        <v/>
      </c>
      <c r="AA32" s="59"/>
      <c r="AB32" s="58"/>
      <c r="AC32" s="70"/>
      <c r="AD32" s="70"/>
      <c r="AE32" s="72"/>
      <c r="AF32" s="103" t="str">
        <f t="shared" si="9"/>
        <v/>
      </c>
      <c r="AH32" s="74" t="e">
        <f t="shared" si="3"/>
        <v>#DIV/0!</v>
      </c>
      <c r="AI32" s="74" t="e">
        <f t="shared" si="4"/>
        <v>#DIV/0!</v>
      </c>
      <c r="AJ32" s="74" t="e">
        <f t="shared" si="5"/>
        <v>#DIV/0!</v>
      </c>
    </row>
    <row r="33" spans="1:36" ht="20.100000000000001" customHeight="1">
      <c r="A33" s="41">
        <f>全平台汇总!A27</f>
        <v>46106</v>
      </c>
      <c r="B33" s="43"/>
      <c r="C33" s="43"/>
      <c r="D33" s="43"/>
      <c r="E33" s="43"/>
      <c r="F33" s="43"/>
      <c r="G33" s="43"/>
      <c r="H33" s="43"/>
      <c r="I33" s="43"/>
      <c r="J33" s="43"/>
      <c r="K33" s="43"/>
      <c r="L33" s="43"/>
      <c r="M33" s="43"/>
      <c r="N33" s="54" t="str">
        <f t="shared" si="2"/>
        <v/>
      </c>
      <c r="O33" s="43"/>
      <c r="P33" s="43"/>
      <c r="Q33" s="43"/>
      <c r="R33" s="43"/>
      <c r="S33" s="59"/>
      <c r="T33" s="59"/>
      <c r="U33" s="59"/>
      <c r="V33" s="54" t="str">
        <f t="shared" si="6"/>
        <v/>
      </c>
      <c r="W33" s="42"/>
      <c r="X33" s="42"/>
      <c r="Y33" s="67">
        <f t="shared" si="10"/>
        <v>0</v>
      </c>
      <c r="Z33" s="67" t="str">
        <f t="shared" si="11"/>
        <v/>
      </c>
      <c r="AA33" s="59"/>
      <c r="AB33" s="58"/>
      <c r="AC33" s="70"/>
      <c r="AD33" s="70"/>
      <c r="AE33" s="71"/>
      <c r="AF33" s="103" t="str">
        <f t="shared" si="9"/>
        <v/>
      </c>
      <c r="AH33" s="74" t="e">
        <f t="shared" si="3"/>
        <v>#DIV/0!</v>
      </c>
      <c r="AI33" s="74" t="e">
        <f t="shared" si="4"/>
        <v>#DIV/0!</v>
      </c>
      <c r="AJ33" s="74" t="e">
        <f t="shared" si="5"/>
        <v>#DIV/0!</v>
      </c>
    </row>
    <row r="34" spans="1:36" ht="20.100000000000001" customHeight="1">
      <c r="A34" s="41">
        <f>全平台汇总!A28</f>
        <v>46107</v>
      </c>
      <c r="B34" s="43"/>
      <c r="C34" s="43"/>
      <c r="D34" s="43"/>
      <c r="E34" s="43"/>
      <c r="F34" s="43"/>
      <c r="G34" s="43"/>
      <c r="H34" s="43"/>
      <c r="I34" s="43"/>
      <c r="J34" s="43"/>
      <c r="K34" s="43"/>
      <c r="L34" s="43"/>
      <c r="M34" s="43"/>
      <c r="N34" s="54" t="str">
        <f t="shared" si="2"/>
        <v/>
      </c>
      <c r="O34" s="43"/>
      <c r="P34" s="43"/>
      <c r="Q34" s="43"/>
      <c r="R34" s="43"/>
      <c r="S34" s="59"/>
      <c r="T34" s="59"/>
      <c r="U34" s="59"/>
      <c r="V34" s="54" t="str">
        <f t="shared" si="6"/>
        <v/>
      </c>
      <c r="W34" s="42"/>
      <c r="X34" s="42"/>
      <c r="Y34" s="67">
        <f t="shared" si="10"/>
        <v>0</v>
      </c>
      <c r="Z34" s="67" t="str">
        <f t="shared" si="11"/>
        <v/>
      </c>
      <c r="AA34" s="59"/>
      <c r="AB34" s="58"/>
      <c r="AC34" s="70"/>
      <c r="AD34" s="70"/>
      <c r="AE34" s="71"/>
      <c r="AF34" s="103" t="str">
        <f t="shared" si="9"/>
        <v/>
      </c>
      <c r="AH34" s="74" t="e">
        <f>M34/G34</f>
        <v>#DIV/0!</v>
      </c>
      <c r="AI34" s="74" t="e">
        <f>P34/K34</f>
        <v>#DIV/0!</v>
      </c>
      <c r="AJ34" s="74" t="e">
        <f>K34/G34</f>
        <v>#DIV/0!</v>
      </c>
    </row>
    <row r="35" spans="1:36" ht="20.100000000000001" customHeight="1">
      <c r="A35" s="41">
        <f>全平台汇总!A29</f>
        <v>46108</v>
      </c>
      <c r="B35" s="43"/>
      <c r="C35" s="43"/>
      <c r="D35" s="43"/>
      <c r="E35" s="43"/>
      <c r="F35" s="43"/>
      <c r="G35" s="43"/>
      <c r="H35" s="43"/>
      <c r="I35" s="43"/>
      <c r="J35" s="43"/>
      <c r="K35" s="43"/>
      <c r="L35" s="43"/>
      <c r="M35" s="43"/>
      <c r="N35" s="54" t="str">
        <f t="shared" si="2"/>
        <v/>
      </c>
      <c r="O35" s="43"/>
      <c r="P35" s="43"/>
      <c r="Q35" s="43"/>
      <c r="R35" s="43"/>
      <c r="S35" s="59"/>
      <c r="T35" s="59"/>
      <c r="U35" s="59"/>
      <c r="V35" s="54" t="str">
        <f t="shared" si="6"/>
        <v/>
      </c>
      <c r="W35" s="42"/>
      <c r="X35" s="42"/>
      <c r="Y35" s="67">
        <f t="shared" si="10"/>
        <v>0</v>
      </c>
      <c r="Z35" s="67" t="str">
        <f t="shared" si="11"/>
        <v/>
      </c>
      <c r="AA35" s="59"/>
      <c r="AB35" s="58"/>
      <c r="AC35" s="61"/>
      <c r="AD35" s="70"/>
      <c r="AE35" s="71"/>
      <c r="AF35" s="103" t="str">
        <f t="shared" si="9"/>
        <v/>
      </c>
      <c r="AH35" s="74" t="e">
        <f>M35/G35</f>
        <v>#DIV/0!</v>
      </c>
      <c r="AI35" s="74" t="e">
        <f>P35/K35</f>
        <v>#DIV/0!</v>
      </c>
      <c r="AJ35" s="74" t="e">
        <f>K35/G35</f>
        <v>#DIV/0!</v>
      </c>
    </row>
    <row r="36" spans="1:36" ht="18.75" customHeight="1">
      <c r="A36" s="41">
        <f>全平台汇总!A30</f>
        <v>46109</v>
      </c>
      <c r="B36" s="43"/>
      <c r="C36" s="43"/>
      <c r="D36" s="43"/>
      <c r="E36" s="43"/>
      <c r="F36" s="43"/>
      <c r="G36" s="43"/>
      <c r="H36" s="43"/>
      <c r="I36" s="43"/>
      <c r="J36" s="43"/>
      <c r="K36" s="43"/>
      <c r="L36" s="43"/>
      <c r="M36" s="43"/>
      <c r="N36" s="54" t="str">
        <f t="shared" si="2"/>
        <v/>
      </c>
      <c r="O36" s="43"/>
      <c r="P36" s="43"/>
      <c r="Q36" s="43"/>
      <c r="R36" s="43"/>
      <c r="S36" s="59"/>
      <c r="T36" s="59"/>
      <c r="U36" s="59"/>
      <c r="V36" s="54" t="str">
        <f t="shared" si="6"/>
        <v/>
      </c>
      <c r="W36" s="42"/>
      <c r="X36" s="42"/>
      <c r="Y36" s="67">
        <f t="shared" si="10"/>
        <v>0</v>
      </c>
      <c r="Z36" s="67" t="str">
        <f t="shared" si="11"/>
        <v/>
      </c>
      <c r="AA36" s="59"/>
      <c r="AB36" s="58"/>
      <c r="AC36" s="70"/>
      <c r="AD36" s="70"/>
      <c r="AE36" s="70"/>
      <c r="AF36" s="103" t="str">
        <f t="shared" si="9"/>
        <v/>
      </c>
      <c r="AH36" s="74" t="e">
        <f>L36/F36</f>
        <v>#DIV/0!</v>
      </c>
      <c r="AI36" s="74" t="e">
        <f>P36/J36</f>
        <v>#DIV/0!</v>
      </c>
      <c r="AJ36" s="74" t="e">
        <f>J36/F36</f>
        <v>#DIV/0!</v>
      </c>
    </row>
    <row r="37" spans="1:36" ht="19.5" customHeight="1">
      <c r="A37" s="41">
        <f>全平台汇总!A31</f>
        <v>46110</v>
      </c>
      <c r="B37" s="43"/>
      <c r="C37" s="43"/>
      <c r="D37" s="43"/>
      <c r="E37" s="43"/>
      <c r="F37" s="43"/>
      <c r="G37" s="43"/>
      <c r="H37" s="43"/>
      <c r="I37" s="43"/>
      <c r="J37" s="43"/>
      <c r="K37" s="43"/>
      <c r="L37" s="43"/>
      <c r="M37" s="43"/>
      <c r="N37" s="54" t="str">
        <f t="shared" si="2"/>
        <v/>
      </c>
      <c r="O37" s="43"/>
      <c r="P37" s="43"/>
      <c r="Q37" s="43"/>
      <c r="R37" s="43"/>
      <c r="S37" s="59"/>
      <c r="T37" s="59"/>
      <c r="U37" s="59"/>
      <c r="V37" s="54" t="str">
        <f t="shared" si="6"/>
        <v/>
      </c>
      <c r="W37" s="42"/>
      <c r="X37" s="42"/>
      <c r="Y37" s="67">
        <f t="shared" si="10"/>
        <v>0</v>
      </c>
      <c r="Z37" s="67" t="str">
        <f t="shared" si="11"/>
        <v/>
      </c>
      <c r="AA37" s="59"/>
      <c r="AB37" s="121"/>
      <c r="AC37" s="70"/>
      <c r="AD37" s="70"/>
      <c r="AE37" s="70"/>
      <c r="AF37" s="103" t="str">
        <f t="shared" si="9"/>
        <v/>
      </c>
      <c r="AH37" s="74" t="e">
        <f>L37/F37</f>
        <v>#DIV/0!</v>
      </c>
      <c r="AI37" s="74" t="e">
        <f>P37/J37</f>
        <v>#DIV/0!</v>
      </c>
      <c r="AJ37" s="74" t="e">
        <f>J37/F37</f>
        <v>#DIV/0!</v>
      </c>
    </row>
    <row r="38" spans="1:36" ht="19.5" customHeight="1">
      <c r="A38" s="41">
        <f>全平台汇总!A32</f>
        <v>46111</v>
      </c>
      <c r="B38" s="43"/>
      <c r="C38" s="43"/>
      <c r="D38" s="43"/>
      <c r="E38" s="43"/>
      <c r="F38" s="43"/>
      <c r="G38" s="43"/>
      <c r="H38" s="43"/>
      <c r="I38" s="43"/>
      <c r="J38" s="43"/>
      <c r="K38" s="43"/>
      <c r="L38" s="43"/>
      <c r="M38" s="43"/>
      <c r="N38" s="54" t="str">
        <f t="shared" si="2"/>
        <v/>
      </c>
      <c r="O38" s="43"/>
      <c r="P38" s="43"/>
      <c r="Q38" s="43"/>
      <c r="R38" s="43"/>
      <c r="S38" s="59"/>
      <c r="T38" s="59"/>
      <c r="U38" s="59"/>
      <c r="V38" s="54" t="str">
        <f t="shared" si="6"/>
        <v/>
      </c>
      <c r="W38" s="42"/>
      <c r="X38" s="42"/>
      <c r="Y38" s="67">
        <f t="shared" si="10"/>
        <v>0</v>
      </c>
      <c r="Z38" s="67" t="str">
        <f t="shared" si="11"/>
        <v/>
      </c>
      <c r="AA38" s="59"/>
      <c r="AB38" s="121"/>
      <c r="AC38" s="59"/>
      <c r="AD38" s="70"/>
      <c r="AE38" s="70"/>
      <c r="AF38" s="103" t="str">
        <f t="shared" si="9"/>
        <v/>
      </c>
      <c r="AH38" s="74" t="e">
        <f>L38/F38</f>
        <v>#DIV/0!</v>
      </c>
      <c r="AI38" s="74" t="e">
        <f>P38/J38</f>
        <v>#DIV/0!</v>
      </c>
      <c r="AJ38" s="74" t="e">
        <f>J38/F38</f>
        <v>#DIV/0!</v>
      </c>
    </row>
    <row r="39" spans="1:36" ht="20.100000000000001" customHeight="1">
      <c r="A39" s="41">
        <f>全平台汇总!A33</f>
        <v>46112</v>
      </c>
      <c r="B39" s="45"/>
      <c r="C39" s="46"/>
      <c r="D39" s="45"/>
      <c r="E39" s="45"/>
      <c r="F39" s="45"/>
      <c r="G39" s="45"/>
      <c r="H39" s="46"/>
      <c r="I39" s="45"/>
      <c r="J39" s="45"/>
      <c r="K39" s="45"/>
      <c r="L39" s="45"/>
      <c r="M39" s="45"/>
      <c r="N39" s="54" t="str">
        <f t="shared" si="2"/>
        <v/>
      </c>
      <c r="O39" s="45"/>
      <c r="P39" s="45"/>
      <c r="Q39" s="45"/>
      <c r="R39" s="45"/>
      <c r="S39" s="45"/>
      <c r="T39" s="45"/>
      <c r="U39" s="45"/>
      <c r="V39" s="54" t="str">
        <f t="shared" si="6"/>
        <v/>
      </c>
      <c r="W39" s="62"/>
      <c r="X39" s="62"/>
      <c r="Y39" s="67">
        <f t="shared" si="10"/>
        <v>0</v>
      </c>
      <c r="Z39" s="67" t="str">
        <f t="shared" si="11"/>
        <v/>
      </c>
      <c r="AA39" s="59"/>
      <c r="AB39" s="121"/>
      <c r="AC39" s="70"/>
      <c r="AD39" s="70"/>
      <c r="AE39" s="106"/>
      <c r="AF39" s="103" t="str">
        <f t="shared" si="9"/>
        <v/>
      </c>
      <c r="AH39" s="74" t="e">
        <f>L39/F39</f>
        <v>#DIV/0!</v>
      </c>
      <c r="AI39" s="74" t="e">
        <f>P39/J39</f>
        <v>#DIV/0!</v>
      </c>
      <c r="AJ39" s="74" t="e">
        <f>J39/F39</f>
        <v>#DIV/0!</v>
      </c>
    </row>
    <row r="40" spans="1:36" s="24" customFormat="1" ht="30" customHeight="1">
      <c r="A40" s="37" t="s">
        <v>180</v>
      </c>
      <c r="B40" s="47">
        <f>SUM(B9:B39)</f>
        <v>2952</v>
      </c>
      <c r="C40" s="47">
        <f t="shared" ref="C40:AF40" si="12">SUM(C9:C39)</f>
        <v>1389</v>
      </c>
      <c r="D40" s="47">
        <f t="shared" si="12"/>
        <v>106269</v>
      </c>
      <c r="E40" s="47">
        <f t="shared" si="12"/>
        <v>258</v>
      </c>
      <c r="F40" s="47">
        <f>SUM(F9:F39)</f>
        <v>18273</v>
      </c>
      <c r="G40" s="47">
        <f t="shared" si="12"/>
        <v>45363</v>
      </c>
      <c r="H40" s="47">
        <f t="shared" si="12"/>
        <v>5480</v>
      </c>
      <c r="I40" s="47">
        <f t="shared" si="12"/>
        <v>9769</v>
      </c>
      <c r="J40" s="47">
        <f t="shared" si="12"/>
        <v>61795</v>
      </c>
      <c r="K40" s="47">
        <f t="shared" si="12"/>
        <v>301864</v>
      </c>
      <c r="L40" s="47">
        <f t="shared" si="12"/>
        <v>45815747.480000004</v>
      </c>
      <c r="M40" s="47">
        <f t="shared" si="12"/>
        <v>42235825</v>
      </c>
      <c r="N40" s="47">
        <f>SUM(N9:N39)</f>
        <v>3579922.48</v>
      </c>
      <c r="O40" s="47">
        <f t="shared" si="12"/>
        <v>289276365.84000003</v>
      </c>
      <c r="P40" s="47">
        <f t="shared" si="12"/>
        <v>267223440.26999998</v>
      </c>
      <c r="Q40" s="47">
        <f t="shared" si="12"/>
        <v>7537441.129999999</v>
      </c>
      <c r="R40" s="47">
        <f t="shared" si="12"/>
        <v>281738924.70999998</v>
      </c>
      <c r="S40" s="47">
        <f t="shared" si="12"/>
        <v>2988721.38</v>
      </c>
      <c r="T40" s="47">
        <f t="shared" si="12"/>
        <v>1504359.8199999998</v>
      </c>
      <c r="U40" s="47">
        <f t="shared" si="12"/>
        <v>134647.78999999998</v>
      </c>
      <c r="V40" s="47">
        <f t="shared" si="12"/>
        <v>4548719.75</v>
      </c>
      <c r="W40" s="47">
        <f>SUM(W9:W39)</f>
        <v>1104160</v>
      </c>
      <c r="X40" s="47">
        <f t="shared" si="12"/>
        <v>84473</v>
      </c>
      <c r="Y40" s="47">
        <f t="shared" si="12"/>
        <v>1188633</v>
      </c>
      <c r="Z40" s="47">
        <f t="shared" si="12"/>
        <v>678369.70169999986</v>
      </c>
      <c r="AA40" s="47">
        <f>SUM(AA9:AA39)</f>
        <v>1013416.04</v>
      </c>
      <c r="AB40" s="47">
        <f t="shared" si="12"/>
        <v>0</v>
      </c>
      <c r="AC40" s="47">
        <f t="shared" si="12"/>
        <v>3100</v>
      </c>
      <c r="AD40" s="47">
        <f t="shared" si="12"/>
        <v>-255570.83000000002</v>
      </c>
      <c r="AE40" s="47">
        <f t="shared" si="12"/>
        <v>1692122.5100000005</v>
      </c>
      <c r="AF40" s="157">
        <f t="shared" si="12"/>
        <v>1668301.0082999999</v>
      </c>
      <c r="AH40" s="76">
        <f>L40/F40</f>
        <v>2507.2920418103213</v>
      </c>
      <c r="AI40" s="76">
        <f>P40/J40</f>
        <v>4324.3537546727075</v>
      </c>
      <c r="AJ40" s="76">
        <f>J40/F40</f>
        <v>3.3817654462868711</v>
      </c>
    </row>
    <row r="41" spans="1:36" ht="20.100000000000001" customHeight="1">
      <c r="A41" s="180" t="s">
        <v>109</v>
      </c>
      <c r="B41" s="180"/>
      <c r="C41" s="180"/>
      <c r="D41" s="180"/>
      <c r="E41" s="180"/>
      <c r="F41" s="180"/>
      <c r="G41" s="180"/>
      <c r="H41" s="180"/>
      <c r="I41" s="181"/>
      <c r="J41" s="180"/>
      <c r="K41" s="180"/>
      <c r="L41" s="180"/>
      <c r="M41" s="180"/>
      <c r="N41" s="180"/>
      <c r="O41" s="180"/>
      <c r="P41" s="180"/>
      <c r="Q41" s="180"/>
      <c r="R41" s="180"/>
      <c r="S41" s="180"/>
      <c r="T41" s="180"/>
      <c r="U41" s="180"/>
      <c r="V41" s="180"/>
      <c r="W41" s="180"/>
      <c r="X41" s="180"/>
      <c r="Y41" s="180"/>
      <c r="Z41" s="180"/>
      <c r="AA41" s="180"/>
      <c r="AB41" s="180"/>
      <c r="AC41" s="180"/>
      <c r="AD41" s="180"/>
      <c r="AE41" s="180"/>
      <c r="AF41" s="180"/>
    </row>
    <row r="42" spans="1:36" ht="20.100000000000001" customHeight="1">
      <c r="W42" s="182" t="s">
        <v>145</v>
      </c>
      <c r="X42" s="182"/>
      <c r="AF42" s="122"/>
    </row>
    <row r="43" spans="1:36" ht="20.100000000000001" customHeight="1">
      <c r="N43" s="120"/>
      <c r="O43" s="120"/>
      <c r="V43" s="120"/>
      <c r="W43" s="120"/>
      <c r="X43" s="120"/>
    </row>
    <row r="44" spans="1:36" ht="20.100000000000001" customHeight="1">
      <c r="V44" s="120"/>
      <c r="X44" s="120"/>
    </row>
  </sheetData>
  <mergeCells count="3">
    <mergeCell ref="A6:AF6"/>
    <mergeCell ref="A41:AF41"/>
    <mergeCell ref="W42:X42"/>
  </mergeCells>
  <phoneticPr fontId="37" type="noConversion"/>
  <conditionalFormatting sqref="Q13:U13">
    <cfRule type="cellIs" dxfId="1608" priority="18" operator="lessThan">
      <formula>0</formula>
    </cfRule>
  </conditionalFormatting>
  <conditionalFormatting sqref="Q35:U35">
    <cfRule type="cellIs" dxfId="1607" priority="16" operator="lessThan">
      <formula>0</formula>
    </cfRule>
  </conditionalFormatting>
  <conditionalFormatting sqref="AA13:AC13 AB29:AB36 AE13">
    <cfRule type="cellIs" dxfId="1606" priority="17" operator="lessThan">
      <formula>0</formula>
    </cfRule>
  </conditionalFormatting>
  <conditionalFormatting sqref="AC35 AE35">
    <cfRule type="cellIs" dxfId="1605" priority="15" operator="lessThan">
      <formula>0</formula>
    </cfRule>
  </conditionalFormatting>
  <conditionalFormatting sqref="Q14:U14">
    <cfRule type="cellIs" dxfId="1604" priority="14" operator="lessThan">
      <formula>0</formula>
    </cfRule>
  </conditionalFormatting>
  <conditionalFormatting sqref="AA14:AC14 AE14">
    <cfRule type="cellIs" dxfId="1603" priority="13" operator="lessThan">
      <formula>0</formula>
    </cfRule>
  </conditionalFormatting>
  <conditionalFormatting sqref="AB15">
    <cfRule type="cellIs" dxfId="1602" priority="12" operator="lessThan">
      <formula>0</formula>
    </cfRule>
  </conditionalFormatting>
  <conditionalFormatting sqref="AB16:AB17">
    <cfRule type="cellIs" dxfId="1601" priority="11" operator="lessThan">
      <formula>0</formula>
    </cfRule>
  </conditionalFormatting>
  <conditionalFormatting sqref="AB18">
    <cfRule type="cellIs" dxfId="1600" priority="10" operator="lessThan">
      <formula>0</formula>
    </cfRule>
  </conditionalFormatting>
  <conditionalFormatting sqref="AB19">
    <cfRule type="cellIs" dxfId="1599" priority="9" operator="lessThan">
      <formula>0</formula>
    </cfRule>
  </conditionalFormatting>
  <conditionalFormatting sqref="AB20">
    <cfRule type="cellIs" dxfId="1598" priority="8" operator="lessThan">
      <formula>0</formula>
    </cfRule>
  </conditionalFormatting>
  <conditionalFormatting sqref="AB21">
    <cfRule type="cellIs" dxfId="1597" priority="7" operator="lessThan">
      <formula>0</formula>
    </cfRule>
  </conditionalFormatting>
  <conditionalFormatting sqref="AB21:AB24">
    <cfRule type="cellIs" dxfId="1596" priority="6" operator="lessThan">
      <formula>0</formula>
    </cfRule>
  </conditionalFormatting>
  <conditionalFormatting sqref="AB23:AB24">
    <cfRule type="cellIs" dxfId="1595" priority="5" operator="lessThan">
      <formula>0</formula>
    </cfRule>
  </conditionalFormatting>
  <conditionalFormatting sqref="AB25">
    <cfRule type="cellIs" dxfId="1594" priority="4" operator="lessThan">
      <formula>0</formula>
    </cfRule>
  </conditionalFormatting>
  <conditionalFormatting sqref="AB26">
    <cfRule type="cellIs" dxfId="1593" priority="3" operator="lessThan">
      <formula>0</formula>
    </cfRule>
  </conditionalFormatting>
  <conditionalFormatting sqref="AB27">
    <cfRule type="cellIs" dxfId="1592" priority="2" operator="lessThan">
      <formula>0</formula>
    </cfRule>
  </conditionalFormatting>
  <conditionalFormatting sqref="AB28">
    <cfRule type="cellIs" dxfId="1591" priority="1" operator="lessThan">
      <formula>0</formula>
    </cfRule>
  </conditionalFormatting>
  <pageMargins left="0.75" right="0.75" top="1" bottom="1" header="0.5" footer="0.5"/>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2ACC0-8591-4F57-A487-37954287F601}">
  <dimension ref="A1:AJ64"/>
  <sheetViews>
    <sheetView zoomScale="70" zoomScaleNormal="70" workbookViewId="0">
      <pane ySplit="8" topLeftCell="A9" activePane="bottomLeft" state="frozen"/>
      <selection activeCell="A36" sqref="A36"/>
      <selection pane="bottomLeft" activeCell="A20" sqref="A20"/>
    </sheetView>
  </sheetViews>
  <sheetFormatPr defaultColWidth="13.5703125" defaultRowHeight="20.100000000000001" customHeight="1"/>
  <cols>
    <col min="1" max="11" width="13.5703125" style="25"/>
    <col min="12" max="12" width="16.5703125" style="25" customWidth="1"/>
    <col min="13" max="13" width="16" style="25" bestFit="1" customWidth="1"/>
    <col min="14" max="14" width="13.5703125" style="25"/>
    <col min="15" max="16" width="15.5703125" style="25" bestFit="1" customWidth="1"/>
    <col min="17" max="17" width="13.5703125" style="25"/>
    <col min="18" max="18" width="16.140625" style="25" bestFit="1" customWidth="1"/>
    <col min="19" max="33" width="13.5703125" style="25"/>
    <col min="34" max="36" width="15.5703125" style="25" customWidth="1"/>
    <col min="37" max="16384" width="13.5703125" style="25"/>
  </cols>
  <sheetData>
    <row r="1" spans="1:36" ht="20.100000000000001" customHeight="1" thickBot="1"/>
    <row r="2" spans="1:36" ht="20.100000000000001" customHeight="1" thickBot="1">
      <c r="A2" s="26" t="str">
        <f>WP!A2</f>
        <v>3月</v>
      </c>
      <c r="B2" s="49" t="s">
        <v>11</v>
      </c>
      <c r="C2" s="64" t="s">
        <v>12</v>
      </c>
      <c r="D2" s="50" t="s">
        <v>55</v>
      </c>
      <c r="E2" s="29"/>
      <c r="F2" s="30"/>
      <c r="K2" s="30"/>
      <c r="L2" s="49" t="s">
        <v>56</v>
      </c>
      <c r="M2" s="27" t="s">
        <v>57</v>
      </c>
      <c r="N2" s="27" t="s">
        <v>58</v>
      </c>
      <c r="O2" s="27" t="s">
        <v>16</v>
      </c>
      <c r="P2" s="27" t="s">
        <v>59</v>
      </c>
      <c r="Q2" s="27" t="s">
        <v>60</v>
      </c>
      <c r="R2" s="27" t="s">
        <v>18</v>
      </c>
      <c r="S2" s="27" t="s">
        <v>61</v>
      </c>
      <c r="T2" s="27" t="s">
        <v>20</v>
      </c>
      <c r="U2" s="27" t="s">
        <v>21</v>
      </c>
      <c r="V2" s="27" t="s">
        <v>62</v>
      </c>
      <c r="W2" s="27" t="s">
        <v>30</v>
      </c>
      <c r="X2" s="27" t="s">
        <v>31</v>
      </c>
      <c r="Y2" s="27" t="s">
        <v>126</v>
      </c>
      <c r="Z2" s="63" t="s">
        <v>32</v>
      </c>
      <c r="AA2" s="63" t="s">
        <v>110</v>
      </c>
      <c r="AB2" s="63" t="s">
        <v>111</v>
      </c>
      <c r="AC2" s="63" t="s">
        <v>37</v>
      </c>
      <c r="AD2" s="63" t="s">
        <v>38</v>
      </c>
      <c r="AE2" s="63" t="s">
        <v>24</v>
      </c>
      <c r="AF2" s="64" t="s">
        <v>64</v>
      </c>
    </row>
    <row r="3" spans="1:36" ht="20.100000000000001" customHeight="1">
      <c r="A3" s="31" t="s">
        <v>65</v>
      </c>
      <c r="B3" s="32">
        <f>SUM(B9:B39)</f>
        <v>8462</v>
      </c>
      <c r="C3" s="32">
        <f t="shared" ref="C3:D3" si="0">SUM(C9:C39)</f>
        <v>2539</v>
      </c>
      <c r="D3" s="32">
        <f t="shared" si="0"/>
        <v>214720</v>
      </c>
      <c r="E3" s="29"/>
      <c r="F3" s="30"/>
      <c r="K3" s="30"/>
      <c r="L3" s="51">
        <f>SUM(L9:L39)</f>
        <v>39679481.420000002</v>
      </c>
      <c r="M3" s="51">
        <f t="shared" ref="M3:AF3" si="1">SUM(M9:M39)</f>
        <v>33057087</v>
      </c>
      <c r="N3" s="51">
        <f t="shared" si="1"/>
        <v>6622394.419999999</v>
      </c>
      <c r="O3" s="51">
        <f t="shared" si="1"/>
        <v>276610802.20999998</v>
      </c>
      <c r="P3" s="51">
        <f t="shared" si="1"/>
        <v>252512557.81999999</v>
      </c>
      <c r="Q3" s="51">
        <f t="shared" si="1"/>
        <v>10408531.889999999</v>
      </c>
      <c r="R3" s="51">
        <f t="shared" si="1"/>
        <v>266202270.31999996</v>
      </c>
      <c r="S3" s="51">
        <f t="shared" si="1"/>
        <v>2433010.0699999998</v>
      </c>
      <c r="T3" s="51">
        <f t="shared" si="1"/>
        <v>985358.37000000011</v>
      </c>
      <c r="U3" s="51">
        <f t="shared" si="1"/>
        <v>258991.89</v>
      </c>
      <c r="V3" s="51">
        <f t="shared" si="1"/>
        <v>7975521.8199999994</v>
      </c>
      <c r="W3" s="51">
        <f t="shared" si="1"/>
        <v>916596.0199999999</v>
      </c>
      <c r="X3" s="51">
        <f t="shared" si="1"/>
        <v>66114.170000000013</v>
      </c>
      <c r="Y3" s="51">
        <f t="shared" si="1"/>
        <v>982710.19</v>
      </c>
      <c r="Z3" s="51">
        <f t="shared" si="1"/>
        <v>936767.87009999994</v>
      </c>
      <c r="AA3" s="51">
        <f t="shared" si="1"/>
        <v>739740.19</v>
      </c>
      <c r="AB3" s="51">
        <f t="shared" si="1"/>
        <v>0</v>
      </c>
      <c r="AC3" s="51">
        <f t="shared" si="1"/>
        <v>142342.1</v>
      </c>
      <c r="AD3" s="51">
        <f t="shared" si="1"/>
        <v>-38531.67</v>
      </c>
      <c r="AE3" s="51">
        <f t="shared" si="1"/>
        <v>5057823</v>
      </c>
      <c r="AF3" s="51">
        <f t="shared" si="1"/>
        <v>5316303.5699000005</v>
      </c>
    </row>
    <row r="4" spans="1:36" ht="20.100000000000001" customHeight="1" thickBot="1">
      <c r="A4" s="33" t="s">
        <v>41</v>
      </c>
      <c r="B4" s="34">
        <f>AVERAGE(B9:B39)</f>
        <v>705.16666666666663</v>
      </c>
      <c r="C4" s="34">
        <f t="shared" ref="C4:D4" si="2">AVERAGE(C9:C39)</f>
        <v>211.58333333333334</v>
      </c>
      <c r="D4" s="34">
        <f t="shared" si="2"/>
        <v>17893.333333333332</v>
      </c>
      <c r="E4" s="29"/>
      <c r="F4" s="30"/>
      <c r="K4" s="30"/>
      <c r="L4" s="52">
        <f>AVERAGE(L9:L39)</f>
        <v>3306623.4516666667</v>
      </c>
      <c r="M4" s="52">
        <f t="shared" ref="M4:AF4" si="3">AVERAGE(M9:M39)</f>
        <v>2754757.25</v>
      </c>
      <c r="N4" s="52">
        <f t="shared" si="3"/>
        <v>551866.20166666654</v>
      </c>
      <c r="O4" s="52">
        <f t="shared" si="3"/>
        <v>23050900.184166666</v>
      </c>
      <c r="P4" s="52">
        <f t="shared" si="3"/>
        <v>21042713.151666667</v>
      </c>
      <c r="Q4" s="52">
        <f t="shared" si="3"/>
        <v>867377.65749999986</v>
      </c>
      <c r="R4" s="52">
        <f t="shared" si="3"/>
        <v>22183522.526666664</v>
      </c>
      <c r="S4" s="52">
        <f t="shared" si="3"/>
        <v>202750.83916666664</v>
      </c>
      <c r="T4" s="52">
        <f t="shared" si="3"/>
        <v>82113.197500000009</v>
      </c>
      <c r="U4" s="52">
        <f t="shared" si="3"/>
        <v>21582.657500000001</v>
      </c>
      <c r="V4" s="52">
        <f t="shared" si="3"/>
        <v>664626.81833333324</v>
      </c>
      <c r="W4" s="52">
        <f t="shared" si="3"/>
        <v>76383.001666666663</v>
      </c>
      <c r="X4" s="52">
        <f t="shared" si="3"/>
        <v>5509.5141666666677</v>
      </c>
      <c r="Y4" s="52">
        <f t="shared" si="3"/>
        <v>31700.328709677418</v>
      </c>
      <c r="Z4" s="52">
        <f t="shared" si="3"/>
        <v>78063.989174999995</v>
      </c>
      <c r="AA4" s="52">
        <f t="shared" si="3"/>
        <v>61645.015833333331</v>
      </c>
      <c r="AB4" s="52" t="e">
        <f t="shared" si="3"/>
        <v>#DIV/0!</v>
      </c>
      <c r="AC4" s="52">
        <f t="shared" si="3"/>
        <v>11861.841666666667</v>
      </c>
      <c r="AD4" s="52">
        <f t="shared" si="3"/>
        <v>-3210.9724999999999</v>
      </c>
      <c r="AE4" s="52">
        <f t="shared" si="3"/>
        <v>421485.25</v>
      </c>
      <c r="AF4" s="52">
        <f t="shared" si="3"/>
        <v>443025.29749166669</v>
      </c>
    </row>
    <row r="5" spans="1:36" ht="20.100000000000001" customHeight="1" thickBot="1">
      <c r="A5" s="29"/>
      <c r="B5" s="35"/>
      <c r="C5" s="35"/>
      <c r="D5" s="35"/>
      <c r="E5" s="35"/>
      <c r="F5" s="30"/>
      <c r="G5" s="30"/>
      <c r="H5" s="30"/>
      <c r="I5" s="48"/>
      <c r="J5" s="30"/>
      <c r="K5" s="30"/>
      <c r="L5" s="53"/>
      <c r="M5" s="53"/>
      <c r="N5" s="53"/>
      <c r="O5" s="53"/>
      <c r="P5" s="53"/>
      <c r="Q5" s="53"/>
      <c r="R5" s="53"/>
      <c r="S5" s="30"/>
      <c r="T5" s="30"/>
      <c r="U5" s="30"/>
      <c r="V5" s="53"/>
      <c r="W5" s="53"/>
      <c r="X5" s="53"/>
      <c r="Y5" s="30"/>
      <c r="Z5" s="30"/>
      <c r="AA5" s="30"/>
      <c r="AB5" s="30"/>
      <c r="AC5" s="30"/>
      <c r="AD5" s="30"/>
      <c r="AE5" s="30"/>
      <c r="AF5" s="53"/>
    </row>
    <row r="6" spans="1:36" ht="20.100000000000001" customHeight="1">
      <c r="A6" s="183" t="s">
        <v>127</v>
      </c>
      <c r="B6" s="184"/>
      <c r="C6" s="184"/>
      <c r="D6" s="184"/>
      <c r="E6" s="184"/>
      <c r="F6" s="184"/>
      <c r="G6" s="184"/>
      <c r="H6" s="184"/>
      <c r="I6" s="184"/>
      <c r="J6" s="184"/>
      <c r="K6" s="184"/>
      <c r="L6" s="184"/>
      <c r="M6" s="184"/>
      <c r="N6" s="184"/>
      <c r="O6" s="184"/>
      <c r="P6" s="184"/>
      <c r="Q6" s="184"/>
      <c r="R6" s="184"/>
      <c r="S6" s="184"/>
      <c r="T6" s="184"/>
      <c r="U6" s="184"/>
      <c r="V6" s="184"/>
      <c r="W6" s="184"/>
      <c r="X6" s="184"/>
      <c r="Y6" s="184"/>
      <c r="Z6" s="184"/>
      <c r="AA6" s="184"/>
      <c r="AB6" s="184"/>
      <c r="AC6" s="184"/>
      <c r="AD6" s="184"/>
      <c r="AE6" s="184"/>
      <c r="AF6" s="185"/>
    </row>
    <row r="7" spans="1:36" ht="50.1" customHeight="1">
      <c r="A7" s="36" t="s">
        <v>1</v>
      </c>
      <c r="B7" s="37" t="s">
        <v>67</v>
      </c>
      <c r="C7" s="37" t="s">
        <v>68</v>
      </c>
      <c r="D7" s="37" t="s">
        <v>55</v>
      </c>
      <c r="E7" s="38" t="s">
        <v>13</v>
      </c>
      <c r="F7" s="37" t="s">
        <v>69</v>
      </c>
      <c r="G7" s="37" t="s">
        <v>70</v>
      </c>
      <c r="H7" s="37" t="s">
        <v>71</v>
      </c>
      <c r="I7" s="37" t="s">
        <v>72</v>
      </c>
      <c r="J7" s="37" t="s">
        <v>73</v>
      </c>
      <c r="K7" s="37" t="s">
        <v>74</v>
      </c>
      <c r="L7" s="37" t="s">
        <v>75</v>
      </c>
      <c r="M7" s="37" t="s">
        <v>76</v>
      </c>
      <c r="N7" s="37" t="s">
        <v>77</v>
      </c>
      <c r="O7" s="38" t="s">
        <v>16</v>
      </c>
      <c r="P7" s="37" t="s">
        <v>17</v>
      </c>
      <c r="Q7" s="37" t="s">
        <v>78</v>
      </c>
      <c r="R7" s="38" t="s">
        <v>18</v>
      </c>
      <c r="S7" s="37" t="s">
        <v>79</v>
      </c>
      <c r="T7" s="38" t="s">
        <v>20</v>
      </c>
      <c r="U7" s="38" t="s">
        <v>21</v>
      </c>
      <c r="V7" s="37" t="s">
        <v>80</v>
      </c>
      <c r="W7" s="38" t="s">
        <v>30</v>
      </c>
      <c r="X7" s="38" t="s">
        <v>31</v>
      </c>
      <c r="Y7" s="37" t="s">
        <v>63</v>
      </c>
      <c r="Z7" s="37" t="s">
        <v>112</v>
      </c>
      <c r="AA7" s="37" t="s">
        <v>113</v>
      </c>
      <c r="AB7" s="37" t="s">
        <v>114</v>
      </c>
      <c r="AC7" s="37" t="s">
        <v>37</v>
      </c>
      <c r="AD7" s="37" t="s">
        <v>38</v>
      </c>
      <c r="AE7" s="38" t="s">
        <v>24</v>
      </c>
      <c r="AF7" s="65" t="s">
        <v>64</v>
      </c>
      <c r="AH7" s="116" t="s">
        <v>81</v>
      </c>
      <c r="AI7" s="116" t="s">
        <v>82</v>
      </c>
      <c r="AJ7" s="116" t="s">
        <v>83</v>
      </c>
    </row>
    <row r="8" spans="1:36" ht="50.1" customHeight="1" thickBot="1">
      <c r="A8" s="39" t="s">
        <v>84</v>
      </c>
      <c r="B8" s="40" t="s">
        <v>85</v>
      </c>
      <c r="C8" s="40" t="s">
        <v>86</v>
      </c>
      <c r="D8" s="40" t="s">
        <v>87</v>
      </c>
      <c r="E8" s="40" t="s">
        <v>115</v>
      </c>
      <c r="F8" s="40" t="s">
        <v>88</v>
      </c>
      <c r="G8" s="40" t="s">
        <v>89</v>
      </c>
      <c r="H8" s="40" t="s">
        <v>90</v>
      </c>
      <c r="I8" s="40" t="s">
        <v>91</v>
      </c>
      <c r="J8" s="40" t="s">
        <v>92</v>
      </c>
      <c r="K8" s="40" t="s">
        <v>93</v>
      </c>
      <c r="L8" s="40" t="s">
        <v>94</v>
      </c>
      <c r="M8" s="40" t="s">
        <v>95</v>
      </c>
      <c r="N8" s="40" t="s">
        <v>96</v>
      </c>
      <c r="O8" s="40" t="s">
        <v>116</v>
      </c>
      <c r="P8" s="40" t="s">
        <v>97</v>
      </c>
      <c r="Q8" s="40" t="s">
        <v>98</v>
      </c>
      <c r="R8" s="40" t="s">
        <v>117</v>
      </c>
      <c r="S8" s="40" t="s">
        <v>99</v>
      </c>
      <c r="T8" s="40" t="s">
        <v>118</v>
      </c>
      <c r="U8" s="40" t="s">
        <v>119</v>
      </c>
      <c r="V8" s="40" t="s">
        <v>128</v>
      </c>
      <c r="W8" s="40" t="s">
        <v>120</v>
      </c>
      <c r="X8" s="40" t="s">
        <v>121</v>
      </c>
      <c r="Y8" s="40" t="s">
        <v>101</v>
      </c>
      <c r="Z8" s="40" t="s">
        <v>122</v>
      </c>
      <c r="AA8" s="40" t="s">
        <v>123</v>
      </c>
      <c r="AB8" s="40" t="s">
        <v>124</v>
      </c>
      <c r="AC8" s="40" t="s">
        <v>102</v>
      </c>
      <c r="AD8" s="40" t="s">
        <v>103</v>
      </c>
      <c r="AE8" s="40" t="s">
        <v>125</v>
      </c>
      <c r="AF8" s="66" t="s">
        <v>104</v>
      </c>
      <c r="AH8" s="117" t="s">
        <v>105</v>
      </c>
      <c r="AI8" s="117" t="s">
        <v>106</v>
      </c>
      <c r="AJ8" s="117" t="s">
        <v>107</v>
      </c>
    </row>
    <row r="9" spans="1:36" ht="20.100000000000001" customHeight="1">
      <c r="A9" s="41">
        <f>全平台汇总!A3</f>
        <v>46082</v>
      </c>
      <c r="B9" s="42">
        <v>734</v>
      </c>
      <c r="C9" s="42">
        <v>200</v>
      </c>
      <c r="D9" s="42">
        <v>19170</v>
      </c>
      <c r="E9" s="42">
        <v>60</v>
      </c>
      <c r="F9" s="42">
        <v>2361</v>
      </c>
      <c r="G9" s="42">
        <v>4778</v>
      </c>
      <c r="H9" s="42">
        <v>665</v>
      </c>
      <c r="I9" s="42">
        <v>988</v>
      </c>
      <c r="J9" s="42">
        <v>13551</v>
      </c>
      <c r="K9" s="42">
        <v>32342</v>
      </c>
      <c r="L9" s="42">
        <v>3452835.6</v>
      </c>
      <c r="M9" s="42">
        <v>2765137</v>
      </c>
      <c r="N9" s="109">
        <f t="shared" ref="N9:N39" si="4">IF(M9="","",L9-M9)</f>
        <v>687698.60000000009</v>
      </c>
      <c r="O9" s="42">
        <v>25905806.59</v>
      </c>
      <c r="P9" s="42">
        <v>23941465.09</v>
      </c>
      <c r="Q9" s="42">
        <v>1187358.8600000001</v>
      </c>
      <c r="R9" s="42">
        <v>24718447.73</v>
      </c>
      <c r="S9" s="42">
        <v>218250.96</v>
      </c>
      <c r="T9" s="42">
        <v>109661.98</v>
      </c>
      <c r="U9" s="42">
        <v>20671.34</v>
      </c>
      <c r="V9" s="109">
        <f>IF(S9="","",Q9-S9)</f>
        <v>969107.90000000014</v>
      </c>
      <c r="W9" s="42">
        <v>79760.5</v>
      </c>
      <c r="X9" s="42">
        <v>5530.27</v>
      </c>
      <c r="Y9" s="109">
        <f>W9+X9</f>
        <v>85290.77</v>
      </c>
      <c r="Z9" s="67">
        <f>IF(Q9="","",Q9*9%)</f>
        <v>106862.29740000001</v>
      </c>
      <c r="AA9" s="58">
        <v>0</v>
      </c>
      <c r="AB9" s="58"/>
      <c r="AC9" s="68">
        <v>100</v>
      </c>
      <c r="AD9" s="69">
        <v>-1615.16</v>
      </c>
      <c r="AE9" s="69">
        <v>313349</v>
      </c>
      <c r="AF9" s="103">
        <f>IF(V9="","",V9-Y9-AA9-Z9)</f>
        <v>776954.83260000008</v>
      </c>
      <c r="AH9" s="74">
        <f t="shared" ref="AH9:AH40" si="5">L9/F9</f>
        <v>1462.4462515883101</v>
      </c>
      <c r="AI9" s="74">
        <f t="shared" ref="AI9:AI40" si="6">P9/J9</f>
        <v>1766.7674038816324</v>
      </c>
      <c r="AJ9" s="74">
        <f t="shared" ref="AJ9:AJ40" si="7">J9/F9</f>
        <v>5.7395171537484115</v>
      </c>
    </row>
    <row r="10" spans="1:36" ht="20.100000000000001" customHeight="1">
      <c r="A10" s="41">
        <f>全平台汇总!A4</f>
        <v>46083</v>
      </c>
      <c r="B10" s="43">
        <v>682</v>
      </c>
      <c r="C10" s="43">
        <v>194</v>
      </c>
      <c r="D10" s="43">
        <v>16191</v>
      </c>
      <c r="E10" s="43">
        <v>45</v>
      </c>
      <c r="F10" s="43">
        <v>2036</v>
      </c>
      <c r="G10" s="43">
        <v>4246</v>
      </c>
      <c r="H10" s="43">
        <v>643</v>
      </c>
      <c r="I10" s="43">
        <v>985</v>
      </c>
      <c r="J10" s="43">
        <v>11724</v>
      </c>
      <c r="K10" s="43">
        <v>30152</v>
      </c>
      <c r="L10" s="43">
        <v>2617217.5699999998</v>
      </c>
      <c r="M10" s="43">
        <v>2515136</v>
      </c>
      <c r="N10" s="83">
        <f t="shared" si="4"/>
        <v>102081.56999999983</v>
      </c>
      <c r="O10" s="43">
        <v>18589943.210000001</v>
      </c>
      <c r="P10" s="43">
        <v>17044339.91</v>
      </c>
      <c r="Q10" s="59">
        <v>679017.64</v>
      </c>
      <c r="R10" s="59">
        <v>17910925.57</v>
      </c>
      <c r="S10" s="43">
        <v>188873.5</v>
      </c>
      <c r="T10" s="43">
        <v>75653.67</v>
      </c>
      <c r="U10" s="59">
        <v>25629.54</v>
      </c>
      <c r="V10" s="83">
        <f t="shared" ref="V10:V39" si="8">IF(S10="","",Q10-S10)</f>
        <v>490144.14</v>
      </c>
      <c r="W10" s="42">
        <v>60457.73</v>
      </c>
      <c r="X10" s="42">
        <v>5030.2700000000004</v>
      </c>
      <c r="Y10" s="109">
        <f t="shared" ref="Y10:Y39" si="9">W10+X10</f>
        <v>65488</v>
      </c>
      <c r="Z10" s="67">
        <f t="shared" ref="Z10:Z39" si="10">IF(Q10="","",Q10*9%)</f>
        <v>61111.587599999999</v>
      </c>
      <c r="AA10" s="58">
        <v>355968.37</v>
      </c>
      <c r="AB10" s="58"/>
      <c r="AC10" s="70">
        <v>24934.69</v>
      </c>
      <c r="AD10" s="114">
        <v>-3857.93</v>
      </c>
      <c r="AE10" s="71">
        <v>279967</v>
      </c>
      <c r="AF10" s="103">
        <f t="shared" ref="AF10:AF39" si="11">IF(V10="","",V10-Y10-AA10-Z10)</f>
        <v>7576.1824000000197</v>
      </c>
      <c r="AH10" s="74">
        <f t="shared" si="5"/>
        <v>1285.470319253438</v>
      </c>
      <c r="AI10" s="74">
        <f t="shared" si="6"/>
        <v>1453.7990370180826</v>
      </c>
      <c r="AJ10" s="74">
        <f t="shared" si="7"/>
        <v>5.7583497053045187</v>
      </c>
    </row>
    <row r="11" spans="1:36" ht="20.100000000000001" customHeight="1">
      <c r="A11" s="41">
        <f>全平台汇总!A5</f>
        <v>46084</v>
      </c>
      <c r="B11" s="44">
        <v>774</v>
      </c>
      <c r="C11" s="44">
        <v>243</v>
      </c>
      <c r="D11" s="44">
        <v>16353</v>
      </c>
      <c r="E11" s="44">
        <v>64</v>
      </c>
      <c r="F11" s="44">
        <v>2106</v>
      </c>
      <c r="G11" s="44">
        <v>4583</v>
      </c>
      <c r="H11" s="44">
        <v>622</v>
      </c>
      <c r="I11" s="44">
        <v>1026</v>
      </c>
      <c r="J11" s="44">
        <v>12145</v>
      </c>
      <c r="K11" s="44">
        <v>36262</v>
      </c>
      <c r="L11" s="44">
        <v>3512576</v>
      </c>
      <c r="M11" s="44">
        <v>3024609</v>
      </c>
      <c r="N11" s="83">
        <f t="shared" si="4"/>
        <v>487967</v>
      </c>
      <c r="O11" s="44">
        <v>24992676.739999998</v>
      </c>
      <c r="P11" s="44">
        <v>22759687.210000001</v>
      </c>
      <c r="Q11" s="60">
        <v>575710.5</v>
      </c>
      <c r="R11" s="60">
        <v>24416966.239999998</v>
      </c>
      <c r="S11" s="60">
        <v>174668.1</v>
      </c>
      <c r="T11" s="60">
        <v>62966.58</v>
      </c>
      <c r="U11" s="60">
        <v>22174.02</v>
      </c>
      <c r="V11" s="83">
        <f t="shared" si="8"/>
        <v>401042.4</v>
      </c>
      <c r="W11" s="42">
        <v>81140.509999999995</v>
      </c>
      <c r="X11" s="42">
        <v>6049.22</v>
      </c>
      <c r="Y11" s="109">
        <f t="shared" si="9"/>
        <v>87189.73</v>
      </c>
      <c r="Z11" s="67">
        <f t="shared" si="10"/>
        <v>51813.945</v>
      </c>
      <c r="AA11" s="58">
        <v>0</v>
      </c>
      <c r="AB11" s="58"/>
      <c r="AC11" s="70">
        <v>0</v>
      </c>
      <c r="AD11" s="114">
        <v>-4037.8</v>
      </c>
      <c r="AE11" s="71">
        <v>254465</v>
      </c>
      <c r="AF11" s="103">
        <f t="shared" si="11"/>
        <v>262038.72500000003</v>
      </c>
      <c r="AH11" s="74">
        <f t="shared" si="5"/>
        <v>1667.8898385565053</v>
      </c>
      <c r="AI11" s="74">
        <f t="shared" si="6"/>
        <v>1873.996476739399</v>
      </c>
      <c r="AJ11" s="74">
        <f t="shared" si="7"/>
        <v>5.766856600189934</v>
      </c>
    </row>
    <row r="12" spans="1:36" ht="20.100000000000001" customHeight="1">
      <c r="A12" s="41">
        <f>全平台汇总!A6</f>
        <v>46085</v>
      </c>
      <c r="B12" s="43">
        <v>678</v>
      </c>
      <c r="C12" s="43">
        <v>269</v>
      </c>
      <c r="D12" s="43">
        <v>17627</v>
      </c>
      <c r="E12" s="43">
        <v>51</v>
      </c>
      <c r="F12" s="43">
        <v>2317</v>
      </c>
      <c r="G12" s="43">
        <v>4885</v>
      </c>
      <c r="H12" s="43">
        <v>677</v>
      </c>
      <c r="I12" s="43">
        <v>1068</v>
      </c>
      <c r="J12" s="43">
        <v>13428</v>
      </c>
      <c r="K12" s="43">
        <v>65672</v>
      </c>
      <c r="L12" s="43">
        <v>4296188.08</v>
      </c>
      <c r="M12" s="43">
        <v>2684064</v>
      </c>
      <c r="N12" s="83">
        <f t="shared" si="4"/>
        <v>1612124.08</v>
      </c>
      <c r="O12" s="43">
        <v>26659660.27</v>
      </c>
      <c r="P12" s="43">
        <v>24304692.629999999</v>
      </c>
      <c r="Q12" s="43">
        <v>1626751.02</v>
      </c>
      <c r="R12" s="43">
        <v>25032909.25</v>
      </c>
      <c r="S12" s="43">
        <v>242140.14</v>
      </c>
      <c r="T12" s="43">
        <v>106399.03999999999</v>
      </c>
      <c r="U12" s="43">
        <v>29396.48</v>
      </c>
      <c r="V12" s="83">
        <f t="shared" si="8"/>
        <v>1384610.88</v>
      </c>
      <c r="W12" s="42">
        <v>99241.94</v>
      </c>
      <c r="X12" s="42">
        <v>5368.13</v>
      </c>
      <c r="Y12" s="109">
        <f t="shared" si="9"/>
        <v>104610.07</v>
      </c>
      <c r="Z12" s="67">
        <f t="shared" si="10"/>
        <v>146407.59179999999</v>
      </c>
      <c r="AA12" s="58">
        <v>0</v>
      </c>
      <c r="AB12" s="58"/>
      <c r="AC12" s="70">
        <v>0</v>
      </c>
      <c r="AD12" s="114">
        <v>-591.1</v>
      </c>
      <c r="AE12" s="71">
        <v>460845</v>
      </c>
      <c r="AF12" s="103">
        <f t="shared" si="11"/>
        <v>1133593.2181999998</v>
      </c>
      <c r="AH12" s="74">
        <f t="shared" si="5"/>
        <v>1854.2028830384118</v>
      </c>
      <c r="AI12" s="74">
        <f t="shared" si="6"/>
        <v>1810.0009405719391</v>
      </c>
      <c r="AJ12" s="74">
        <f t="shared" si="7"/>
        <v>5.7954251186879588</v>
      </c>
    </row>
    <row r="13" spans="1:36" ht="20.100000000000001" customHeight="1">
      <c r="A13" s="41">
        <f>全平台汇总!A7</f>
        <v>46086</v>
      </c>
      <c r="B13" s="43">
        <v>697</v>
      </c>
      <c r="C13" s="43">
        <v>185</v>
      </c>
      <c r="D13" s="43">
        <v>16507</v>
      </c>
      <c r="E13" s="43">
        <v>36</v>
      </c>
      <c r="F13" s="43">
        <v>2081</v>
      </c>
      <c r="G13" s="43">
        <v>4610</v>
      </c>
      <c r="H13" s="43">
        <v>572</v>
      </c>
      <c r="I13" s="43">
        <v>979</v>
      </c>
      <c r="J13" s="43">
        <v>12528</v>
      </c>
      <c r="K13" s="43">
        <v>56468</v>
      </c>
      <c r="L13" s="43">
        <v>3307678.82</v>
      </c>
      <c r="M13" s="43">
        <v>2573118</v>
      </c>
      <c r="N13" s="83">
        <f t="shared" si="4"/>
        <v>734560.81999999983</v>
      </c>
      <c r="O13" s="43">
        <v>20240554.27</v>
      </c>
      <c r="P13" s="43">
        <v>18651346.399999999</v>
      </c>
      <c r="Q13" s="43">
        <v>997982.34</v>
      </c>
      <c r="R13" s="43">
        <v>19242571.93</v>
      </c>
      <c r="S13" s="43">
        <v>164772.48000000001</v>
      </c>
      <c r="T13" s="43">
        <v>63136.27</v>
      </c>
      <c r="U13" s="43">
        <v>19647.810000000001</v>
      </c>
      <c r="V13" s="83">
        <f t="shared" si="8"/>
        <v>833209.86</v>
      </c>
      <c r="W13" s="42">
        <v>76407.38</v>
      </c>
      <c r="X13" s="42">
        <v>5146.24</v>
      </c>
      <c r="Y13" s="109">
        <f t="shared" si="9"/>
        <v>81553.62000000001</v>
      </c>
      <c r="Z13" s="67">
        <f t="shared" si="10"/>
        <v>89818.410599999988</v>
      </c>
      <c r="AA13" s="60">
        <v>0</v>
      </c>
      <c r="AB13" s="58"/>
      <c r="AC13" s="70">
        <v>0</v>
      </c>
      <c r="AD13" s="114">
        <v>-4178.6899999999996</v>
      </c>
      <c r="AE13" s="71">
        <v>429751</v>
      </c>
      <c r="AF13" s="103">
        <f t="shared" si="11"/>
        <v>661837.82940000005</v>
      </c>
      <c r="AH13" s="74">
        <f t="shared" si="5"/>
        <v>1589.4660355598269</v>
      </c>
      <c r="AI13" s="74">
        <f t="shared" si="6"/>
        <v>1488.7728607918261</v>
      </c>
      <c r="AJ13" s="74">
        <f t="shared" si="7"/>
        <v>6.0201826045170588</v>
      </c>
    </row>
    <row r="14" spans="1:36" ht="20.100000000000001" customHeight="1">
      <c r="A14" s="41">
        <f>全平台汇总!A8</f>
        <v>46087</v>
      </c>
      <c r="B14" s="43">
        <v>627</v>
      </c>
      <c r="C14" s="43">
        <v>224</v>
      </c>
      <c r="D14" s="43">
        <v>18920</v>
      </c>
      <c r="E14" s="43">
        <v>33</v>
      </c>
      <c r="F14" s="43">
        <v>2663</v>
      </c>
      <c r="G14" s="43">
        <v>5349</v>
      </c>
      <c r="H14" s="43">
        <v>819</v>
      </c>
      <c r="I14" s="43">
        <v>1222</v>
      </c>
      <c r="J14" s="43">
        <v>15273</v>
      </c>
      <c r="K14" s="43">
        <v>59567</v>
      </c>
      <c r="L14" s="43">
        <v>4434477.04</v>
      </c>
      <c r="M14" s="43">
        <v>3827157</v>
      </c>
      <c r="N14" s="83">
        <f t="shared" si="4"/>
        <v>607320.04</v>
      </c>
      <c r="O14" s="43">
        <v>29714037.140000001</v>
      </c>
      <c r="P14" s="43">
        <v>27038274.600000001</v>
      </c>
      <c r="Q14" s="43">
        <v>1029884.01</v>
      </c>
      <c r="R14" s="43">
        <v>28684153.129999999</v>
      </c>
      <c r="S14" s="43">
        <v>319868.17</v>
      </c>
      <c r="T14" s="43">
        <v>122278</v>
      </c>
      <c r="U14" s="43">
        <v>14870.64</v>
      </c>
      <c r="V14" s="83">
        <f t="shared" si="8"/>
        <v>710015.84000000008</v>
      </c>
      <c r="W14" s="42">
        <v>102436.42</v>
      </c>
      <c r="X14" s="42">
        <v>7654.31</v>
      </c>
      <c r="Y14" s="109">
        <f t="shared" si="9"/>
        <v>110090.73</v>
      </c>
      <c r="Z14" s="67">
        <f t="shared" si="10"/>
        <v>92689.560899999997</v>
      </c>
      <c r="AA14" s="60">
        <v>0</v>
      </c>
      <c r="AB14" s="58"/>
      <c r="AC14" s="70">
        <v>0</v>
      </c>
      <c r="AD14" s="114">
        <v>-1201.95</v>
      </c>
      <c r="AE14" s="71">
        <v>211513</v>
      </c>
      <c r="AF14" s="103">
        <f t="shared" si="11"/>
        <v>507235.54910000012</v>
      </c>
      <c r="AH14" s="74">
        <f t="shared" si="5"/>
        <v>1665.2185655276005</v>
      </c>
      <c r="AI14" s="74">
        <f t="shared" si="6"/>
        <v>1770.3316047927717</v>
      </c>
      <c r="AJ14" s="74">
        <f t="shared" si="7"/>
        <v>5.7352609838527977</v>
      </c>
    </row>
    <row r="15" spans="1:36" ht="20.100000000000001" customHeight="1">
      <c r="A15" s="41">
        <f>全平台汇总!A9</f>
        <v>46088</v>
      </c>
      <c r="B15" s="43">
        <v>728</v>
      </c>
      <c r="C15" s="43">
        <v>216</v>
      </c>
      <c r="D15" s="43">
        <v>17714</v>
      </c>
      <c r="E15" s="43">
        <v>43</v>
      </c>
      <c r="F15" s="43">
        <v>2264</v>
      </c>
      <c r="G15" s="43">
        <v>4952</v>
      </c>
      <c r="H15" s="43">
        <v>723</v>
      </c>
      <c r="I15" s="43">
        <v>1124</v>
      </c>
      <c r="J15" s="43">
        <v>13942</v>
      </c>
      <c r="K15" s="43">
        <v>31207</v>
      </c>
      <c r="L15" s="43">
        <v>2882752.71</v>
      </c>
      <c r="M15" s="43">
        <v>2293915</v>
      </c>
      <c r="N15" s="83">
        <f t="shared" si="4"/>
        <v>588837.71</v>
      </c>
      <c r="O15" s="43">
        <v>19693331.5</v>
      </c>
      <c r="P15" s="43">
        <v>17981849.399999999</v>
      </c>
      <c r="Q15" s="72">
        <v>923435.5</v>
      </c>
      <c r="R15" s="72">
        <v>18769896</v>
      </c>
      <c r="S15" s="59">
        <v>154590.85999999999</v>
      </c>
      <c r="T15" s="59">
        <v>47701.51</v>
      </c>
      <c r="U15" s="59">
        <v>29209.05</v>
      </c>
      <c r="V15" s="83">
        <f t="shared" si="8"/>
        <v>768844.64</v>
      </c>
      <c r="W15" s="42">
        <v>66591.59</v>
      </c>
      <c r="X15" s="42">
        <v>4587.83</v>
      </c>
      <c r="Y15" s="109">
        <f t="shared" si="9"/>
        <v>71179.42</v>
      </c>
      <c r="Z15" s="67">
        <f t="shared" si="10"/>
        <v>83109.194999999992</v>
      </c>
      <c r="AA15" s="60">
        <v>0</v>
      </c>
      <c r="AB15" s="58"/>
      <c r="AC15" s="70">
        <v>0</v>
      </c>
      <c r="AD15" s="114">
        <v>-1205.93</v>
      </c>
      <c r="AE15" s="71">
        <v>320396</v>
      </c>
      <c r="AF15" s="103">
        <f t="shared" si="11"/>
        <v>614556.02500000002</v>
      </c>
      <c r="AH15" s="74">
        <f t="shared" si="5"/>
        <v>1273.3006669611307</v>
      </c>
      <c r="AI15" s="74">
        <f t="shared" si="6"/>
        <v>1289.7611103141585</v>
      </c>
      <c r="AJ15" s="74">
        <f t="shared" si="7"/>
        <v>6.1581272084805656</v>
      </c>
    </row>
    <row r="16" spans="1:36" ht="20.100000000000001" customHeight="1">
      <c r="A16" s="41">
        <f>全平台汇总!A10</f>
        <v>46089</v>
      </c>
      <c r="B16" s="43">
        <v>866</v>
      </c>
      <c r="C16" s="43">
        <v>238</v>
      </c>
      <c r="D16" s="43">
        <v>20396</v>
      </c>
      <c r="E16" s="43">
        <v>35</v>
      </c>
      <c r="F16" s="43">
        <v>2380</v>
      </c>
      <c r="G16" s="43">
        <v>5013</v>
      </c>
      <c r="H16" s="43">
        <v>828</v>
      </c>
      <c r="I16" s="43">
        <v>1242</v>
      </c>
      <c r="J16" s="43">
        <v>16424</v>
      </c>
      <c r="K16" s="43">
        <v>43884</v>
      </c>
      <c r="L16" s="43">
        <v>3035120.43</v>
      </c>
      <c r="M16" s="43">
        <v>2331966</v>
      </c>
      <c r="N16" s="83">
        <f t="shared" si="4"/>
        <v>703154.43000000017</v>
      </c>
      <c r="O16" s="43">
        <v>21822369.149999999</v>
      </c>
      <c r="P16" s="43">
        <v>19857974.23</v>
      </c>
      <c r="Q16" s="72">
        <v>804857.27</v>
      </c>
      <c r="R16" s="72">
        <v>21017511.879999999</v>
      </c>
      <c r="S16" s="59">
        <v>185529.99</v>
      </c>
      <c r="T16" s="59">
        <v>67982.009999999995</v>
      </c>
      <c r="U16" s="59">
        <v>23384.16</v>
      </c>
      <c r="V16" s="83">
        <f t="shared" si="8"/>
        <v>619327.28</v>
      </c>
      <c r="W16" s="42">
        <v>70111.28</v>
      </c>
      <c r="X16" s="42">
        <v>4663.93</v>
      </c>
      <c r="Y16" s="109">
        <f t="shared" si="9"/>
        <v>74775.209999999992</v>
      </c>
      <c r="Z16" s="67">
        <f t="shared" si="10"/>
        <v>72437.154299999995</v>
      </c>
      <c r="AA16" s="60">
        <v>0</v>
      </c>
      <c r="AB16" s="58"/>
      <c r="AC16" s="70">
        <v>0</v>
      </c>
      <c r="AD16" s="114">
        <v>-3200.05</v>
      </c>
      <c r="AE16" s="71">
        <v>194641</v>
      </c>
      <c r="AF16" s="103">
        <f t="shared" si="11"/>
        <v>472114.91570000007</v>
      </c>
      <c r="AH16" s="74">
        <f t="shared" si="5"/>
        <v>1275.2606848739497</v>
      </c>
      <c r="AI16" s="74">
        <f t="shared" si="6"/>
        <v>1209.0826978811497</v>
      </c>
      <c r="AJ16" s="74">
        <f t="shared" si="7"/>
        <v>6.9008403361344541</v>
      </c>
    </row>
    <row r="17" spans="1:36" ht="20.100000000000001" customHeight="1">
      <c r="A17" s="41">
        <f>全平台汇总!A11</f>
        <v>46090</v>
      </c>
      <c r="B17" s="43">
        <v>740</v>
      </c>
      <c r="C17" s="43">
        <v>213</v>
      </c>
      <c r="D17" s="43">
        <v>17599</v>
      </c>
      <c r="E17" s="43">
        <v>40</v>
      </c>
      <c r="F17" s="43">
        <v>2084</v>
      </c>
      <c r="G17" s="43">
        <v>4434</v>
      </c>
      <c r="H17" s="43">
        <v>712</v>
      </c>
      <c r="I17" s="43">
        <v>1137</v>
      </c>
      <c r="J17" s="43">
        <v>13828</v>
      </c>
      <c r="K17" s="43">
        <v>33869</v>
      </c>
      <c r="L17" s="43">
        <v>2872139.21</v>
      </c>
      <c r="M17" s="43">
        <v>3330527</v>
      </c>
      <c r="N17" s="83">
        <f t="shared" si="4"/>
        <v>-458387.79000000004</v>
      </c>
      <c r="O17" s="43">
        <v>22455784.579999998</v>
      </c>
      <c r="P17" s="43">
        <v>19917885.129999999</v>
      </c>
      <c r="Q17" s="72">
        <v>350599.83</v>
      </c>
      <c r="R17" s="72">
        <v>22105184.75</v>
      </c>
      <c r="S17" s="59">
        <v>217925.06</v>
      </c>
      <c r="T17" s="59">
        <v>78080.73</v>
      </c>
      <c r="U17" s="59">
        <v>22614.28</v>
      </c>
      <c r="V17" s="83">
        <f t="shared" si="8"/>
        <v>132674.77000000002</v>
      </c>
      <c r="W17" s="42">
        <v>66346.42</v>
      </c>
      <c r="X17" s="42">
        <v>6661.05</v>
      </c>
      <c r="Y17" s="109">
        <f t="shared" si="9"/>
        <v>73007.47</v>
      </c>
      <c r="Z17" s="67">
        <f t="shared" si="10"/>
        <v>31553.984700000001</v>
      </c>
      <c r="AA17" s="60">
        <v>383771.82</v>
      </c>
      <c r="AB17" s="58"/>
      <c r="AC17" s="70">
        <v>115207.41</v>
      </c>
      <c r="AD17" s="114">
        <v>-10181.36</v>
      </c>
      <c r="AE17" s="71">
        <v>936537</v>
      </c>
      <c r="AF17" s="103">
        <f t="shared" si="11"/>
        <v>-355658.50470000005</v>
      </c>
      <c r="AH17" s="74">
        <f t="shared" si="5"/>
        <v>1378.1858013435701</v>
      </c>
      <c r="AI17" s="74">
        <f t="shared" si="6"/>
        <v>1440.4024537170956</v>
      </c>
      <c r="AJ17" s="74">
        <f t="shared" si="7"/>
        <v>6.63531669865643</v>
      </c>
    </row>
    <row r="18" spans="1:36" ht="20.100000000000001" customHeight="1">
      <c r="A18" s="41">
        <f>全平台汇总!A12</f>
        <v>46091</v>
      </c>
      <c r="B18" s="43">
        <v>740</v>
      </c>
      <c r="C18" s="43">
        <v>198</v>
      </c>
      <c r="D18" s="43">
        <v>17963</v>
      </c>
      <c r="E18" s="43">
        <v>40</v>
      </c>
      <c r="F18" s="43">
        <v>2097</v>
      </c>
      <c r="G18" s="43">
        <v>4530</v>
      </c>
      <c r="H18" s="43">
        <v>612</v>
      </c>
      <c r="I18" s="43">
        <v>1029</v>
      </c>
      <c r="J18" s="43">
        <v>13487</v>
      </c>
      <c r="K18" s="43">
        <v>29433</v>
      </c>
      <c r="L18" s="43">
        <v>2765674.14</v>
      </c>
      <c r="M18" s="43">
        <v>2674693</v>
      </c>
      <c r="N18" s="83">
        <f t="shared" si="4"/>
        <v>90981.14000000013</v>
      </c>
      <c r="O18" s="43">
        <v>21144182.32</v>
      </c>
      <c r="P18" s="43">
        <v>19425608.420000002</v>
      </c>
      <c r="Q18" s="72">
        <v>313364.37</v>
      </c>
      <c r="R18" s="72">
        <v>20830817.949999999</v>
      </c>
      <c r="S18" s="59">
        <v>156062.21</v>
      </c>
      <c r="T18" s="59">
        <v>60242.54</v>
      </c>
      <c r="U18" s="59">
        <v>17950.2</v>
      </c>
      <c r="V18" s="83">
        <f t="shared" si="8"/>
        <v>157302.16</v>
      </c>
      <c r="W18" s="42">
        <v>63887.07</v>
      </c>
      <c r="X18" s="42">
        <v>5349.39</v>
      </c>
      <c r="Y18" s="109">
        <f t="shared" si="9"/>
        <v>69236.460000000006</v>
      </c>
      <c r="Z18" s="67">
        <f t="shared" si="10"/>
        <v>28202.793299999998</v>
      </c>
      <c r="AA18" s="60">
        <v>0</v>
      </c>
      <c r="AB18" s="58"/>
      <c r="AC18" s="70">
        <v>0</v>
      </c>
      <c r="AD18" s="114">
        <v>-4654.57</v>
      </c>
      <c r="AE18" s="71">
        <v>348015</v>
      </c>
      <c r="AF18" s="103">
        <f t="shared" si="11"/>
        <v>59862.9067</v>
      </c>
      <c r="AH18" s="74">
        <f t="shared" si="5"/>
        <v>1318.8717882689557</v>
      </c>
      <c r="AI18" s="74">
        <f t="shared" si="6"/>
        <v>1440.3209327500558</v>
      </c>
      <c r="AJ18" s="74">
        <f t="shared" si="7"/>
        <v>6.4315689079637579</v>
      </c>
    </row>
    <row r="19" spans="1:36" ht="20.100000000000001" customHeight="1">
      <c r="A19" s="41">
        <f>全平台汇总!A13</f>
        <v>46092</v>
      </c>
      <c r="B19" s="43">
        <v>598</v>
      </c>
      <c r="C19" s="43">
        <v>173</v>
      </c>
      <c r="D19" s="43">
        <v>18579</v>
      </c>
      <c r="E19" s="43">
        <v>21</v>
      </c>
      <c r="F19" s="43">
        <v>2112</v>
      </c>
      <c r="G19" s="43">
        <v>4593</v>
      </c>
      <c r="H19" s="43">
        <v>602</v>
      </c>
      <c r="I19" s="43">
        <v>992</v>
      </c>
      <c r="J19" s="43">
        <v>13990</v>
      </c>
      <c r="K19" s="43">
        <v>36245.89</v>
      </c>
      <c r="L19" s="43">
        <v>3503445.94</v>
      </c>
      <c r="M19" s="43">
        <v>2520988</v>
      </c>
      <c r="N19" s="83">
        <f t="shared" si="4"/>
        <v>982457.94</v>
      </c>
      <c r="O19" s="43">
        <v>19485775.100000001</v>
      </c>
      <c r="P19" s="43">
        <v>18083906.800000001</v>
      </c>
      <c r="Q19" s="72">
        <v>85086.62</v>
      </c>
      <c r="R19" s="72">
        <v>19400688.48</v>
      </c>
      <c r="S19" s="59">
        <v>201761.47</v>
      </c>
      <c r="T19" s="59">
        <v>86347.47</v>
      </c>
      <c r="U19" s="59">
        <v>16909.8</v>
      </c>
      <c r="V19" s="83">
        <f t="shared" si="8"/>
        <v>-116674.85</v>
      </c>
      <c r="W19" s="42">
        <v>80929.600000000006</v>
      </c>
      <c r="X19" s="42">
        <v>5041.9799999999996</v>
      </c>
      <c r="Y19" s="109">
        <f t="shared" si="9"/>
        <v>85971.58</v>
      </c>
      <c r="Z19" s="67">
        <f t="shared" si="10"/>
        <v>7657.795799999999</v>
      </c>
      <c r="AA19" s="60">
        <v>0</v>
      </c>
      <c r="AB19" s="58"/>
      <c r="AC19" s="70">
        <v>0</v>
      </c>
      <c r="AD19" s="71">
        <v>0</v>
      </c>
      <c r="AE19" s="71">
        <v>1132865</v>
      </c>
      <c r="AF19" s="103">
        <f t="shared" si="11"/>
        <v>-210304.22579999999</v>
      </c>
      <c r="AH19" s="74">
        <f t="shared" si="5"/>
        <v>1658.8285700757576</v>
      </c>
      <c r="AI19" s="74">
        <f t="shared" si="6"/>
        <v>1292.6309363831308</v>
      </c>
      <c r="AJ19" s="74">
        <f t="shared" si="7"/>
        <v>6.6240530303030303</v>
      </c>
    </row>
    <row r="20" spans="1:36" ht="18.75" customHeight="1">
      <c r="A20" s="41">
        <f>全平台汇总!A14</f>
        <v>46093</v>
      </c>
      <c r="B20" s="43">
        <v>598</v>
      </c>
      <c r="C20" s="43">
        <v>186</v>
      </c>
      <c r="D20" s="43">
        <v>17701</v>
      </c>
      <c r="E20" s="43">
        <v>32</v>
      </c>
      <c r="F20" s="43">
        <v>2047</v>
      </c>
      <c r="G20" s="43">
        <v>4415</v>
      </c>
      <c r="H20" s="43">
        <v>594</v>
      </c>
      <c r="I20" s="43">
        <v>940</v>
      </c>
      <c r="J20" s="43">
        <v>13313</v>
      </c>
      <c r="K20" s="43">
        <v>27492</v>
      </c>
      <c r="L20" s="43">
        <v>2999375.88</v>
      </c>
      <c r="M20" s="43">
        <v>2515777</v>
      </c>
      <c r="N20" s="83">
        <f t="shared" si="4"/>
        <v>483598.87999999989</v>
      </c>
      <c r="O20" s="43">
        <v>25906681.34</v>
      </c>
      <c r="P20" s="43">
        <v>23505528</v>
      </c>
      <c r="Q20" s="72">
        <v>1834483.93</v>
      </c>
      <c r="R20" s="72">
        <v>24072197.41</v>
      </c>
      <c r="S20" s="59">
        <v>208567.13</v>
      </c>
      <c r="T20" s="59">
        <v>104908.57</v>
      </c>
      <c r="U20" s="59">
        <v>16534.57</v>
      </c>
      <c r="V20" s="83">
        <f t="shared" si="8"/>
        <v>1625916.7999999998</v>
      </c>
      <c r="W20" s="42">
        <v>69285.58</v>
      </c>
      <c r="X20" s="42">
        <v>5031.55</v>
      </c>
      <c r="Y20" s="109">
        <f t="shared" si="9"/>
        <v>74317.13</v>
      </c>
      <c r="Z20" s="67">
        <f t="shared" si="10"/>
        <v>165103.55369999999</v>
      </c>
      <c r="AA20" s="60">
        <v>0</v>
      </c>
      <c r="AB20" s="58"/>
      <c r="AC20" s="70">
        <v>2100</v>
      </c>
      <c r="AD20" s="114">
        <v>-3807.13</v>
      </c>
      <c r="AE20" s="71">
        <v>175479</v>
      </c>
      <c r="AF20" s="103">
        <f t="shared" si="11"/>
        <v>1386496.1162999999</v>
      </c>
      <c r="AH20" s="74">
        <f t="shared" si="5"/>
        <v>1465.2544601856375</v>
      </c>
      <c r="AI20" s="74">
        <f t="shared" si="6"/>
        <v>1765.6071509051303</v>
      </c>
      <c r="AJ20" s="74">
        <f t="shared" si="7"/>
        <v>6.5036638983878845</v>
      </c>
    </row>
    <row r="21" spans="1:36" ht="20.100000000000001" customHeight="1">
      <c r="A21" s="41">
        <f>全平台汇总!A15</f>
        <v>46094</v>
      </c>
      <c r="B21" s="43"/>
      <c r="C21" s="43"/>
      <c r="D21" s="43"/>
      <c r="E21" s="43"/>
      <c r="F21" s="43"/>
      <c r="G21" s="43"/>
      <c r="H21" s="43"/>
      <c r="I21" s="43"/>
      <c r="J21" s="43"/>
      <c r="K21" s="43"/>
      <c r="L21" s="43"/>
      <c r="M21" s="43"/>
      <c r="N21" s="83" t="str">
        <f t="shared" si="4"/>
        <v/>
      </c>
      <c r="O21" s="43"/>
      <c r="P21" s="43"/>
      <c r="Q21" s="72"/>
      <c r="R21" s="72"/>
      <c r="S21" s="59"/>
      <c r="T21" s="59"/>
      <c r="U21" s="59"/>
      <c r="V21" s="83" t="str">
        <f t="shared" si="8"/>
        <v/>
      </c>
      <c r="W21" s="42"/>
      <c r="X21" s="42"/>
      <c r="Y21" s="109">
        <f t="shared" si="9"/>
        <v>0</v>
      </c>
      <c r="Z21" s="67" t="str">
        <f t="shared" si="10"/>
        <v/>
      </c>
      <c r="AA21" s="60"/>
      <c r="AB21" s="58"/>
      <c r="AC21" s="70"/>
      <c r="AD21" s="71"/>
      <c r="AE21" s="71"/>
      <c r="AF21" s="103" t="str">
        <f t="shared" si="11"/>
        <v/>
      </c>
      <c r="AH21" s="74" t="e">
        <f t="shared" si="5"/>
        <v>#DIV/0!</v>
      </c>
      <c r="AI21" s="74" t="e">
        <f t="shared" si="6"/>
        <v>#DIV/0!</v>
      </c>
      <c r="AJ21" s="74" t="e">
        <f t="shared" si="7"/>
        <v>#DIV/0!</v>
      </c>
    </row>
    <row r="22" spans="1:36" ht="20.25" customHeight="1">
      <c r="A22" s="41">
        <f>全平台汇总!A16</f>
        <v>46095</v>
      </c>
      <c r="B22" s="43"/>
      <c r="C22" s="43"/>
      <c r="D22" s="43"/>
      <c r="E22" s="43"/>
      <c r="F22" s="43"/>
      <c r="G22" s="43"/>
      <c r="H22" s="43"/>
      <c r="I22" s="43"/>
      <c r="J22" s="43"/>
      <c r="K22" s="43"/>
      <c r="L22" s="43"/>
      <c r="M22" s="43"/>
      <c r="N22" s="83" t="str">
        <f t="shared" si="4"/>
        <v/>
      </c>
      <c r="O22" s="43"/>
      <c r="P22" s="43"/>
      <c r="Q22" s="72"/>
      <c r="R22" s="72"/>
      <c r="S22" s="59"/>
      <c r="T22" s="59"/>
      <c r="U22" s="59"/>
      <c r="V22" s="83" t="str">
        <f t="shared" si="8"/>
        <v/>
      </c>
      <c r="W22" s="42"/>
      <c r="X22" s="42"/>
      <c r="Y22" s="109">
        <f t="shared" si="9"/>
        <v>0</v>
      </c>
      <c r="Z22" s="67" t="str">
        <f t="shared" si="10"/>
        <v/>
      </c>
      <c r="AA22" s="60"/>
      <c r="AB22" s="58"/>
      <c r="AC22" s="70"/>
      <c r="AD22" s="114"/>
      <c r="AE22" s="71"/>
      <c r="AF22" s="103" t="str">
        <f t="shared" si="11"/>
        <v/>
      </c>
      <c r="AH22" s="74" t="e">
        <f t="shared" si="5"/>
        <v>#DIV/0!</v>
      </c>
      <c r="AI22" s="74" t="e">
        <f t="shared" si="6"/>
        <v>#DIV/0!</v>
      </c>
      <c r="AJ22" s="74" t="e">
        <f t="shared" si="7"/>
        <v>#DIV/0!</v>
      </c>
    </row>
    <row r="23" spans="1:36" ht="20.100000000000001" customHeight="1">
      <c r="A23" s="41">
        <f>全平台汇总!A17</f>
        <v>46096</v>
      </c>
      <c r="B23" s="43"/>
      <c r="C23" s="43"/>
      <c r="D23" s="43"/>
      <c r="E23" s="43"/>
      <c r="F23" s="43"/>
      <c r="G23" s="43"/>
      <c r="H23" s="43"/>
      <c r="I23" s="43"/>
      <c r="J23" s="43"/>
      <c r="K23" s="43"/>
      <c r="L23" s="43"/>
      <c r="M23" s="43"/>
      <c r="N23" s="83" t="str">
        <f t="shared" si="4"/>
        <v/>
      </c>
      <c r="O23" s="43"/>
      <c r="P23" s="43"/>
      <c r="Q23" s="72"/>
      <c r="R23" s="72"/>
      <c r="S23" s="59"/>
      <c r="T23" s="59"/>
      <c r="U23" s="59"/>
      <c r="V23" s="83" t="str">
        <f t="shared" si="8"/>
        <v/>
      </c>
      <c r="W23" s="42"/>
      <c r="X23" s="42"/>
      <c r="Y23" s="109">
        <f t="shared" si="9"/>
        <v>0</v>
      </c>
      <c r="Z23" s="67" t="str">
        <f t="shared" si="10"/>
        <v/>
      </c>
      <c r="AA23" s="60"/>
      <c r="AB23" s="58"/>
      <c r="AC23" s="70"/>
      <c r="AD23" s="71"/>
      <c r="AE23" s="71"/>
      <c r="AF23" s="103" t="str">
        <f t="shared" si="11"/>
        <v/>
      </c>
      <c r="AH23" s="74" t="e">
        <f t="shared" si="5"/>
        <v>#DIV/0!</v>
      </c>
      <c r="AI23" s="74" t="e">
        <f t="shared" si="6"/>
        <v>#DIV/0!</v>
      </c>
      <c r="AJ23" s="74" t="e">
        <f t="shared" si="7"/>
        <v>#DIV/0!</v>
      </c>
    </row>
    <row r="24" spans="1:36" ht="20.100000000000001" customHeight="1">
      <c r="A24" s="41">
        <f>全平台汇总!A18</f>
        <v>46097</v>
      </c>
      <c r="B24" s="43"/>
      <c r="C24" s="43"/>
      <c r="D24" s="43"/>
      <c r="E24" s="43"/>
      <c r="F24" s="43"/>
      <c r="G24" s="43"/>
      <c r="H24" s="43"/>
      <c r="I24" s="43"/>
      <c r="J24" s="43"/>
      <c r="K24" s="43"/>
      <c r="L24" s="43"/>
      <c r="M24" s="43"/>
      <c r="N24" s="83" t="str">
        <f t="shared" si="4"/>
        <v/>
      </c>
      <c r="O24" s="43"/>
      <c r="P24" s="43"/>
      <c r="Q24" s="72"/>
      <c r="R24" s="72"/>
      <c r="S24" s="59"/>
      <c r="T24" s="59"/>
      <c r="U24" s="59"/>
      <c r="V24" s="83" t="str">
        <f t="shared" si="8"/>
        <v/>
      </c>
      <c r="W24" s="42"/>
      <c r="X24" s="42"/>
      <c r="Y24" s="109">
        <f t="shared" si="9"/>
        <v>0</v>
      </c>
      <c r="Z24" s="67" t="str">
        <f t="shared" si="10"/>
        <v/>
      </c>
      <c r="AA24" s="60"/>
      <c r="AB24" s="58"/>
      <c r="AC24" s="70"/>
      <c r="AD24" s="114"/>
      <c r="AE24" s="71"/>
      <c r="AF24" s="103" t="str">
        <f t="shared" si="11"/>
        <v/>
      </c>
      <c r="AH24" s="74" t="e">
        <f t="shared" si="5"/>
        <v>#DIV/0!</v>
      </c>
      <c r="AI24" s="74" t="e">
        <f t="shared" si="6"/>
        <v>#DIV/0!</v>
      </c>
      <c r="AJ24" s="74" t="e">
        <f t="shared" si="7"/>
        <v>#DIV/0!</v>
      </c>
    </row>
    <row r="25" spans="1:36" ht="20.100000000000001" customHeight="1">
      <c r="A25" s="41">
        <f>全平台汇总!A19</f>
        <v>46098</v>
      </c>
      <c r="B25" s="43"/>
      <c r="C25" s="43"/>
      <c r="D25" s="43"/>
      <c r="E25" s="43"/>
      <c r="F25" s="43"/>
      <c r="G25" s="43"/>
      <c r="H25" s="43"/>
      <c r="I25" s="43"/>
      <c r="J25" s="43"/>
      <c r="K25" s="43"/>
      <c r="L25" s="43"/>
      <c r="M25" s="43"/>
      <c r="N25" s="83" t="str">
        <f t="shared" si="4"/>
        <v/>
      </c>
      <c r="O25" s="43"/>
      <c r="P25" s="43"/>
      <c r="Q25" s="72"/>
      <c r="R25" s="72"/>
      <c r="S25" s="59"/>
      <c r="T25" s="59"/>
      <c r="U25" s="59"/>
      <c r="V25" s="83" t="str">
        <f t="shared" si="8"/>
        <v/>
      </c>
      <c r="W25" s="42"/>
      <c r="X25" s="42"/>
      <c r="Y25" s="109">
        <f t="shared" si="9"/>
        <v>0</v>
      </c>
      <c r="Z25" s="67" t="str">
        <f t="shared" si="10"/>
        <v/>
      </c>
      <c r="AA25" s="60"/>
      <c r="AB25" s="58"/>
      <c r="AC25" s="70"/>
      <c r="AD25" s="114"/>
      <c r="AE25" s="71"/>
      <c r="AF25" s="103" t="str">
        <f t="shared" si="11"/>
        <v/>
      </c>
      <c r="AH25" s="74" t="e">
        <f t="shared" si="5"/>
        <v>#DIV/0!</v>
      </c>
      <c r="AI25" s="74" t="e">
        <f t="shared" si="6"/>
        <v>#DIV/0!</v>
      </c>
      <c r="AJ25" s="74" t="e">
        <f t="shared" si="7"/>
        <v>#DIV/0!</v>
      </c>
    </row>
    <row r="26" spans="1:36" ht="20.100000000000001" customHeight="1">
      <c r="A26" s="41">
        <f>全平台汇总!A20</f>
        <v>46099</v>
      </c>
      <c r="B26" s="43"/>
      <c r="C26" s="43"/>
      <c r="D26" s="43"/>
      <c r="E26" s="43"/>
      <c r="F26" s="43"/>
      <c r="G26" s="43"/>
      <c r="H26" s="43"/>
      <c r="I26" s="43"/>
      <c r="J26" s="43"/>
      <c r="K26" s="43"/>
      <c r="L26" s="43"/>
      <c r="M26" s="43"/>
      <c r="N26" s="83" t="str">
        <f t="shared" si="4"/>
        <v/>
      </c>
      <c r="O26" s="43"/>
      <c r="P26" s="43"/>
      <c r="Q26" s="72"/>
      <c r="R26" s="72"/>
      <c r="S26" s="59"/>
      <c r="T26" s="59"/>
      <c r="U26" s="59"/>
      <c r="V26" s="83" t="str">
        <f t="shared" si="8"/>
        <v/>
      </c>
      <c r="W26" s="42"/>
      <c r="X26" s="42"/>
      <c r="Y26" s="109">
        <f t="shared" si="9"/>
        <v>0</v>
      </c>
      <c r="Z26" s="67" t="str">
        <f t="shared" si="10"/>
        <v/>
      </c>
      <c r="AA26" s="60"/>
      <c r="AB26" s="58"/>
      <c r="AC26" s="70"/>
      <c r="AD26" s="114"/>
      <c r="AE26" s="71"/>
      <c r="AF26" s="103" t="str">
        <f t="shared" si="11"/>
        <v/>
      </c>
      <c r="AH26" s="74" t="e">
        <f t="shared" si="5"/>
        <v>#DIV/0!</v>
      </c>
      <c r="AI26" s="74" t="e">
        <f t="shared" si="6"/>
        <v>#DIV/0!</v>
      </c>
      <c r="AJ26" s="74" t="e">
        <f t="shared" si="7"/>
        <v>#DIV/0!</v>
      </c>
    </row>
    <row r="27" spans="1:36" ht="20.100000000000001" customHeight="1">
      <c r="A27" s="41">
        <f>全平台汇总!A21</f>
        <v>46100</v>
      </c>
      <c r="B27" s="43"/>
      <c r="C27" s="43"/>
      <c r="D27" s="43"/>
      <c r="E27" s="43"/>
      <c r="F27" s="43"/>
      <c r="G27" s="43"/>
      <c r="H27" s="43"/>
      <c r="I27" s="43"/>
      <c r="J27" s="43"/>
      <c r="K27" s="43"/>
      <c r="L27" s="43"/>
      <c r="M27" s="43"/>
      <c r="N27" s="83" t="str">
        <f t="shared" si="4"/>
        <v/>
      </c>
      <c r="O27" s="43"/>
      <c r="P27" s="43"/>
      <c r="Q27" s="72"/>
      <c r="R27" s="72"/>
      <c r="S27" s="59"/>
      <c r="T27" s="59"/>
      <c r="U27" s="59"/>
      <c r="V27" s="83" t="str">
        <f t="shared" si="8"/>
        <v/>
      </c>
      <c r="W27" s="42"/>
      <c r="X27" s="42"/>
      <c r="Y27" s="109">
        <f t="shared" si="9"/>
        <v>0</v>
      </c>
      <c r="Z27" s="67" t="str">
        <f t="shared" si="10"/>
        <v/>
      </c>
      <c r="AA27" s="60"/>
      <c r="AB27" s="58"/>
      <c r="AC27" s="70"/>
      <c r="AD27" s="114"/>
      <c r="AE27" s="71"/>
      <c r="AF27" s="103" t="str">
        <f t="shared" si="11"/>
        <v/>
      </c>
      <c r="AH27" s="74" t="e">
        <f t="shared" si="5"/>
        <v>#DIV/0!</v>
      </c>
      <c r="AI27" s="74" t="e">
        <f t="shared" si="6"/>
        <v>#DIV/0!</v>
      </c>
      <c r="AJ27" s="74" t="e">
        <f t="shared" si="7"/>
        <v>#DIV/0!</v>
      </c>
    </row>
    <row r="28" spans="1:36" ht="20.100000000000001" customHeight="1">
      <c r="A28" s="41">
        <f>全平台汇总!A22</f>
        <v>46101</v>
      </c>
      <c r="B28" s="43"/>
      <c r="C28" s="43"/>
      <c r="D28" s="43"/>
      <c r="E28" s="43"/>
      <c r="F28" s="43"/>
      <c r="G28" s="43"/>
      <c r="H28" s="43"/>
      <c r="I28" s="43"/>
      <c r="J28" s="43"/>
      <c r="K28" s="43"/>
      <c r="L28" s="43"/>
      <c r="M28" s="43"/>
      <c r="N28" s="83" t="str">
        <f t="shared" si="4"/>
        <v/>
      </c>
      <c r="O28" s="43"/>
      <c r="P28" s="43"/>
      <c r="Q28" s="72"/>
      <c r="R28" s="72"/>
      <c r="S28" s="59"/>
      <c r="T28" s="59"/>
      <c r="U28" s="59"/>
      <c r="V28" s="83" t="str">
        <f t="shared" si="8"/>
        <v/>
      </c>
      <c r="W28" s="42"/>
      <c r="X28" s="42"/>
      <c r="Y28" s="109">
        <f t="shared" si="9"/>
        <v>0</v>
      </c>
      <c r="Z28" s="67" t="str">
        <f t="shared" si="10"/>
        <v/>
      </c>
      <c r="AA28" s="60"/>
      <c r="AB28" s="58"/>
      <c r="AC28" s="70"/>
      <c r="AD28" s="114"/>
      <c r="AE28" s="71"/>
      <c r="AF28" s="103" t="str">
        <f t="shared" si="11"/>
        <v/>
      </c>
      <c r="AH28" s="74" t="e">
        <f t="shared" si="5"/>
        <v>#DIV/0!</v>
      </c>
      <c r="AI28" s="74" t="e">
        <f t="shared" si="6"/>
        <v>#DIV/0!</v>
      </c>
      <c r="AJ28" s="74" t="e">
        <f t="shared" si="7"/>
        <v>#DIV/0!</v>
      </c>
    </row>
    <row r="29" spans="1:36" ht="20.100000000000001" customHeight="1">
      <c r="A29" s="41">
        <f>全平台汇总!A23</f>
        <v>46102</v>
      </c>
      <c r="B29" s="43"/>
      <c r="C29" s="43"/>
      <c r="D29" s="43"/>
      <c r="E29" s="43"/>
      <c r="F29" s="43"/>
      <c r="G29" s="43"/>
      <c r="H29" s="43"/>
      <c r="I29" s="43"/>
      <c r="J29" s="43"/>
      <c r="K29" s="43"/>
      <c r="L29" s="43"/>
      <c r="M29" s="43"/>
      <c r="N29" s="83" t="str">
        <f t="shared" si="4"/>
        <v/>
      </c>
      <c r="O29" s="43"/>
      <c r="P29" s="43"/>
      <c r="Q29" s="72"/>
      <c r="R29" s="72"/>
      <c r="S29" s="59"/>
      <c r="T29" s="59"/>
      <c r="U29" s="59"/>
      <c r="V29" s="83" t="str">
        <f t="shared" si="8"/>
        <v/>
      </c>
      <c r="W29" s="42"/>
      <c r="X29" s="42"/>
      <c r="Y29" s="109">
        <f t="shared" si="9"/>
        <v>0</v>
      </c>
      <c r="Z29" s="67" t="str">
        <f t="shared" si="10"/>
        <v/>
      </c>
      <c r="AA29" s="60"/>
      <c r="AB29" s="58"/>
      <c r="AC29" s="70"/>
      <c r="AD29" s="114"/>
      <c r="AE29" s="71"/>
      <c r="AF29" s="103" t="str">
        <f t="shared" si="11"/>
        <v/>
      </c>
      <c r="AH29" s="74" t="e">
        <f t="shared" si="5"/>
        <v>#DIV/0!</v>
      </c>
      <c r="AI29" s="74" t="e">
        <f t="shared" si="6"/>
        <v>#DIV/0!</v>
      </c>
      <c r="AJ29" s="74" t="e">
        <f t="shared" si="7"/>
        <v>#DIV/0!</v>
      </c>
    </row>
    <row r="30" spans="1:36" ht="20.100000000000001" customHeight="1">
      <c r="A30" s="41">
        <f>全平台汇总!A24</f>
        <v>46103</v>
      </c>
      <c r="B30" s="43"/>
      <c r="C30" s="43"/>
      <c r="D30" s="43"/>
      <c r="E30" s="43"/>
      <c r="F30" s="43"/>
      <c r="G30" s="43"/>
      <c r="H30" s="43"/>
      <c r="I30" s="43"/>
      <c r="J30" s="43"/>
      <c r="K30" s="43"/>
      <c r="L30" s="43"/>
      <c r="M30" s="43"/>
      <c r="N30" s="110" t="str">
        <f t="shared" si="4"/>
        <v/>
      </c>
      <c r="O30" s="43"/>
      <c r="P30" s="43"/>
      <c r="Q30" s="43"/>
      <c r="R30" s="43"/>
      <c r="S30" s="59"/>
      <c r="T30" s="59"/>
      <c r="U30" s="59"/>
      <c r="V30" s="110" t="str">
        <f t="shared" si="8"/>
        <v/>
      </c>
      <c r="W30" s="42"/>
      <c r="X30" s="42"/>
      <c r="Y30" s="109">
        <f t="shared" si="9"/>
        <v>0</v>
      </c>
      <c r="Z30" s="67" t="str">
        <f t="shared" si="10"/>
        <v/>
      </c>
      <c r="AA30" s="70"/>
      <c r="AB30" s="58"/>
      <c r="AC30" s="70"/>
      <c r="AD30" s="114"/>
      <c r="AE30" s="71"/>
      <c r="AF30" s="103" t="str">
        <f t="shared" si="11"/>
        <v/>
      </c>
      <c r="AH30" s="74" t="e">
        <f t="shared" si="5"/>
        <v>#DIV/0!</v>
      </c>
      <c r="AI30" s="74" t="e">
        <f t="shared" si="6"/>
        <v>#DIV/0!</v>
      </c>
      <c r="AJ30" s="74" t="e">
        <f t="shared" si="7"/>
        <v>#DIV/0!</v>
      </c>
    </row>
    <row r="31" spans="1:36" ht="20.100000000000001" customHeight="1">
      <c r="A31" s="41">
        <f>全平台汇总!A25</f>
        <v>46104</v>
      </c>
      <c r="B31" s="43"/>
      <c r="C31" s="43"/>
      <c r="D31" s="43"/>
      <c r="E31" s="43"/>
      <c r="F31" s="43"/>
      <c r="G31" s="43"/>
      <c r="H31" s="43"/>
      <c r="I31" s="43"/>
      <c r="J31" s="43"/>
      <c r="K31" s="43"/>
      <c r="L31" s="43"/>
      <c r="M31" s="43"/>
      <c r="N31" s="110" t="str">
        <f t="shared" si="4"/>
        <v/>
      </c>
      <c r="O31" s="43"/>
      <c r="P31" s="43"/>
      <c r="Q31" s="43"/>
      <c r="R31" s="43"/>
      <c r="S31" s="59"/>
      <c r="T31" s="59"/>
      <c r="U31" s="59"/>
      <c r="V31" s="110" t="str">
        <f t="shared" si="8"/>
        <v/>
      </c>
      <c r="W31" s="42"/>
      <c r="X31" s="42"/>
      <c r="Y31" s="109">
        <f t="shared" si="9"/>
        <v>0</v>
      </c>
      <c r="Z31" s="67" t="str">
        <f t="shared" si="10"/>
        <v/>
      </c>
      <c r="AA31" s="70"/>
      <c r="AB31" s="58"/>
      <c r="AC31" s="104"/>
      <c r="AD31" s="162"/>
      <c r="AE31" s="71"/>
      <c r="AF31" s="103" t="str">
        <f t="shared" si="11"/>
        <v/>
      </c>
      <c r="AH31" s="74" t="e">
        <f t="shared" si="5"/>
        <v>#DIV/0!</v>
      </c>
      <c r="AI31" s="74" t="e">
        <f t="shared" si="6"/>
        <v>#DIV/0!</v>
      </c>
      <c r="AJ31" s="74" t="e">
        <f t="shared" si="7"/>
        <v>#DIV/0!</v>
      </c>
    </row>
    <row r="32" spans="1:36" ht="20.100000000000001" customHeight="1">
      <c r="A32" s="41">
        <f>全平台汇总!A26</f>
        <v>46105</v>
      </c>
      <c r="B32" s="45"/>
      <c r="C32" s="46"/>
      <c r="D32" s="45"/>
      <c r="E32" s="45"/>
      <c r="F32" s="45"/>
      <c r="G32" s="45"/>
      <c r="H32" s="45"/>
      <c r="I32" s="45"/>
      <c r="J32" s="45"/>
      <c r="K32" s="45"/>
      <c r="L32" s="45"/>
      <c r="M32" s="45"/>
      <c r="N32" s="111" t="str">
        <f t="shared" si="4"/>
        <v/>
      </c>
      <c r="O32" s="45"/>
      <c r="P32" s="45"/>
      <c r="Q32" s="45"/>
      <c r="R32" s="45"/>
      <c r="S32" s="45"/>
      <c r="T32" s="45"/>
      <c r="U32" s="45"/>
      <c r="V32" s="111" t="str">
        <f t="shared" si="8"/>
        <v/>
      </c>
      <c r="W32" s="42"/>
      <c r="X32" s="42"/>
      <c r="Y32" s="109">
        <f t="shared" si="9"/>
        <v>0</v>
      </c>
      <c r="Z32" s="67" t="str">
        <f t="shared" si="10"/>
        <v/>
      </c>
      <c r="AA32" s="70"/>
      <c r="AB32" s="58"/>
      <c r="AC32" s="70"/>
      <c r="AD32" s="163"/>
      <c r="AE32" s="72"/>
      <c r="AF32" s="103" t="str">
        <f t="shared" si="11"/>
        <v/>
      </c>
      <c r="AH32" s="74" t="e">
        <f t="shared" si="5"/>
        <v>#DIV/0!</v>
      </c>
      <c r="AI32" s="74" t="e">
        <f t="shared" si="6"/>
        <v>#DIV/0!</v>
      </c>
      <c r="AJ32" s="74" t="e">
        <f t="shared" si="7"/>
        <v>#DIV/0!</v>
      </c>
    </row>
    <row r="33" spans="1:36" ht="20.100000000000001" customHeight="1">
      <c r="A33" s="41">
        <f>全平台汇总!A27</f>
        <v>46106</v>
      </c>
      <c r="B33" s="43"/>
      <c r="C33" s="43"/>
      <c r="D33" s="43"/>
      <c r="E33" s="43"/>
      <c r="F33" s="43"/>
      <c r="G33" s="43"/>
      <c r="H33" s="43"/>
      <c r="I33" s="43"/>
      <c r="J33" s="43"/>
      <c r="K33" s="43"/>
      <c r="L33" s="43"/>
      <c r="M33" s="43"/>
      <c r="N33" s="111" t="str">
        <f t="shared" si="4"/>
        <v/>
      </c>
      <c r="O33" s="43"/>
      <c r="P33" s="43"/>
      <c r="Q33" s="43"/>
      <c r="R33" s="43"/>
      <c r="S33" s="59"/>
      <c r="T33" s="59"/>
      <c r="U33" s="59"/>
      <c r="V33" s="111" t="str">
        <f t="shared" si="8"/>
        <v/>
      </c>
      <c r="W33" s="42"/>
      <c r="X33" s="42"/>
      <c r="Y33" s="109">
        <f t="shared" si="9"/>
        <v>0</v>
      </c>
      <c r="Z33" s="67" t="str">
        <f t="shared" si="10"/>
        <v/>
      </c>
      <c r="AA33" s="59"/>
      <c r="AB33" s="58"/>
      <c r="AC33" s="104"/>
      <c r="AD33" s="163"/>
      <c r="AE33" s="71"/>
      <c r="AF33" s="103" t="str">
        <f t="shared" si="11"/>
        <v/>
      </c>
      <c r="AH33" s="74" t="e">
        <f t="shared" si="5"/>
        <v>#DIV/0!</v>
      </c>
      <c r="AI33" s="74" t="e">
        <f t="shared" si="6"/>
        <v>#DIV/0!</v>
      </c>
      <c r="AJ33" s="74" t="e">
        <f t="shared" si="7"/>
        <v>#DIV/0!</v>
      </c>
    </row>
    <row r="34" spans="1:36" ht="20.100000000000001" customHeight="1">
      <c r="A34" s="41">
        <f>全平台汇总!A28</f>
        <v>46107</v>
      </c>
      <c r="B34" s="43"/>
      <c r="C34" s="43"/>
      <c r="D34" s="43"/>
      <c r="E34" s="43"/>
      <c r="F34" s="43"/>
      <c r="G34" s="43"/>
      <c r="H34" s="43"/>
      <c r="I34" s="43"/>
      <c r="J34" s="43"/>
      <c r="K34" s="43"/>
      <c r="L34" s="43"/>
      <c r="M34" s="43"/>
      <c r="N34" s="111" t="str">
        <f t="shared" si="4"/>
        <v/>
      </c>
      <c r="O34" s="43"/>
      <c r="P34" s="43"/>
      <c r="Q34" s="43"/>
      <c r="R34" s="43"/>
      <c r="S34" s="59"/>
      <c r="T34" s="59"/>
      <c r="U34" s="59"/>
      <c r="V34" s="111" t="str">
        <f t="shared" si="8"/>
        <v/>
      </c>
      <c r="W34" s="42"/>
      <c r="X34" s="42"/>
      <c r="Y34" s="109">
        <f t="shared" si="9"/>
        <v>0</v>
      </c>
      <c r="Z34" s="67" t="str">
        <f t="shared" si="10"/>
        <v/>
      </c>
      <c r="AA34" s="59"/>
      <c r="AB34" s="58"/>
      <c r="AC34" s="70"/>
      <c r="AD34" s="163"/>
      <c r="AE34" s="71"/>
      <c r="AF34" s="103" t="str">
        <f>IF(V34="","",V34-Y34-AA34-Z34)</f>
        <v/>
      </c>
      <c r="AH34" s="74" t="e">
        <f t="shared" si="5"/>
        <v>#DIV/0!</v>
      </c>
      <c r="AI34" s="74" t="e">
        <f t="shared" si="6"/>
        <v>#DIV/0!</v>
      </c>
      <c r="AJ34" s="74" t="e">
        <f t="shared" si="7"/>
        <v>#DIV/0!</v>
      </c>
    </row>
    <row r="35" spans="1:36" ht="20.100000000000001" customHeight="1">
      <c r="A35" s="41">
        <f>全平台汇总!A29</f>
        <v>46108</v>
      </c>
      <c r="B35" s="43"/>
      <c r="C35" s="43"/>
      <c r="D35" s="43"/>
      <c r="E35" s="43"/>
      <c r="F35" s="43"/>
      <c r="G35" s="43"/>
      <c r="H35" s="43"/>
      <c r="I35" s="43"/>
      <c r="J35" s="43"/>
      <c r="K35" s="43"/>
      <c r="L35" s="43"/>
      <c r="M35" s="43"/>
      <c r="N35" s="111" t="str">
        <f t="shared" si="4"/>
        <v/>
      </c>
      <c r="O35" s="43"/>
      <c r="P35" s="43"/>
      <c r="Q35" s="43"/>
      <c r="R35" s="43"/>
      <c r="S35" s="59"/>
      <c r="T35" s="59"/>
      <c r="U35" s="59"/>
      <c r="V35" s="111" t="str">
        <f t="shared" si="8"/>
        <v/>
      </c>
      <c r="W35" s="42"/>
      <c r="X35" s="42"/>
      <c r="Y35" s="109">
        <f t="shared" si="9"/>
        <v>0</v>
      </c>
      <c r="Z35" s="67" t="str">
        <f t="shared" si="10"/>
        <v/>
      </c>
      <c r="AA35" s="59"/>
      <c r="AB35" s="58"/>
      <c r="AC35" s="70"/>
      <c r="AD35" s="163"/>
      <c r="AE35" s="71"/>
      <c r="AF35" s="103" t="str">
        <f t="shared" si="11"/>
        <v/>
      </c>
      <c r="AH35" s="74" t="e">
        <f t="shared" si="5"/>
        <v>#DIV/0!</v>
      </c>
      <c r="AI35" s="74" t="e">
        <f t="shared" si="6"/>
        <v>#DIV/0!</v>
      </c>
      <c r="AJ35" s="74" t="e">
        <f t="shared" si="7"/>
        <v>#DIV/0!</v>
      </c>
    </row>
    <row r="36" spans="1:36" ht="20.100000000000001" customHeight="1">
      <c r="A36" s="41">
        <f>全平台汇总!A30</f>
        <v>46109</v>
      </c>
      <c r="B36" s="43"/>
      <c r="C36" s="43"/>
      <c r="D36" s="43"/>
      <c r="E36" s="43"/>
      <c r="F36" s="43"/>
      <c r="G36" s="43"/>
      <c r="H36" s="43"/>
      <c r="I36" s="43"/>
      <c r="J36" s="43"/>
      <c r="K36" s="43"/>
      <c r="L36" s="43"/>
      <c r="M36" s="43"/>
      <c r="N36" s="111" t="str">
        <f t="shared" si="4"/>
        <v/>
      </c>
      <c r="O36" s="43"/>
      <c r="P36" s="43"/>
      <c r="Q36" s="43"/>
      <c r="R36" s="43"/>
      <c r="S36" s="59"/>
      <c r="T36" s="59"/>
      <c r="U36" s="59"/>
      <c r="V36" s="111" t="str">
        <f t="shared" si="8"/>
        <v/>
      </c>
      <c r="W36" s="42"/>
      <c r="X36" s="42"/>
      <c r="Y36" s="109">
        <f t="shared" si="9"/>
        <v>0</v>
      </c>
      <c r="Z36" s="67" t="str">
        <f t="shared" si="10"/>
        <v/>
      </c>
      <c r="AA36" s="59"/>
      <c r="AB36" s="58"/>
      <c r="AC36" s="70"/>
      <c r="AD36" s="114"/>
      <c r="AE36" s="71"/>
      <c r="AF36" s="103" t="str">
        <f t="shared" si="11"/>
        <v/>
      </c>
      <c r="AH36" s="74" t="e">
        <f t="shared" si="5"/>
        <v>#DIV/0!</v>
      </c>
      <c r="AI36" s="74" t="e">
        <f t="shared" si="6"/>
        <v>#DIV/0!</v>
      </c>
      <c r="AJ36" s="74" t="e">
        <f t="shared" si="7"/>
        <v>#DIV/0!</v>
      </c>
    </row>
    <row r="37" spans="1:36" ht="20.100000000000001" customHeight="1">
      <c r="A37" s="41">
        <f>全平台汇总!A31</f>
        <v>46110</v>
      </c>
      <c r="B37" s="43"/>
      <c r="C37" s="43"/>
      <c r="D37" s="43"/>
      <c r="E37" s="43"/>
      <c r="F37" s="43"/>
      <c r="G37" s="43"/>
      <c r="H37" s="43"/>
      <c r="I37" s="43"/>
      <c r="J37" s="43"/>
      <c r="K37" s="43"/>
      <c r="L37" s="43"/>
      <c r="M37" s="43"/>
      <c r="N37" s="111" t="str">
        <f t="shared" si="4"/>
        <v/>
      </c>
      <c r="O37" s="43"/>
      <c r="P37" s="43"/>
      <c r="Q37" s="43"/>
      <c r="R37" s="43"/>
      <c r="S37" s="59"/>
      <c r="T37" s="59"/>
      <c r="U37" s="59"/>
      <c r="V37" s="111" t="str">
        <f t="shared" si="8"/>
        <v/>
      </c>
      <c r="W37" s="42"/>
      <c r="X37" s="42"/>
      <c r="Y37" s="109">
        <f t="shared" si="9"/>
        <v>0</v>
      </c>
      <c r="Z37" s="67" t="str">
        <f t="shared" si="10"/>
        <v/>
      </c>
      <c r="AA37" s="45"/>
      <c r="AB37" s="58"/>
      <c r="AC37" s="70"/>
      <c r="AD37" s="114"/>
      <c r="AE37" s="71"/>
      <c r="AF37" s="103" t="str">
        <f t="shared" si="11"/>
        <v/>
      </c>
      <c r="AH37" s="74" t="e">
        <f t="shared" si="5"/>
        <v>#DIV/0!</v>
      </c>
      <c r="AI37" s="74" t="e">
        <f t="shared" si="6"/>
        <v>#DIV/0!</v>
      </c>
      <c r="AJ37" s="74" t="e">
        <f t="shared" si="7"/>
        <v>#DIV/0!</v>
      </c>
    </row>
    <row r="38" spans="1:36" ht="20.100000000000001" customHeight="1">
      <c r="A38" s="41">
        <f>全平台汇总!A32</f>
        <v>46111</v>
      </c>
      <c r="B38" s="43"/>
      <c r="C38" s="43"/>
      <c r="D38" s="43"/>
      <c r="E38" s="43"/>
      <c r="F38" s="43"/>
      <c r="G38" s="43"/>
      <c r="H38" s="43"/>
      <c r="I38" s="43"/>
      <c r="J38" s="43"/>
      <c r="K38" s="43"/>
      <c r="L38" s="43"/>
      <c r="M38" s="43"/>
      <c r="N38" s="111" t="str">
        <f t="shared" si="4"/>
        <v/>
      </c>
      <c r="O38" s="43"/>
      <c r="P38" s="43"/>
      <c r="Q38" s="43"/>
      <c r="R38" s="43"/>
      <c r="S38" s="59"/>
      <c r="T38" s="59"/>
      <c r="U38" s="59"/>
      <c r="V38" s="111" t="str">
        <f t="shared" si="8"/>
        <v/>
      </c>
      <c r="W38" s="42"/>
      <c r="X38" s="42"/>
      <c r="Y38" s="109">
        <f t="shared" si="9"/>
        <v>0</v>
      </c>
      <c r="Z38" s="67" t="str">
        <f t="shared" si="10"/>
        <v/>
      </c>
      <c r="AA38" s="45"/>
      <c r="AB38" s="58"/>
      <c r="AC38" s="70"/>
      <c r="AD38" s="114"/>
      <c r="AE38" s="71"/>
      <c r="AF38" s="103" t="str">
        <f t="shared" si="11"/>
        <v/>
      </c>
      <c r="AH38" s="74" t="e">
        <f t="shared" si="5"/>
        <v>#DIV/0!</v>
      </c>
      <c r="AI38" s="74" t="e">
        <f t="shared" si="6"/>
        <v>#DIV/0!</v>
      </c>
      <c r="AJ38" s="74" t="e">
        <f t="shared" si="7"/>
        <v>#DIV/0!</v>
      </c>
    </row>
    <row r="39" spans="1:36" s="23" customFormat="1" ht="20.100000000000001" customHeight="1">
      <c r="A39" s="41">
        <f>全平台汇总!A33</f>
        <v>46112</v>
      </c>
      <c r="B39" s="45"/>
      <c r="C39" s="45"/>
      <c r="D39" s="45"/>
      <c r="E39" s="45"/>
      <c r="F39" s="45"/>
      <c r="G39" s="45"/>
      <c r="H39" s="45"/>
      <c r="I39" s="45"/>
      <c r="J39" s="45"/>
      <c r="K39" s="45"/>
      <c r="L39" s="45"/>
      <c r="M39" s="45"/>
      <c r="N39" s="111" t="str">
        <f t="shared" si="4"/>
        <v/>
      </c>
      <c r="O39" s="45"/>
      <c r="P39" s="45"/>
      <c r="Q39" s="45"/>
      <c r="R39" s="45"/>
      <c r="S39" s="45"/>
      <c r="T39" s="45"/>
      <c r="U39" s="45"/>
      <c r="V39" s="113" t="str">
        <f t="shared" si="8"/>
        <v/>
      </c>
      <c r="W39" s="62"/>
      <c r="X39" s="62"/>
      <c r="Y39" s="115">
        <f t="shared" si="9"/>
        <v>0</v>
      </c>
      <c r="Z39" s="73" t="str">
        <f t="shared" si="10"/>
        <v/>
      </c>
      <c r="AA39" s="45"/>
      <c r="AB39" s="58"/>
      <c r="AC39" s="70"/>
      <c r="AD39" s="114"/>
      <c r="AE39" s="61"/>
      <c r="AF39" s="103" t="str">
        <f t="shared" si="11"/>
        <v/>
      </c>
      <c r="AH39" s="75" t="e">
        <f t="shared" si="5"/>
        <v>#DIV/0!</v>
      </c>
      <c r="AI39" s="75" t="e">
        <f t="shared" si="6"/>
        <v>#DIV/0!</v>
      </c>
      <c r="AJ39" s="75" t="e">
        <f t="shared" si="7"/>
        <v>#DIV/0!</v>
      </c>
    </row>
    <row r="40" spans="1:36" s="24" customFormat="1" ht="30" customHeight="1">
      <c r="A40" s="37" t="s">
        <v>108</v>
      </c>
      <c r="B40" s="47">
        <f>SUM(B9:B39)</f>
        <v>8462</v>
      </c>
      <c r="C40" s="47">
        <f t="shared" ref="C40:AF40" si="12">SUM(C9:C39)</f>
        <v>2539</v>
      </c>
      <c r="D40" s="47">
        <f t="shared" si="12"/>
        <v>214720</v>
      </c>
      <c r="E40" s="47">
        <f t="shared" si="12"/>
        <v>500</v>
      </c>
      <c r="F40" s="47">
        <f t="shared" si="12"/>
        <v>26548</v>
      </c>
      <c r="G40" s="47">
        <f t="shared" si="12"/>
        <v>56388</v>
      </c>
      <c r="H40" s="47">
        <f t="shared" si="12"/>
        <v>8069</v>
      </c>
      <c r="I40" s="47">
        <f t="shared" si="12"/>
        <v>12732</v>
      </c>
      <c r="J40" s="47">
        <f t="shared" si="12"/>
        <v>163633</v>
      </c>
      <c r="K40" s="47">
        <f t="shared" si="12"/>
        <v>482593.89</v>
      </c>
      <c r="L40" s="47">
        <f>SUM(L9:L39)</f>
        <v>39679481.420000002</v>
      </c>
      <c r="M40" s="47">
        <f t="shared" si="12"/>
        <v>33057087</v>
      </c>
      <c r="N40" s="47">
        <f t="shared" si="12"/>
        <v>6622394.419999999</v>
      </c>
      <c r="O40" s="47">
        <f t="shared" si="12"/>
        <v>276610802.20999998</v>
      </c>
      <c r="P40" s="47">
        <f t="shared" si="12"/>
        <v>252512557.81999999</v>
      </c>
      <c r="Q40" s="47">
        <f t="shared" si="12"/>
        <v>10408531.889999999</v>
      </c>
      <c r="R40" s="47">
        <f t="shared" si="12"/>
        <v>266202270.31999996</v>
      </c>
      <c r="S40" s="47">
        <f>SUM(S9:S39)</f>
        <v>2433010.0699999998</v>
      </c>
      <c r="T40" s="47">
        <f t="shared" si="12"/>
        <v>985358.37000000011</v>
      </c>
      <c r="U40" s="47">
        <f t="shared" si="12"/>
        <v>258991.89</v>
      </c>
      <c r="V40" s="47">
        <f t="shared" si="12"/>
        <v>7975521.8199999994</v>
      </c>
      <c r="W40" s="47">
        <f t="shared" si="12"/>
        <v>916596.0199999999</v>
      </c>
      <c r="X40" s="47">
        <f t="shared" si="12"/>
        <v>66114.170000000013</v>
      </c>
      <c r="Y40" s="47">
        <f t="shared" si="12"/>
        <v>982710.19</v>
      </c>
      <c r="Z40" s="47">
        <f t="shared" si="12"/>
        <v>936767.87009999994</v>
      </c>
      <c r="AA40" s="47">
        <f t="shared" si="12"/>
        <v>739740.19</v>
      </c>
      <c r="AB40" s="47">
        <f t="shared" si="12"/>
        <v>0</v>
      </c>
      <c r="AC40" s="47">
        <f t="shared" si="12"/>
        <v>142342.1</v>
      </c>
      <c r="AD40" s="47">
        <f t="shared" si="12"/>
        <v>-38531.67</v>
      </c>
      <c r="AE40" s="47">
        <f t="shared" si="12"/>
        <v>5057823</v>
      </c>
      <c r="AF40" s="157">
        <f t="shared" si="12"/>
        <v>5316303.5699000005</v>
      </c>
      <c r="AH40" s="76">
        <f t="shared" si="5"/>
        <v>1494.631664155492</v>
      </c>
      <c r="AI40" s="76">
        <f t="shared" si="6"/>
        <v>1543.1640183826</v>
      </c>
      <c r="AJ40" s="76">
        <f t="shared" si="7"/>
        <v>6.1636658128672597</v>
      </c>
    </row>
    <row r="41" spans="1:36" ht="20.100000000000001" customHeight="1" thickBot="1">
      <c r="A41" s="186" t="s">
        <v>109</v>
      </c>
      <c r="B41" s="187"/>
      <c r="C41" s="187"/>
      <c r="D41" s="187"/>
      <c r="E41" s="187"/>
      <c r="F41" s="187"/>
      <c r="G41" s="187"/>
      <c r="H41" s="187"/>
      <c r="I41" s="188"/>
      <c r="J41" s="187"/>
      <c r="K41" s="187"/>
      <c r="L41" s="187"/>
      <c r="M41" s="187"/>
      <c r="N41" s="187"/>
      <c r="O41" s="187"/>
      <c r="P41" s="187"/>
      <c r="Q41" s="187"/>
      <c r="R41" s="187"/>
      <c r="S41" s="187"/>
      <c r="T41" s="187"/>
      <c r="U41" s="187"/>
      <c r="V41" s="187"/>
      <c r="W41" s="187"/>
      <c r="X41" s="187"/>
      <c r="Y41" s="187"/>
      <c r="Z41" s="187"/>
      <c r="AA41" s="187"/>
      <c r="AB41" s="187"/>
      <c r="AC41" s="187"/>
      <c r="AD41" s="187"/>
      <c r="AE41" s="187"/>
      <c r="AF41" s="189"/>
    </row>
    <row r="42" spans="1:36" ht="20.100000000000001" customHeight="1">
      <c r="I42" s="112"/>
      <c r="W42" s="182" t="s">
        <v>145</v>
      </c>
      <c r="X42" s="182"/>
    </row>
    <row r="43" spans="1:36" ht="20.100000000000001" customHeight="1">
      <c r="I43" s="112"/>
    </row>
    <row r="44" spans="1:36" ht="20.100000000000001" customHeight="1">
      <c r="I44" s="112"/>
    </row>
    <row r="45" spans="1:36" ht="20.100000000000001" customHeight="1">
      <c r="I45" s="112"/>
    </row>
    <row r="46" spans="1:36" ht="20.100000000000001" customHeight="1">
      <c r="I46" s="112"/>
    </row>
    <row r="47" spans="1:36" ht="20.100000000000001" customHeight="1">
      <c r="I47" s="112"/>
    </row>
    <row r="48" spans="1:36" ht="20.100000000000001" customHeight="1">
      <c r="I48" s="112"/>
    </row>
    <row r="49" spans="9:9" ht="20.100000000000001" customHeight="1">
      <c r="I49" s="112"/>
    </row>
    <row r="50" spans="9:9" ht="20.100000000000001" customHeight="1">
      <c r="I50" s="112"/>
    </row>
    <row r="51" spans="9:9" ht="20.100000000000001" customHeight="1">
      <c r="I51" s="112"/>
    </row>
    <row r="52" spans="9:9" ht="20.100000000000001" customHeight="1">
      <c r="I52" s="112"/>
    </row>
    <row r="53" spans="9:9" ht="20.100000000000001" customHeight="1">
      <c r="I53" s="112"/>
    </row>
    <row r="54" spans="9:9" ht="20.100000000000001" customHeight="1">
      <c r="I54" s="112"/>
    </row>
    <row r="55" spans="9:9" ht="20.100000000000001" customHeight="1">
      <c r="I55" s="112"/>
    </row>
    <row r="56" spans="9:9" ht="20.100000000000001" customHeight="1">
      <c r="I56" s="112"/>
    </row>
    <row r="57" spans="9:9" ht="20.100000000000001" customHeight="1">
      <c r="I57" s="112"/>
    </row>
    <row r="58" spans="9:9" ht="20.100000000000001" customHeight="1">
      <c r="I58" s="112"/>
    </row>
    <row r="59" spans="9:9" ht="20.100000000000001" customHeight="1">
      <c r="I59" s="112"/>
    </row>
    <row r="60" spans="9:9" ht="20.100000000000001" customHeight="1">
      <c r="I60" s="112"/>
    </row>
    <row r="61" spans="9:9" ht="20.100000000000001" customHeight="1">
      <c r="I61" s="112"/>
    </row>
    <row r="62" spans="9:9" ht="20.100000000000001" customHeight="1">
      <c r="I62" s="112"/>
    </row>
    <row r="63" spans="9:9" ht="20.100000000000001" customHeight="1">
      <c r="I63" s="112"/>
    </row>
    <row r="64" spans="9:9" ht="20.100000000000001" customHeight="1">
      <c r="I64" s="112"/>
    </row>
  </sheetData>
  <mergeCells count="3">
    <mergeCell ref="A6:AF6"/>
    <mergeCell ref="A41:AF41"/>
    <mergeCell ref="W42:X42"/>
  </mergeCells>
  <phoneticPr fontId="37" type="noConversion"/>
  <conditionalFormatting sqref="B40:AF40">
    <cfRule type="cellIs" dxfId="1590" priority="57" operator="lessThan">
      <formula>0</formula>
    </cfRule>
  </conditionalFormatting>
  <conditionalFormatting sqref="N9:N13 N15 N30:N39">
    <cfRule type="cellIs" dxfId="1589" priority="56" operator="lessThan">
      <formula>0</formula>
    </cfRule>
  </conditionalFormatting>
  <conditionalFormatting sqref="Q9:V9 Q10:R10 U10:V10">
    <cfRule type="cellIs" dxfId="1588" priority="55" operator="lessThan">
      <formula>0</formula>
    </cfRule>
  </conditionalFormatting>
  <conditionalFormatting sqref="Q11:V13 Q15:V15 Q30:V39">
    <cfRule type="cellIs" dxfId="1587" priority="54" operator="lessThan">
      <formula>0</formula>
    </cfRule>
  </conditionalFormatting>
  <conditionalFormatting sqref="Y9:AF13 Y15:AF15 AF14 Y30:AF39">
    <cfRule type="cellIs" dxfId="1586" priority="53" operator="lessThan">
      <formula>0</formula>
    </cfRule>
  </conditionalFormatting>
  <conditionalFormatting sqref="N14">
    <cfRule type="cellIs" dxfId="1585" priority="52" operator="lessThan">
      <formula>0</formula>
    </cfRule>
  </conditionalFormatting>
  <conditionalFormatting sqref="Q14:V14">
    <cfRule type="cellIs" dxfId="1584" priority="51" operator="lessThan">
      <formula>0</formula>
    </cfRule>
  </conditionalFormatting>
  <conditionalFormatting sqref="Y14:AE14">
    <cfRule type="cellIs" dxfId="1583" priority="50" operator="lessThan">
      <formula>0</formula>
    </cfRule>
  </conditionalFormatting>
  <conditionalFormatting sqref="N16:N17">
    <cfRule type="cellIs" dxfId="1582" priority="49" operator="lessThan">
      <formula>0</formula>
    </cfRule>
  </conditionalFormatting>
  <conditionalFormatting sqref="Q16:V17">
    <cfRule type="cellIs" dxfId="1581" priority="48" operator="lessThan">
      <formula>0</formula>
    </cfRule>
  </conditionalFormatting>
  <conditionalFormatting sqref="Y16:AA17 AC16:AF16 AD17:AF17">
    <cfRule type="cellIs" dxfId="1580" priority="47" operator="lessThan">
      <formula>0</formula>
    </cfRule>
  </conditionalFormatting>
  <conditionalFormatting sqref="AB16">
    <cfRule type="cellIs" dxfId="1579" priority="46" operator="lessThan">
      <formula>0</formula>
    </cfRule>
  </conditionalFormatting>
  <conditionalFormatting sqref="AB17">
    <cfRule type="cellIs" dxfId="1578" priority="45" operator="lessThan">
      <formula>0</formula>
    </cfRule>
  </conditionalFormatting>
  <conditionalFormatting sqref="N18">
    <cfRule type="cellIs" dxfId="1577" priority="44" operator="lessThan">
      <formula>0</formula>
    </cfRule>
  </conditionalFormatting>
  <conditionalFormatting sqref="Q18:V18">
    <cfRule type="cellIs" dxfId="1576" priority="43" operator="lessThan">
      <formula>0</formula>
    </cfRule>
  </conditionalFormatting>
  <conditionalFormatting sqref="Y18:AA18 AC18:AF18">
    <cfRule type="cellIs" dxfId="1575" priority="42" operator="lessThan">
      <formula>0</formula>
    </cfRule>
  </conditionalFormatting>
  <conditionalFormatting sqref="AB18">
    <cfRule type="cellIs" dxfId="1574" priority="41" operator="lessThan">
      <formula>0</formula>
    </cfRule>
  </conditionalFormatting>
  <conditionalFormatting sqref="N19">
    <cfRule type="cellIs" dxfId="1573" priority="40" operator="lessThan">
      <formula>0</formula>
    </cfRule>
  </conditionalFormatting>
  <conditionalFormatting sqref="Q19:V19">
    <cfRule type="cellIs" dxfId="1572" priority="39" operator="lessThan">
      <formula>0</formula>
    </cfRule>
  </conditionalFormatting>
  <conditionalFormatting sqref="Y19:AA19 AC19:AF19">
    <cfRule type="cellIs" dxfId="1571" priority="38" operator="lessThan">
      <formula>0</formula>
    </cfRule>
  </conditionalFormatting>
  <conditionalFormatting sqref="AB19">
    <cfRule type="cellIs" dxfId="1570" priority="37" operator="lessThan">
      <formula>0</formula>
    </cfRule>
  </conditionalFormatting>
  <conditionalFormatting sqref="N20">
    <cfRule type="cellIs" dxfId="1569" priority="36" operator="lessThan">
      <formula>0</formula>
    </cfRule>
  </conditionalFormatting>
  <conditionalFormatting sqref="Q20:V20">
    <cfRule type="cellIs" dxfId="1568" priority="35" operator="lessThan">
      <formula>0</formula>
    </cfRule>
  </conditionalFormatting>
  <conditionalFormatting sqref="Y20:AA20 AC20:AF20">
    <cfRule type="cellIs" dxfId="1567" priority="34" operator="lessThan">
      <formula>0</formula>
    </cfRule>
  </conditionalFormatting>
  <conditionalFormatting sqref="AB20">
    <cfRule type="cellIs" dxfId="1566" priority="33" operator="lessThan">
      <formula>0</formula>
    </cfRule>
  </conditionalFormatting>
  <conditionalFormatting sqref="N21">
    <cfRule type="cellIs" dxfId="1565" priority="32" operator="lessThan">
      <formula>0</formula>
    </cfRule>
  </conditionalFormatting>
  <conditionalFormatting sqref="Q21:V21">
    <cfRule type="cellIs" dxfId="1564" priority="31" operator="lessThan">
      <formula>0</formula>
    </cfRule>
  </conditionalFormatting>
  <conditionalFormatting sqref="Y21:AA21 AC21:AF21">
    <cfRule type="cellIs" dxfId="1563" priority="30" operator="lessThan">
      <formula>0</formula>
    </cfRule>
  </conditionalFormatting>
  <conditionalFormatting sqref="N22">
    <cfRule type="cellIs" dxfId="1562" priority="29" operator="lessThan">
      <formula>0</formula>
    </cfRule>
  </conditionalFormatting>
  <conditionalFormatting sqref="Q22:V22">
    <cfRule type="cellIs" dxfId="1561" priority="28" operator="lessThan">
      <formula>0</formula>
    </cfRule>
  </conditionalFormatting>
  <conditionalFormatting sqref="Y22:AA22 AC22:AF22">
    <cfRule type="cellIs" dxfId="1560" priority="27" operator="lessThan">
      <formula>0</formula>
    </cfRule>
  </conditionalFormatting>
  <conditionalFormatting sqref="AB21:AB22">
    <cfRule type="cellIs" dxfId="1559" priority="26" operator="lessThan">
      <formula>0</formula>
    </cfRule>
  </conditionalFormatting>
  <conditionalFormatting sqref="N23:N24">
    <cfRule type="cellIs" dxfId="1558" priority="25" operator="lessThan">
      <formula>0</formula>
    </cfRule>
  </conditionalFormatting>
  <conditionalFormatting sqref="Q23:V24">
    <cfRule type="cellIs" dxfId="1557" priority="24" operator="lessThan">
      <formula>0</formula>
    </cfRule>
  </conditionalFormatting>
  <conditionalFormatting sqref="Y23:AA24 AC23:AF24">
    <cfRule type="cellIs" dxfId="1556" priority="23" operator="lessThan">
      <formula>0</formula>
    </cfRule>
  </conditionalFormatting>
  <conditionalFormatting sqref="AB23:AB24">
    <cfRule type="cellIs" dxfId="1555" priority="22" operator="lessThan">
      <formula>0</formula>
    </cfRule>
  </conditionalFormatting>
  <conditionalFormatting sqref="N25">
    <cfRule type="cellIs" dxfId="1554" priority="21" operator="lessThan">
      <formula>0</formula>
    </cfRule>
  </conditionalFormatting>
  <conditionalFormatting sqref="Q25:V25">
    <cfRule type="cellIs" dxfId="1553" priority="20" operator="lessThan">
      <formula>0</formula>
    </cfRule>
  </conditionalFormatting>
  <conditionalFormatting sqref="Y25:AA25 AC25:AF25">
    <cfRule type="cellIs" dxfId="1552" priority="19" operator="lessThan">
      <formula>0</formula>
    </cfRule>
  </conditionalFormatting>
  <conditionalFormatting sqref="AB25">
    <cfRule type="cellIs" dxfId="1551" priority="18" operator="lessThan">
      <formula>0</formula>
    </cfRule>
  </conditionalFormatting>
  <conditionalFormatting sqref="N26">
    <cfRule type="cellIs" dxfId="1550" priority="17" operator="lessThan">
      <formula>0</formula>
    </cfRule>
  </conditionalFormatting>
  <conditionalFormatting sqref="Q26:V26">
    <cfRule type="cellIs" dxfId="1549" priority="16" operator="lessThan">
      <formula>0</formula>
    </cfRule>
  </conditionalFormatting>
  <conditionalFormatting sqref="Y26:AA26 AC26:AF26">
    <cfRule type="cellIs" dxfId="1548" priority="15" operator="lessThan">
      <formula>0</formula>
    </cfRule>
  </conditionalFormatting>
  <conditionalFormatting sqref="AB26">
    <cfRule type="cellIs" dxfId="1547" priority="14" operator="lessThan">
      <formula>0</formula>
    </cfRule>
  </conditionalFormatting>
  <conditionalFormatting sqref="N27">
    <cfRule type="cellIs" dxfId="1546" priority="13" operator="lessThan">
      <formula>0</formula>
    </cfRule>
  </conditionalFormatting>
  <conditionalFormatting sqref="Q27:V27">
    <cfRule type="cellIs" dxfId="1545" priority="12" operator="lessThan">
      <formula>0</formula>
    </cfRule>
  </conditionalFormatting>
  <conditionalFormatting sqref="Y27:AA27 AC27:AF27">
    <cfRule type="cellIs" dxfId="1544" priority="11" operator="lessThan">
      <formula>0</formula>
    </cfRule>
  </conditionalFormatting>
  <conditionalFormatting sqref="AB27">
    <cfRule type="cellIs" dxfId="1543" priority="10" operator="lessThan">
      <formula>0</formula>
    </cfRule>
  </conditionalFormatting>
  <conditionalFormatting sqref="N28">
    <cfRule type="cellIs" dxfId="1542" priority="9" operator="lessThan">
      <formula>0</formula>
    </cfRule>
  </conditionalFormatting>
  <conditionalFormatting sqref="Q28:V28">
    <cfRule type="cellIs" dxfId="1541" priority="8" operator="lessThan">
      <formula>0</formula>
    </cfRule>
  </conditionalFormatting>
  <conditionalFormatting sqref="Y28:AA28 AC28:AF28">
    <cfRule type="cellIs" dxfId="1540" priority="7" operator="lessThan">
      <formula>0</formula>
    </cfRule>
  </conditionalFormatting>
  <conditionalFormatting sqref="AB28">
    <cfRule type="cellIs" dxfId="1539" priority="6" operator="lessThan">
      <formula>0</formula>
    </cfRule>
  </conditionalFormatting>
  <conditionalFormatting sqref="N29">
    <cfRule type="cellIs" dxfId="1538" priority="5" operator="lessThan">
      <formula>0</formula>
    </cfRule>
  </conditionalFormatting>
  <conditionalFormatting sqref="Q29:V29">
    <cfRule type="cellIs" dxfId="1537" priority="4" operator="lessThan">
      <formula>0</formula>
    </cfRule>
  </conditionalFormatting>
  <conditionalFormatting sqref="Y29:AA29 AC29:AF29">
    <cfRule type="cellIs" dxfId="1536" priority="3" operator="lessThan">
      <formula>0</formula>
    </cfRule>
  </conditionalFormatting>
  <conditionalFormatting sqref="AB29">
    <cfRule type="cellIs" dxfId="1535" priority="2" operator="lessThan">
      <formula>0</formula>
    </cfRule>
  </conditionalFormatting>
  <conditionalFormatting sqref="AC17">
    <cfRule type="cellIs" dxfId="1534" priority="1" operator="lessThan">
      <formula>0</formula>
    </cfRule>
  </conditionalFormatting>
  <pageMargins left="0.75" right="0.75" top="1" bottom="1" header="0.5" footer="0.5"/>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9CEBB-81EB-434C-8B1B-9FB7ECDFE2CD}">
  <dimension ref="A1:AK42"/>
  <sheetViews>
    <sheetView zoomScale="70" zoomScaleNormal="70" workbookViewId="0">
      <pane ySplit="8" topLeftCell="A9" activePane="bottomLeft" state="frozen"/>
      <selection activeCell="A36" sqref="A36"/>
      <selection pane="bottomLeft" activeCell="A20" sqref="A20"/>
    </sheetView>
  </sheetViews>
  <sheetFormatPr defaultColWidth="13.5703125" defaultRowHeight="20.100000000000001" customHeight="1"/>
  <cols>
    <col min="1" max="4" width="13.5703125" style="25" customWidth="1"/>
    <col min="5" max="5" width="13.5703125" style="25"/>
    <col min="6" max="14" width="13.5703125" style="25" customWidth="1"/>
    <col min="15" max="15" width="15.7109375" style="25" bestFit="1" customWidth="1"/>
    <col min="16" max="16" width="16.5703125" style="25" customWidth="1"/>
    <col min="17" max="17" width="13.5703125" style="25" customWidth="1"/>
    <col min="18" max="18" width="16" style="25" bestFit="1" customWidth="1"/>
    <col min="19" max="33" width="13.5703125" style="25" customWidth="1"/>
    <col min="34" max="34" width="13.5703125" style="25"/>
    <col min="35" max="37" width="15.5703125" style="25" customWidth="1"/>
    <col min="38" max="16384" width="13.5703125" style="25"/>
  </cols>
  <sheetData>
    <row r="1" spans="1:37" ht="20.100000000000001" customHeight="1" thickBot="1"/>
    <row r="2" spans="1:37" ht="20.100000000000001" customHeight="1" thickBot="1">
      <c r="A2" s="26" t="str">
        <f>WP!A2</f>
        <v>3月</v>
      </c>
      <c r="B2" s="27" t="s">
        <v>11</v>
      </c>
      <c r="C2" s="27" t="s">
        <v>12</v>
      </c>
      <c r="D2" s="28" t="s">
        <v>55</v>
      </c>
      <c r="E2" s="29"/>
      <c r="F2" s="30"/>
      <c r="K2" s="30"/>
      <c r="L2" s="49" t="s">
        <v>56</v>
      </c>
      <c r="M2" s="27" t="s">
        <v>57</v>
      </c>
      <c r="N2" s="27" t="s">
        <v>58</v>
      </c>
      <c r="O2" s="27" t="s">
        <v>16</v>
      </c>
      <c r="P2" s="27" t="s">
        <v>59</v>
      </c>
      <c r="Q2" s="27" t="s">
        <v>60</v>
      </c>
      <c r="R2" s="27" t="s">
        <v>18</v>
      </c>
      <c r="S2" s="27" t="s">
        <v>61</v>
      </c>
      <c r="T2" s="27" t="s">
        <v>20</v>
      </c>
      <c r="U2" s="27" t="s">
        <v>21</v>
      </c>
      <c r="V2" s="27" t="s">
        <v>62</v>
      </c>
      <c r="W2" s="27" t="s">
        <v>30</v>
      </c>
      <c r="X2" s="27" t="s">
        <v>31</v>
      </c>
      <c r="Y2" s="27" t="s">
        <v>63</v>
      </c>
      <c r="Z2" s="63" t="s">
        <v>32</v>
      </c>
      <c r="AA2" s="63" t="s">
        <v>179</v>
      </c>
      <c r="AB2" s="63" t="s">
        <v>110</v>
      </c>
      <c r="AC2" s="63" t="s">
        <v>111</v>
      </c>
      <c r="AD2" s="63" t="s">
        <v>37</v>
      </c>
      <c r="AE2" s="63" t="s">
        <v>38</v>
      </c>
      <c r="AF2" s="63" t="s">
        <v>24</v>
      </c>
      <c r="AG2" s="64" t="s">
        <v>64</v>
      </c>
    </row>
    <row r="3" spans="1:37" ht="20.100000000000001" customHeight="1">
      <c r="A3" s="31" t="s">
        <v>65</v>
      </c>
      <c r="B3" s="32">
        <f>SUM(B9:B39)</f>
        <v>1794</v>
      </c>
      <c r="C3" s="32">
        <f t="shared" ref="C3:D3" si="0">SUM(C9:C39)</f>
        <v>555</v>
      </c>
      <c r="D3" s="32">
        <f t="shared" si="0"/>
        <v>57872</v>
      </c>
      <c r="E3" s="29"/>
      <c r="F3" s="30"/>
      <c r="K3" s="30"/>
      <c r="L3" s="51">
        <f>SUM(L9:L39)</f>
        <v>11590056</v>
      </c>
      <c r="M3" s="51">
        <f t="shared" ref="M3:AG3" si="1">SUM(M9:M39)</f>
        <v>10542104</v>
      </c>
      <c r="N3" s="51">
        <f t="shared" si="1"/>
        <v>1047952</v>
      </c>
      <c r="O3" s="51">
        <f t="shared" si="1"/>
        <v>72902038.639999986</v>
      </c>
      <c r="P3" s="51">
        <f t="shared" si="1"/>
        <v>66733616.450000003</v>
      </c>
      <c r="Q3" s="51">
        <f t="shared" si="1"/>
        <v>1798392.27</v>
      </c>
      <c r="R3" s="51">
        <f t="shared" si="1"/>
        <v>71103646.390000001</v>
      </c>
      <c r="S3" s="51">
        <f t="shared" si="1"/>
        <v>614296.18000000005</v>
      </c>
      <c r="T3" s="51">
        <f t="shared" si="1"/>
        <v>180821.82</v>
      </c>
      <c r="U3" s="51">
        <f t="shared" si="1"/>
        <v>7229.4800000000005</v>
      </c>
      <c r="V3" s="51">
        <f t="shared" si="1"/>
        <v>1184096.0899999999</v>
      </c>
      <c r="W3" s="51">
        <f t="shared" si="1"/>
        <v>271207.31</v>
      </c>
      <c r="X3" s="51">
        <f t="shared" si="1"/>
        <v>21084.22</v>
      </c>
      <c r="Y3" s="51">
        <f t="shared" si="1"/>
        <v>292291.52999999997</v>
      </c>
      <c r="Z3" s="51">
        <f t="shared" si="1"/>
        <v>179839.22700000001</v>
      </c>
      <c r="AA3" s="51">
        <f>SUM(AA9:AA39)</f>
        <v>166888.09</v>
      </c>
      <c r="AB3" s="51">
        <f>SUM(AB9:AB39)</f>
        <v>26370.48</v>
      </c>
      <c r="AC3" s="51">
        <f t="shared" si="1"/>
        <v>0</v>
      </c>
      <c r="AD3" s="51">
        <f t="shared" si="1"/>
        <v>12624.5</v>
      </c>
      <c r="AE3" s="51">
        <f t="shared" si="1"/>
        <v>-24158.59</v>
      </c>
      <c r="AF3" s="51">
        <f t="shared" si="1"/>
        <v>2368874.9699999997</v>
      </c>
      <c r="AG3" s="51">
        <f t="shared" si="1"/>
        <v>518706.76299999998</v>
      </c>
    </row>
    <row r="4" spans="1:37" ht="20.100000000000001" customHeight="1" thickBot="1">
      <c r="A4" s="33" t="s">
        <v>41</v>
      </c>
      <c r="B4" s="34">
        <f>AVERAGE(B9:B39)</f>
        <v>149.5</v>
      </c>
      <c r="C4" s="34">
        <f t="shared" ref="C4:D4" si="2">AVERAGE(C9:C39)</f>
        <v>46.25</v>
      </c>
      <c r="D4" s="34">
        <f t="shared" si="2"/>
        <v>4822.666666666667</v>
      </c>
      <c r="E4" s="29"/>
      <c r="F4" s="30"/>
      <c r="K4" s="30"/>
      <c r="L4" s="52">
        <f>AVERAGE(L9:L39)</f>
        <v>965838</v>
      </c>
      <c r="M4" s="52">
        <f t="shared" ref="M4:AG4" si="3">AVERAGE(M9:M39)</f>
        <v>878508.66666666663</v>
      </c>
      <c r="N4" s="52">
        <f t="shared" si="3"/>
        <v>87329.333333333328</v>
      </c>
      <c r="O4" s="52">
        <f t="shared" si="3"/>
        <v>6075169.8866666658</v>
      </c>
      <c r="P4" s="52">
        <f t="shared" si="3"/>
        <v>5561134.7041666666</v>
      </c>
      <c r="Q4" s="52">
        <f t="shared" si="3"/>
        <v>149866.02249999999</v>
      </c>
      <c r="R4" s="52">
        <f t="shared" si="3"/>
        <v>5925303.8658333337</v>
      </c>
      <c r="S4" s="52">
        <f t="shared" si="3"/>
        <v>51191.348333333335</v>
      </c>
      <c r="T4" s="52">
        <f t="shared" si="3"/>
        <v>15068.485000000001</v>
      </c>
      <c r="U4" s="52">
        <f t="shared" si="3"/>
        <v>602.45666666666671</v>
      </c>
      <c r="V4" s="52">
        <f t="shared" si="3"/>
        <v>98674.674166666649</v>
      </c>
      <c r="W4" s="52">
        <f t="shared" si="3"/>
        <v>22600.609166666665</v>
      </c>
      <c r="X4" s="52">
        <f t="shared" si="3"/>
        <v>1757.0183333333334</v>
      </c>
      <c r="Y4" s="52">
        <f t="shared" si="3"/>
        <v>9428.7590322580636</v>
      </c>
      <c r="Z4" s="52">
        <f t="shared" si="3"/>
        <v>14986.602250000002</v>
      </c>
      <c r="AA4" s="52">
        <f t="shared" ref="AA4" si="4">AVERAGE(AA9:AA39)</f>
        <v>13907.340833333334</v>
      </c>
      <c r="AB4" s="52">
        <f t="shared" si="3"/>
        <v>2197.54</v>
      </c>
      <c r="AC4" s="52">
        <f t="shared" si="3"/>
        <v>0</v>
      </c>
      <c r="AD4" s="52">
        <f t="shared" si="3"/>
        <v>1052.0416666666667</v>
      </c>
      <c r="AE4" s="52">
        <f t="shared" si="3"/>
        <v>-2013.2158333333334</v>
      </c>
      <c r="AF4" s="52">
        <f t="shared" si="3"/>
        <v>197406.24749999997</v>
      </c>
      <c r="AG4" s="52">
        <f t="shared" si="3"/>
        <v>43225.563583333329</v>
      </c>
    </row>
    <row r="5" spans="1:37" ht="20.100000000000001" customHeight="1" thickBot="1">
      <c r="A5" s="77"/>
      <c r="B5" s="94"/>
      <c r="C5" s="94"/>
      <c r="D5" s="94"/>
      <c r="E5" s="35"/>
      <c r="F5" s="95"/>
      <c r="G5" s="95"/>
      <c r="H5" s="95"/>
      <c r="I5" s="98"/>
      <c r="J5" s="95"/>
      <c r="K5" s="95"/>
      <c r="L5" s="99"/>
      <c r="M5" s="99"/>
      <c r="N5" s="99"/>
      <c r="O5" s="53"/>
      <c r="P5" s="99"/>
      <c r="Q5" s="99"/>
      <c r="R5" s="53"/>
      <c r="S5" s="95"/>
      <c r="T5" s="30"/>
      <c r="U5" s="30"/>
      <c r="V5" s="99"/>
      <c r="W5" s="53"/>
      <c r="X5" s="53"/>
      <c r="Y5" s="99"/>
      <c r="Z5" s="99"/>
      <c r="AA5" s="99"/>
      <c r="AB5" s="99"/>
      <c r="AC5" s="99"/>
      <c r="AD5" s="99"/>
      <c r="AE5" s="99"/>
      <c r="AF5" s="30"/>
      <c r="AG5" s="95"/>
    </row>
    <row r="6" spans="1:37" ht="20.100000000000001" customHeight="1" thickBot="1">
      <c r="A6" s="190" t="s">
        <v>129</v>
      </c>
      <c r="B6" s="191"/>
      <c r="C6" s="192"/>
      <c r="D6" s="192"/>
      <c r="E6" s="192"/>
      <c r="F6" s="192"/>
      <c r="G6" s="192"/>
      <c r="H6" s="192"/>
      <c r="I6" s="192"/>
      <c r="J6" s="192"/>
      <c r="K6" s="192"/>
      <c r="L6" s="192"/>
      <c r="M6" s="192"/>
      <c r="N6" s="192"/>
      <c r="O6" s="192"/>
      <c r="P6" s="192"/>
      <c r="Q6" s="192"/>
      <c r="R6" s="192"/>
      <c r="S6" s="192"/>
      <c r="T6" s="192"/>
      <c r="U6" s="192"/>
      <c r="V6" s="192"/>
      <c r="W6" s="192"/>
      <c r="X6" s="192"/>
      <c r="Y6" s="192"/>
      <c r="Z6" s="192"/>
      <c r="AA6" s="192"/>
      <c r="AB6" s="192"/>
      <c r="AC6" s="192"/>
      <c r="AD6" s="192"/>
      <c r="AE6" s="192"/>
      <c r="AF6" s="192"/>
      <c r="AG6" s="193"/>
    </row>
    <row r="7" spans="1:37" ht="50.1" customHeight="1">
      <c r="A7" s="96" t="s">
        <v>1</v>
      </c>
      <c r="B7" s="37" t="s">
        <v>67</v>
      </c>
      <c r="C7" s="37" t="s">
        <v>68</v>
      </c>
      <c r="D7" s="37" t="s">
        <v>55</v>
      </c>
      <c r="E7" s="38" t="s">
        <v>13</v>
      </c>
      <c r="F7" s="97" t="s">
        <v>69</v>
      </c>
      <c r="G7" s="97" t="s">
        <v>70</v>
      </c>
      <c r="H7" s="97" t="s">
        <v>71</v>
      </c>
      <c r="I7" s="97" t="s">
        <v>72</v>
      </c>
      <c r="J7" s="97" t="s">
        <v>73</v>
      </c>
      <c r="K7" s="97" t="s">
        <v>74</v>
      </c>
      <c r="L7" s="97" t="s">
        <v>75</v>
      </c>
      <c r="M7" s="97" t="s">
        <v>76</v>
      </c>
      <c r="N7" s="97" t="s">
        <v>77</v>
      </c>
      <c r="O7" s="38" t="s">
        <v>16</v>
      </c>
      <c r="P7" s="97" t="s">
        <v>17</v>
      </c>
      <c r="Q7" s="97" t="s">
        <v>78</v>
      </c>
      <c r="R7" s="38" t="s">
        <v>18</v>
      </c>
      <c r="S7" s="97" t="s">
        <v>79</v>
      </c>
      <c r="T7" s="38" t="s">
        <v>20</v>
      </c>
      <c r="U7" s="38" t="s">
        <v>21</v>
      </c>
      <c r="V7" s="97" t="s">
        <v>80</v>
      </c>
      <c r="W7" s="38" t="s">
        <v>30</v>
      </c>
      <c r="X7" s="38" t="s">
        <v>31</v>
      </c>
      <c r="Y7" s="100" t="s">
        <v>63</v>
      </c>
      <c r="Z7" s="37" t="s">
        <v>130</v>
      </c>
      <c r="AA7" s="37" t="s">
        <v>171</v>
      </c>
      <c r="AB7" s="37" t="s">
        <v>113</v>
      </c>
      <c r="AC7" s="37" t="s">
        <v>114</v>
      </c>
      <c r="AD7" s="100" t="s">
        <v>37</v>
      </c>
      <c r="AE7" s="100" t="s">
        <v>38</v>
      </c>
      <c r="AF7" s="38" t="s">
        <v>24</v>
      </c>
      <c r="AG7" s="101" t="s">
        <v>64</v>
      </c>
      <c r="AI7" s="107" t="s">
        <v>81</v>
      </c>
      <c r="AJ7" s="107" t="s">
        <v>82</v>
      </c>
      <c r="AK7" s="107" t="s">
        <v>83</v>
      </c>
    </row>
    <row r="8" spans="1:37" ht="50.1" customHeight="1" thickBot="1">
      <c r="A8" s="39" t="s">
        <v>84</v>
      </c>
      <c r="B8" s="40" t="s">
        <v>85</v>
      </c>
      <c r="C8" s="40" t="s">
        <v>86</v>
      </c>
      <c r="D8" s="40" t="s">
        <v>87</v>
      </c>
      <c r="E8" s="40" t="s">
        <v>115</v>
      </c>
      <c r="F8" s="79" t="s">
        <v>88</v>
      </c>
      <c r="G8" s="79" t="s">
        <v>89</v>
      </c>
      <c r="H8" s="79" t="s">
        <v>90</v>
      </c>
      <c r="I8" s="79" t="s">
        <v>91</v>
      </c>
      <c r="J8" s="79" t="s">
        <v>92</v>
      </c>
      <c r="K8" s="79" t="s">
        <v>93</v>
      </c>
      <c r="L8" s="79" t="s">
        <v>94</v>
      </c>
      <c r="M8" s="79" t="s">
        <v>95</v>
      </c>
      <c r="N8" s="79" t="s">
        <v>96</v>
      </c>
      <c r="O8" s="40" t="s">
        <v>116</v>
      </c>
      <c r="P8" s="79" t="s">
        <v>97</v>
      </c>
      <c r="Q8" s="79" t="s">
        <v>98</v>
      </c>
      <c r="R8" s="40" t="s">
        <v>117</v>
      </c>
      <c r="S8" s="79" t="s">
        <v>99</v>
      </c>
      <c r="T8" s="40" t="s">
        <v>118</v>
      </c>
      <c r="U8" s="40" t="s">
        <v>119</v>
      </c>
      <c r="V8" s="79" t="s">
        <v>100</v>
      </c>
      <c r="W8" s="40" t="s">
        <v>120</v>
      </c>
      <c r="X8" s="40" t="s">
        <v>121</v>
      </c>
      <c r="Y8" s="87" t="s">
        <v>101</v>
      </c>
      <c r="Z8" s="40" t="s">
        <v>122</v>
      </c>
      <c r="AA8" s="40" t="s">
        <v>172</v>
      </c>
      <c r="AB8" s="40" t="s">
        <v>123</v>
      </c>
      <c r="AC8" s="40" t="s">
        <v>124</v>
      </c>
      <c r="AD8" s="87" t="s">
        <v>102</v>
      </c>
      <c r="AE8" s="87" t="s">
        <v>103</v>
      </c>
      <c r="AF8" s="40" t="s">
        <v>125</v>
      </c>
      <c r="AG8" s="88" t="s">
        <v>104</v>
      </c>
      <c r="AI8" s="108" t="s">
        <v>105</v>
      </c>
      <c r="AJ8" s="108" t="s">
        <v>106</v>
      </c>
      <c r="AK8" s="108" t="s">
        <v>107</v>
      </c>
    </row>
    <row r="9" spans="1:37" ht="20.100000000000001" customHeight="1">
      <c r="A9" s="41">
        <f>全平台汇总!A3</f>
        <v>46082</v>
      </c>
      <c r="B9" s="42">
        <v>210</v>
      </c>
      <c r="C9" s="42">
        <v>68</v>
      </c>
      <c r="D9" s="42">
        <v>7062</v>
      </c>
      <c r="E9" s="42">
        <v>9</v>
      </c>
      <c r="F9" s="42">
        <v>778</v>
      </c>
      <c r="G9" s="42">
        <v>1471</v>
      </c>
      <c r="H9" s="42">
        <v>188</v>
      </c>
      <c r="I9" s="42">
        <v>302</v>
      </c>
      <c r="J9" s="42">
        <v>3380</v>
      </c>
      <c r="K9" s="42">
        <v>10500</v>
      </c>
      <c r="L9" s="42">
        <v>947342</v>
      </c>
      <c r="M9" s="42">
        <v>986536</v>
      </c>
      <c r="N9" s="54">
        <f>IF(M9="","",L9-M9)</f>
        <v>-39194</v>
      </c>
      <c r="O9" s="42">
        <v>4811426.66</v>
      </c>
      <c r="P9" s="42">
        <v>4453956.08</v>
      </c>
      <c r="Q9" s="42">
        <v>24190.82</v>
      </c>
      <c r="R9" s="42">
        <v>4787235.84</v>
      </c>
      <c r="S9" s="42">
        <v>52918.54</v>
      </c>
      <c r="T9" s="42">
        <v>12677.43</v>
      </c>
      <c r="U9" s="42">
        <v>1012.25</v>
      </c>
      <c r="V9" s="54">
        <f>IF(S9="","",Q9-S9)</f>
        <v>-28727.72</v>
      </c>
      <c r="W9" s="42">
        <v>22167.8</v>
      </c>
      <c r="X9" s="42">
        <v>1973.07</v>
      </c>
      <c r="Y9" s="54">
        <f>W9+X9</f>
        <v>24140.87</v>
      </c>
      <c r="Z9" s="67">
        <f>IF(Q9="","",Q9*10%)</f>
        <v>2419.0819999999999</v>
      </c>
      <c r="AA9" s="102">
        <v>4450.05</v>
      </c>
      <c r="AB9" s="102">
        <v>0</v>
      </c>
      <c r="AC9" s="102">
        <v>0</v>
      </c>
      <c r="AD9" s="102">
        <v>0</v>
      </c>
      <c r="AE9" s="102">
        <v>-939.17</v>
      </c>
      <c r="AF9" s="69">
        <v>146987.70000000001</v>
      </c>
      <c r="AG9" s="103">
        <f>IF(V9="","",V9-Y9-Z9-AB9-AA9)</f>
        <v>-59737.722000000002</v>
      </c>
      <c r="AI9" s="74">
        <f t="shared" ref="AI9:AI40" si="5">L9/F9</f>
        <v>1217.6632390745501</v>
      </c>
      <c r="AJ9" s="74">
        <f t="shared" ref="AJ9:AJ40" si="6">P9/J9</f>
        <v>1317.7384852071007</v>
      </c>
      <c r="AK9" s="74">
        <f t="shared" ref="AK9:AK40" si="7">J9/F9</f>
        <v>4.3444730077120823</v>
      </c>
    </row>
    <row r="10" spans="1:37" ht="20.100000000000001" customHeight="1">
      <c r="A10" s="41">
        <f>全平台汇总!A4</f>
        <v>46083</v>
      </c>
      <c r="B10" s="43">
        <v>344</v>
      </c>
      <c r="C10" s="43">
        <v>49</v>
      </c>
      <c r="D10" s="43">
        <v>5232</v>
      </c>
      <c r="E10" s="43">
        <v>7</v>
      </c>
      <c r="F10" s="43">
        <v>645</v>
      </c>
      <c r="G10" s="43">
        <v>1217</v>
      </c>
      <c r="H10" s="43">
        <v>142</v>
      </c>
      <c r="I10" s="43">
        <v>226</v>
      </c>
      <c r="J10" s="43">
        <v>2828</v>
      </c>
      <c r="K10" s="43">
        <v>8770</v>
      </c>
      <c r="L10" s="43">
        <v>782194</v>
      </c>
      <c r="M10" s="43">
        <v>676723</v>
      </c>
      <c r="N10" s="54">
        <f t="shared" ref="N10:N39" si="8">IF(M10="","",L10-M10)</f>
        <v>105471</v>
      </c>
      <c r="O10" s="43">
        <v>3876910.37</v>
      </c>
      <c r="P10" s="43">
        <v>3585660.06</v>
      </c>
      <c r="Q10" s="59">
        <v>183208.78</v>
      </c>
      <c r="R10" s="59">
        <v>3693701.59</v>
      </c>
      <c r="S10" s="43">
        <v>48625.89</v>
      </c>
      <c r="T10" s="43">
        <v>11728.24</v>
      </c>
      <c r="U10" s="59">
        <v>596.4</v>
      </c>
      <c r="V10" s="54">
        <f t="shared" ref="V10:V39" si="9">IF(S10="","",Q10-S10)</f>
        <v>134582.89000000001</v>
      </c>
      <c r="W10" s="42">
        <v>18303.34</v>
      </c>
      <c r="X10" s="42">
        <v>1353.45</v>
      </c>
      <c r="Y10" s="54">
        <f t="shared" ref="Y10:Y39" si="10">W10+X10</f>
        <v>19656.79</v>
      </c>
      <c r="Z10" s="67">
        <f t="shared" ref="Z10:Z39" si="11">IF(Q10="","",Q10*10%)</f>
        <v>18320.878000000001</v>
      </c>
      <c r="AA10" s="102">
        <v>6715.34</v>
      </c>
      <c r="AB10" s="102">
        <v>20006.36</v>
      </c>
      <c r="AC10" s="102">
        <v>0</v>
      </c>
      <c r="AD10" s="104">
        <v>0</v>
      </c>
      <c r="AE10" s="104">
        <v>-1100</v>
      </c>
      <c r="AF10" s="71">
        <v>148203.42000000001</v>
      </c>
      <c r="AG10" s="103">
        <f t="shared" ref="AG10:AG39" si="12">IF(V10="","",V10-Y10-Z10-AB10-AA10)</f>
        <v>69883.522000000012</v>
      </c>
      <c r="AI10" s="74">
        <f t="shared" si="5"/>
        <v>1212.7038759689922</v>
      </c>
      <c r="AJ10" s="74">
        <f t="shared" si="6"/>
        <v>1267.9137411598304</v>
      </c>
      <c r="AK10" s="74">
        <f t="shared" si="7"/>
        <v>4.3844961240310081</v>
      </c>
    </row>
    <row r="11" spans="1:37" ht="19.5" customHeight="1">
      <c r="A11" s="41">
        <f>全平台汇总!A5</f>
        <v>46084</v>
      </c>
      <c r="B11" s="44">
        <v>215</v>
      </c>
      <c r="C11" s="44">
        <v>42</v>
      </c>
      <c r="D11" s="44">
        <v>4772</v>
      </c>
      <c r="E11" s="44">
        <v>3</v>
      </c>
      <c r="F11" s="44">
        <v>553</v>
      </c>
      <c r="G11" s="44">
        <v>1128</v>
      </c>
      <c r="H11" s="44">
        <v>113</v>
      </c>
      <c r="I11" s="44">
        <v>187</v>
      </c>
      <c r="J11" s="44">
        <v>2526</v>
      </c>
      <c r="K11" s="44">
        <v>5717</v>
      </c>
      <c r="L11" s="44">
        <v>984114</v>
      </c>
      <c r="M11" s="44">
        <v>917585</v>
      </c>
      <c r="N11" s="54">
        <f t="shared" si="8"/>
        <v>66529</v>
      </c>
      <c r="O11" s="44">
        <v>6196559.6100000003</v>
      </c>
      <c r="P11" s="44">
        <v>5642258.8399999999</v>
      </c>
      <c r="Q11" s="60">
        <v>-68531.44</v>
      </c>
      <c r="R11" s="60">
        <v>6265091.0499999998</v>
      </c>
      <c r="S11" s="60">
        <v>39375.5</v>
      </c>
      <c r="T11" s="60">
        <v>9805.6200000000008</v>
      </c>
      <c r="U11" s="60">
        <v>953.58</v>
      </c>
      <c r="V11" s="54">
        <f t="shared" si="9"/>
        <v>-107906.94</v>
      </c>
      <c r="W11" s="42">
        <v>23028.27</v>
      </c>
      <c r="X11" s="42">
        <v>1835.17</v>
      </c>
      <c r="Y11" s="54">
        <f t="shared" si="10"/>
        <v>24863.440000000002</v>
      </c>
      <c r="Z11" s="67">
        <f t="shared" si="11"/>
        <v>-6853.1440000000002</v>
      </c>
      <c r="AA11" s="102">
        <v>6443.38</v>
      </c>
      <c r="AB11" s="102">
        <v>0</v>
      </c>
      <c r="AC11" s="102">
        <v>0</v>
      </c>
      <c r="AD11" s="104">
        <v>4094.8</v>
      </c>
      <c r="AE11" s="104">
        <v>-3738.07</v>
      </c>
      <c r="AF11" s="71">
        <v>211886.15</v>
      </c>
      <c r="AG11" s="103">
        <f t="shared" si="12"/>
        <v>-132360.61600000001</v>
      </c>
      <c r="AI11" s="74">
        <f t="shared" si="5"/>
        <v>1779.5913200723328</v>
      </c>
      <c r="AJ11" s="74">
        <f t="shared" si="6"/>
        <v>2233.6733333333332</v>
      </c>
      <c r="AK11" s="74">
        <f t="shared" si="7"/>
        <v>4.5678119349005426</v>
      </c>
    </row>
    <row r="12" spans="1:37" ht="20.100000000000001" customHeight="1">
      <c r="A12" s="41">
        <f>全平台汇总!A6</f>
        <v>46085</v>
      </c>
      <c r="B12" s="43">
        <v>126</v>
      </c>
      <c r="C12" s="43">
        <v>52</v>
      </c>
      <c r="D12" s="43">
        <v>4716</v>
      </c>
      <c r="E12" s="43">
        <v>4</v>
      </c>
      <c r="F12" s="43">
        <v>619</v>
      </c>
      <c r="G12" s="43">
        <v>1176</v>
      </c>
      <c r="H12" s="43">
        <v>147</v>
      </c>
      <c r="I12" s="43">
        <v>227</v>
      </c>
      <c r="J12" s="43">
        <v>2459</v>
      </c>
      <c r="K12" s="43">
        <v>8703</v>
      </c>
      <c r="L12" s="43">
        <v>1277797</v>
      </c>
      <c r="M12" s="43">
        <v>1271594</v>
      </c>
      <c r="N12" s="54">
        <f t="shared" si="8"/>
        <v>6203</v>
      </c>
      <c r="O12" s="43">
        <v>11440404.939999999</v>
      </c>
      <c r="P12" s="43">
        <v>10283811.02</v>
      </c>
      <c r="Q12" s="43">
        <v>100434.64</v>
      </c>
      <c r="R12" s="43">
        <v>11339970.300000001</v>
      </c>
      <c r="S12" s="43">
        <v>57690.62</v>
      </c>
      <c r="T12" s="43">
        <v>11665.14</v>
      </c>
      <c r="U12" s="43">
        <v>405.99</v>
      </c>
      <c r="V12" s="54">
        <f t="shared" si="9"/>
        <v>42744.02</v>
      </c>
      <c r="W12" s="42">
        <v>29900.45</v>
      </c>
      <c r="X12" s="42">
        <v>2543.19</v>
      </c>
      <c r="Y12" s="54">
        <f t="shared" si="10"/>
        <v>32443.64</v>
      </c>
      <c r="Z12" s="67">
        <f t="shared" si="11"/>
        <v>10043.464</v>
      </c>
      <c r="AA12" s="102">
        <v>22002.59</v>
      </c>
      <c r="AB12" s="102">
        <v>0</v>
      </c>
      <c r="AC12" s="102">
        <v>0</v>
      </c>
      <c r="AD12" s="104">
        <v>0</v>
      </c>
      <c r="AE12" s="104">
        <v>0</v>
      </c>
      <c r="AF12" s="71">
        <v>224591.53</v>
      </c>
      <c r="AG12" s="103">
        <f t="shared" si="12"/>
        <v>-21745.674000000003</v>
      </c>
      <c r="AI12" s="74">
        <f t="shared" si="5"/>
        <v>2064.2924071082389</v>
      </c>
      <c r="AJ12" s="74">
        <f t="shared" si="6"/>
        <v>4182.1110288735254</v>
      </c>
      <c r="AK12" s="74">
        <f t="shared" si="7"/>
        <v>3.972536348949919</v>
      </c>
    </row>
    <row r="13" spans="1:37" ht="20.100000000000001" customHeight="1">
      <c r="A13" s="41">
        <f>全平台汇总!A7</f>
        <v>46086</v>
      </c>
      <c r="B13" s="43">
        <v>104</v>
      </c>
      <c r="C13" s="43">
        <v>52</v>
      </c>
      <c r="D13" s="43">
        <v>4616</v>
      </c>
      <c r="E13" s="43">
        <v>10</v>
      </c>
      <c r="F13" s="43">
        <v>590</v>
      </c>
      <c r="G13" s="43">
        <v>1212</v>
      </c>
      <c r="H13" s="43">
        <v>149</v>
      </c>
      <c r="I13" s="43">
        <v>225</v>
      </c>
      <c r="J13" s="43">
        <v>2480</v>
      </c>
      <c r="K13" s="43">
        <v>9773</v>
      </c>
      <c r="L13" s="43">
        <v>1232751</v>
      </c>
      <c r="M13" s="43">
        <v>1150222</v>
      </c>
      <c r="N13" s="54">
        <f t="shared" si="8"/>
        <v>82529</v>
      </c>
      <c r="O13" s="43">
        <v>7480831.04</v>
      </c>
      <c r="P13" s="43">
        <v>6855643.9199999999</v>
      </c>
      <c r="Q13" s="43">
        <v>385283.8</v>
      </c>
      <c r="R13" s="43">
        <v>7095547.2400000002</v>
      </c>
      <c r="S13" s="43">
        <v>76595.5</v>
      </c>
      <c r="T13" s="43">
        <v>33059.980000000003</v>
      </c>
      <c r="U13" s="43">
        <v>607.87</v>
      </c>
      <c r="V13" s="54">
        <f t="shared" si="9"/>
        <v>308688.3</v>
      </c>
      <c r="W13" s="42">
        <v>28846.37</v>
      </c>
      <c r="X13" s="42">
        <v>2300.44</v>
      </c>
      <c r="Y13" s="54">
        <f t="shared" si="10"/>
        <v>31146.809999999998</v>
      </c>
      <c r="Z13" s="67">
        <f t="shared" si="11"/>
        <v>38528.379999999997</v>
      </c>
      <c r="AA13" s="102">
        <v>33229.800000000003</v>
      </c>
      <c r="AB13" s="102">
        <v>0</v>
      </c>
      <c r="AC13" s="102">
        <v>0</v>
      </c>
      <c r="AD13" s="104">
        <v>0</v>
      </c>
      <c r="AE13" s="104">
        <v>-4451.67</v>
      </c>
      <c r="AF13" s="71">
        <v>151086.54999999999</v>
      </c>
      <c r="AG13" s="103">
        <f t="shared" si="12"/>
        <v>205783.31</v>
      </c>
      <c r="AI13" s="74">
        <f t="shared" si="5"/>
        <v>2089.4084745762711</v>
      </c>
      <c r="AJ13" s="74">
        <f t="shared" si="6"/>
        <v>2764.3725483870967</v>
      </c>
      <c r="AK13" s="74">
        <f t="shared" si="7"/>
        <v>4.2033898305084749</v>
      </c>
    </row>
    <row r="14" spans="1:37" ht="20.100000000000001" customHeight="1">
      <c r="A14" s="41">
        <f>全平台汇总!A8</f>
        <v>46087</v>
      </c>
      <c r="B14" s="43">
        <v>159</v>
      </c>
      <c r="C14" s="43">
        <v>49</v>
      </c>
      <c r="D14" s="43">
        <v>4623</v>
      </c>
      <c r="E14" s="43">
        <v>9</v>
      </c>
      <c r="F14" s="43">
        <v>557</v>
      </c>
      <c r="G14" s="43">
        <v>1206</v>
      </c>
      <c r="H14" s="43">
        <v>133</v>
      </c>
      <c r="I14" s="43">
        <v>218</v>
      </c>
      <c r="J14" s="43">
        <v>2485</v>
      </c>
      <c r="K14" s="43">
        <v>9173</v>
      </c>
      <c r="L14" s="43">
        <v>1427909</v>
      </c>
      <c r="M14" s="43">
        <v>1293733</v>
      </c>
      <c r="N14" s="54">
        <f t="shared" si="8"/>
        <v>134176</v>
      </c>
      <c r="O14" s="43">
        <v>7066722.21</v>
      </c>
      <c r="P14" s="43">
        <v>6426251.2999999998</v>
      </c>
      <c r="Q14" s="43">
        <v>108577.25</v>
      </c>
      <c r="R14" s="43">
        <v>6958144.96</v>
      </c>
      <c r="S14" s="43">
        <v>61620.74</v>
      </c>
      <c r="T14" s="43">
        <v>14878.24</v>
      </c>
      <c r="U14" s="43">
        <v>477.45</v>
      </c>
      <c r="V14" s="54">
        <f t="shared" si="9"/>
        <v>46956.51</v>
      </c>
      <c r="W14" s="42">
        <v>33413.07</v>
      </c>
      <c r="X14" s="42">
        <v>2587.4699999999998</v>
      </c>
      <c r="Y14" s="54">
        <f t="shared" si="10"/>
        <v>36000.54</v>
      </c>
      <c r="Z14" s="67">
        <f t="shared" si="11"/>
        <v>10857.725</v>
      </c>
      <c r="AA14" s="102">
        <v>22526.98</v>
      </c>
      <c r="AB14" s="102">
        <v>0</v>
      </c>
      <c r="AC14" s="102">
        <v>0</v>
      </c>
      <c r="AD14" s="104">
        <v>0</v>
      </c>
      <c r="AE14" s="104">
        <v>-2025</v>
      </c>
      <c r="AF14" s="71">
        <v>167292.20000000001</v>
      </c>
      <c r="AG14" s="103">
        <f t="shared" si="12"/>
        <v>-22428.735000000001</v>
      </c>
      <c r="AI14" s="74">
        <f t="shared" si="5"/>
        <v>2563.5709156193898</v>
      </c>
      <c r="AJ14" s="74">
        <f t="shared" si="6"/>
        <v>2586.0166197183098</v>
      </c>
      <c r="AK14" s="74">
        <f t="shared" si="7"/>
        <v>4.4614003590664275</v>
      </c>
    </row>
    <row r="15" spans="1:37" ht="20.100000000000001" customHeight="1">
      <c r="A15" s="41">
        <f>全平台汇总!A9</f>
        <v>46088</v>
      </c>
      <c r="B15" s="43">
        <v>113</v>
      </c>
      <c r="C15" s="43">
        <v>53</v>
      </c>
      <c r="D15" s="43">
        <v>4469</v>
      </c>
      <c r="E15" s="43">
        <v>8</v>
      </c>
      <c r="F15" s="43">
        <v>597</v>
      </c>
      <c r="G15" s="43">
        <v>1196</v>
      </c>
      <c r="H15" s="43">
        <v>122</v>
      </c>
      <c r="I15" s="43">
        <v>213</v>
      </c>
      <c r="J15" s="43">
        <v>2378</v>
      </c>
      <c r="K15" s="43">
        <v>9236</v>
      </c>
      <c r="L15" s="43">
        <v>960042</v>
      </c>
      <c r="M15" s="43">
        <v>817460</v>
      </c>
      <c r="N15" s="54">
        <f t="shared" si="8"/>
        <v>142582</v>
      </c>
      <c r="O15" s="43">
        <v>5396637.96</v>
      </c>
      <c r="P15" s="43">
        <v>5012565.5</v>
      </c>
      <c r="Q15" s="72">
        <v>231589.85</v>
      </c>
      <c r="R15" s="72">
        <v>5165048.12</v>
      </c>
      <c r="S15" s="59">
        <v>49638.91</v>
      </c>
      <c r="T15" s="59">
        <v>10525.71</v>
      </c>
      <c r="U15" s="59">
        <v>544.22</v>
      </c>
      <c r="V15" s="54">
        <f t="shared" si="9"/>
        <v>181950.94</v>
      </c>
      <c r="W15" s="42">
        <v>22464.98</v>
      </c>
      <c r="X15" s="42">
        <v>1634.92</v>
      </c>
      <c r="Y15" s="54">
        <f t="shared" si="10"/>
        <v>24099.9</v>
      </c>
      <c r="Z15" s="67">
        <f t="shared" si="11"/>
        <v>23158.985000000001</v>
      </c>
      <c r="AA15" s="102">
        <v>27825.07</v>
      </c>
      <c r="AB15" s="102">
        <v>0</v>
      </c>
      <c r="AC15" s="102">
        <v>0</v>
      </c>
      <c r="AD15" s="104">
        <v>0</v>
      </c>
      <c r="AE15" s="104">
        <v>0</v>
      </c>
      <c r="AF15" s="71">
        <v>183224.91</v>
      </c>
      <c r="AG15" s="103">
        <f t="shared" si="12"/>
        <v>106866.98499999999</v>
      </c>
      <c r="AI15" s="74">
        <f t="shared" si="5"/>
        <v>1608.110552763819</v>
      </c>
      <c r="AJ15" s="74">
        <f t="shared" si="6"/>
        <v>2107.8912952060555</v>
      </c>
      <c r="AK15" s="74">
        <f t="shared" si="7"/>
        <v>3.983249581239531</v>
      </c>
    </row>
    <row r="16" spans="1:37" ht="20.100000000000001" customHeight="1">
      <c r="A16" s="41">
        <f>全平台汇总!A10</f>
        <v>46089</v>
      </c>
      <c r="B16" s="43">
        <v>113</v>
      </c>
      <c r="C16" s="43">
        <v>35</v>
      </c>
      <c r="D16" s="43">
        <v>4681</v>
      </c>
      <c r="E16" s="43">
        <v>5</v>
      </c>
      <c r="F16" s="43">
        <v>557</v>
      </c>
      <c r="G16" s="43">
        <v>1126</v>
      </c>
      <c r="H16" s="43">
        <v>118</v>
      </c>
      <c r="I16" s="43">
        <v>211</v>
      </c>
      <c r="J16" s="43">
        <v>2496</v>
      </c>
      <c r="K16" s="43">
        <v>5749</v>
      </c>
      <c r="L16" s="43">
        <v>670093</v>
      </c>
      <c r="M16" s="43">
        <v>644933</v>
      </c>
      <c r="N16" s="54">
        <f t="shared" si="8"/>
        <v>25160</v>
      </c>
      <c r="O16" s="43">
        <v>4115104.64</v>
      </c>
      <c r="P16" s="43">
        <v>3864503.07</v>
      </c>
      <c r="Q16" s="72">
        <v>180660.32</v>
      </c>
      <c r="R16" s="72">
        <v>3934444.33</v>
      </c>
      <c r="S16" s="59">
        <v>46047.27</v>
      </c>
      <c r="T16" s="59">
        <v>15508.11</v>
      </c>
      <c r="U16" s="59">
        <v>501.56</v>
      </c>
      <c r="V16" s="54">
        <f t="shared" si="9"/>
        <v>134613.05000000002</v>
      </c>
      <c r="W16" s="42">
        <v>15680.18</v>
      </c>
      <c r="X16" s="42">
        <v>1289.8699999999999</v>
      </c>
      <c r="Y16" s="54">
        <f t="shared" si="10"/>
        <v>16970.05</v>
      </c>
      <c r="Z16" s="67">
        <f t="shared" si="11"/>
        <v>18066.032000000003</v>
      </c>
      <c r="AA16" s="102">
        <v>21037.81</v>
      </c>
      <c r="AB16" s="102">
        <v>0</v>
      </c>
      <c r="AC16" s="102">
        <v>0</v>
      </c>
      <c r="AD16" s="104">
        <v>0</v>
      </c>
      <c r="AE16" s="104">
        <v>0</v>
      </c>
      <c r="AF16" s="71">
        <v>173938.86</v>
      </c>
      <c r="AG16" s="103">
        <f t="shared" si="12"/>
        <v>78539.15800000001</v>
      </c>
      <c r="AI16" s="74">
        <f t="shared" si="5"/>
        <v>1203.0394973070017</v>
      </c>
      <c r="AJ16" s="74">
        <f t="shared" si="6"/>
        <v>1548.2784735576922</v>
      </c>
      <c r="AK16" s="74">
        <f t="shared" si="7"/>
        <v>4.4811490125673252</v>
      </c>
    </row>
    <row r="17" spans="1:37" ht="20.100000000000001" customHeight="1">
      <c r="A17" s="41">
        <f>全平台汇总!A11</f>
        <v>46090</v>
      </c>
      <c r="B17" s="43">
        <v>109</v>
      </c>
      <c r="C17" s="43">
        <v>37</v>
      </c>
      <c r="D17" s="43">
        <v>4386</v>
      </c>
      <c r="E17" s="43">
        <v>3</v>
      </c>
      <c r="F17" s="43">
        <v>523</v>
      </c>
      <c r="G17" s="43">
        <v>1162</v>
      </c>
      <c r="H17" s="43">
        <v>129</v>
      </c>
      <c r="I17" s="43">
        <v>207</v>
      </c>
      <c r="J17" s="43">
        <v>2329</v>
      </c>
      <c r="K17" s="43">
        <v>7409</v>
      </c>
      <c r="L17" s="43">
        <v>808692</v>
      </c>
      <c r="M17" s="43">
        <v>646173</v>
      </c>
      <c r="N17" s="54">
        <f t="shared" si="8"/>
        <v>162519</v>
      </c>
      <c r="O17" s="43">
        <v>5259202.9800000004</v>
      </c>
      <c r="P17" s="43">
        <v>4658099.6100000003</v>
      </c>
      <c r="Q17" s="72">
        <v>-67604.490000000005</v>
      </c>
      <c r="R17" s="72">
        <v>5326807.47</v>
      </c>
      <c r="S17" s="59">
        <v>46869.78</v>
      </c>
      <c r="T17" s="59">
        <v>15696.23</v>
      </c>
      <c r="U17" s="59">
        <v>799.2</v>
      </c>
      <c r="V17" s="54">
        <f t="shared" si="9"/>
        <v>-114474.27</v>
      </c>
      <c r="W17" s="42">
        <v>18923.39</v>
      </c>
      <c r="X17" s="42">
        <v>1292.3499999999999</v>
      </c>
      <c r="Y17" s="54">
        <f t="shared" si="10"/>
        <v>20215.739999999998</v>
      </c>
      <c r="Z17" s="67">
        <f t="shared" si="11"/>
        <v>-6760.4490000000005</v>
      </c>
      <c r="AA17" s="102">
        <v>3918.16</v>
      </c>
      <c r="AB17" s="102">
        <v>6364.12</v>
      </c>
      <c r="AC17" s="102">
        <v>0</v>
      </c>
      <c r="AD17" s="104">
        <v>8529.7000000000007</v>
      </c>
      <c r="AE17" s="104">
        <v>0</v>
      </c>
      <c r="AF17" s="71">
        <v>305442.96999999997</v>
      </c>
      <c r="AG17" s="103">
        <f t="shared" si="12"/>
        <v>-138211.84100000001</v>
      </c>
      <c r="AI17" s="74">
        <f t="shared" si="5"/>
        <v>1546.2562141491396</v>
      </c>
      <c r="AJ17" s="74">
        <f t="shared" si="6"/>
        <v>2000.0427694289397</v>
      </c>
      <c r="AK17" s="74">
        <f t="shared" si="7"/>
        <v>4.4531548757170176</v>
      </c>
    </row>
    <row r="18" spans="1:37" ht="20.100000000000001" customHeight="1">
      <c r="A18" s="41">
        <f>全平台汇总!A12</f>
        <v>46091</v>
      </c>
      <c r="B18" s="43">
        <v>109</v>
      </c>
      <c r="C18" s="43">
        <v>31</v>
      </c>
      <c r="D18" s="43">
        <v>4330</v>
      </c>
      <c r="E18" s="43">
        <v>1</v>
      </c>
      <c r="F18" s="43">
        <v>510</v>
      </c>
      <c r="G18" s="43">
        <v>1153</v>
      </c>
      <c r="H18" s="43">
        <v>115</v>
      </c>
      <c r="I18" s="43">
        <v>207</v>
      </c>
      <c r="J18" s="43">
        <v>2326</v>
      </c>
      <c r="K18" s="43">
        <v>6473</v>
      </c>
      <c r="L18" s="43">
        <v>891305</v>
      </c>
      <c r="M18" s="43">
        <v>817884</v>
      </c>
      <c r="N18" s="54">
        <f t="shared" si="8"/>
        <v>73421</v>
      </c>
      <c r="O18" s="43">
        <v>5755020.7199999997</v>
      </c>
      <c r="P18" s="43">
        <v>5243589.79</v>
      </c>
      <c r="Q18" s="72">
        <v>336358.45</v>
      </c>
      <c r="R18" s="72">
        <v>5418662.2699999996</v>
      </c>
      <c r="S18" s="59">
        <v>45537.02</v>
      </c>
      <c r="T18" s="59">
        <v>19014.87</v>
      </c>
      <c r="U18" s="59">
        <v>557.37</v>
      </c>
      <c r="V18" s="54">
        <f t="shared" si="9"/>
        <v>290821.43</v>
      </c>
      <c r="W18" s="42">
        <v>20856.54</v>
      </c>
      <c r="X18" s="42">
        <v>1635.77</v>
      </c>
      <c r="Y18" s="54">
        <f t="shared" si="10"/>
        <v>22492.31</v>
      </c>
      <c r="Z18" s="67">
        <f t="shared" si="11"/>
        <v>33635.845000000001</v>
      </c>
      <c r="AA18" s="102">
        <v>10151.280000000001</v>
      </c>
      <c r="AB18" s="102">
        <v>0</v>
      </c>
      <c r="AC18" s="102">
        <v>0</v>
      </c>
      <c r="AD18" s="104">
        <v>0</v>
      </c>
      <c r="AE18" s="104">
        <v>0</v>
      </c>
      <c r="AF18" s="71">
        <v>195595.06</v>
      </c>
      <c r="AG18" s="103">
        <f t="shared" si="12"/>
        <v>224541.995</v>
      </c>
      <c r="AI18" s="74">
        <f t="shared" si="5"/>
        <v>1747.6568627450981</v>
      </c>
      <c r="AJ18" s="74">
        <f t="shared" si="6"/>
        <v>2254.3378288907998</v>
      </c>
      <c r="AK18" s="74">
        <f t="shared" si="7"/>
        <v>4.56078431372549</v>
      </c>
    </row>
    <row r="19" spans="1:37" ht="20.100000000000001" customHeight="1">
      <c r="A19" s="41">
        <f>全平台汇总!A13</f>
        <v>46092</v>
      </c>
      <c r="B19" s="43">
        <v>102</v>
      </c>
      <c r="C19" s="43">
        <v>42</v>
      </c>
      <c r="D19" s="43">
        <v>4288</v>
      </c>
      <c r="E19" s="43">
        <v>6</v>
      </c>
      <c r="F19" s="43">
        <v>548</v>
      </c>
      <c r="G19" s="43">
        <v>1163</v>
      </c>
      <c r="H19" s="43">
        <v>128</v>
      </c>
      <c r="I19" s="43">
        <v>215</v>
      </c>
      <c r="J19" s="43">
        <v>2326</v>
      </c>
      <c r="K19" s="43">
        <v>6219</v>
      </c>
      <c r="L19" s="43">
        <v>846902</v>
      </c>
      <c r="M19" s="43">
        <v>818834</v>
      </c>
      <c r="N19" s="54">
        <f t="shared" si="8"/>
        <v>28068</v>
      </c>
      <c r="O19" s="43">
        <v>6706426.0499999998</v>
      </c>
      <c r="P19" s="43">
        <v>6259856.9500000002</v>
      </c>
      <c r="Q19" s="72">
        <v>178647.73</v>
      </c>
      <c r="R19" s="72">
        <v>6527778.3200000003</v>
      </c>
      <c r="S19" s="59">
        <v>40993.870000000003</v>
      </c>
      <c r="T19" s="59">
        <v>15976.25</v>
      </c>
      <c r="U19" s="59">
        <v>366.74</v>
      </c>
      <c r="V19" s="54">
        <f t="shared" si="9"/>
        <v>137653.86000000002</v>
      </c>
      <c r="W19" s="42">
        <v>19817.509999999998</v>
      </c>
      <c r="X19" s="42">
        <v>1637.67</v>
      </c>
      <c r="Y19" s="54">
        <f t="shared" si="10"/>
        <v>21455.18</v>
      </c>
      <c r="Z19" s="67">
        <f t="shared" si="11"/>
        <v>17864.773000000001</v>
      </c>
      <c r="AA19" s="102">
        <v>3174.24</v>
      </c>
      <c r="AB19" s="102">
        <v>0</v>
      </c>
      <c r="AC19" s="102">
        <v>0</v>
      </c>
      <c r="AD19" s="104">
        <v>0</v>
      </c>
      <c r="AE19" s="104">
        <v>-1800.02</v>
      </c>
      <c r="AF19" s="71">
        <v>231270.97</v>
      </c>
      <c r="AG19" s="103">
        <f t="shared" si="12"/>
        <v>95159.667000000016</v>
      </c>
      <c r="AI19" s="74">
        <f t="shared" si="5"/>
        <v>1545.4416058394161</v>
      </c>
      <c r="AJ19" s="74">
        <f t="shared" si="6"/>
        <v>2691.2540627687017</v>
      </c>
      <c r="AK19" s="74">
        <f t="shared" si="7"/>
        <v>4.2445255474452557</v>
      </c>
    </row>
    <row r="20" spans="1:37" ht="20.100000000000001" customHeight="1">
      <c r="A20" s="41">
        <f>全平台汇总!A14</f>
        <v>46093</v>
      </c>
      <c r="B20" s="43">
        <v>90</v>
      </c>
      <c r="C20" s="43">
        <v>45</v>
      </c>
      <c r="D20" s="43">
        <v>4697</v>
      </c>
      <c r="E20" s="43">
        <v>2</v>
      </c>
      <c r="F20" s="43">
        <v>588</v>
      </c>
      <c r="G20" s="43">
        <v>1218</v>
      </c>
      <c r="H20" s="43">
        <v>129</v>
      </c>
      <c r="I20" s="43">
        <v>213</v>
      </c>
      <c r="J20" s="43">
        <v>2516</v>
      </c>
      <c r="K20" s="43">
        <v>13211</v>
      </c>
      <c r="L20" s="43">
        <v>760915</v>
      </c>
      <c r="M20" s="43">
        <v>500427</v>
      </c>
      <c r="N20" s="54">
        <f t="shared" si="8"/>
        <v>260488</v>
      </c>
      <c r="O20" s="43">
        <v>4796791.46</v>
      </c>
      <c r="P20" s="43">
        <v>4447420.3099999996</v>
      </c>
      <c r="Q20" s="72">
        <v>205576.56</v>
      </c>
      <c r="R20" s="72">
        <v>4591214.9000000004</v>
      </c>
      <c r="S20" s="59">
        <v>48382.54</v>
      </c>
      <c r="T20" s="59">
        <v>10286</v>
      </c>
      <c r="U20" s="59">
        <v>406.85</v>
      </c>
      <c r="V20" s="54">
        <f t="shared" si="9"/>
        <v>157194.01999999999</v>
      </c>
      <c r="W20" s="42">
        <v>17805.41</v>
      </c>
      <c r="X20" s="42">
        <v>1000.85</v>
      </c>
      <c r="Y20" s="54">
        <f t="shared" si="10"/>
        <v>18806.259999999998</v>
      </c>
      <c r="Z20" s="67">
        <f t="shared" si="11"/>
        <v>20557.656000000003</v>
      </c>
      <c r="AA20" s="102">
        <v>5413.39</v>
      </c>
      <c r="AB20" s="102">
        <v>0</v>
      </c>
      <c r="AC20" s="102">
        <v>0</v>
      </c>
      <c r="AD20" s="104">
        <v>0</v>
      </c>
      <c r="AE20" s="104">
        <v>-10104.66</v>
      </c>
      <c r="AF20" s="71">
        <v>229354.65</v>
      </c>
      <c r="AG20" s="103">
        <f t="shared" si="12"/>
        <v>112416.71399999998</v>
      </c>
      <c r="AI20" s="74">
        <f t="shared" si="5"/>
        <v>1294.0731292517007</v>
      </c>
      <c r="AJ20" s="74">
        <f t="shared" si="6"/>
        <v>1767.6551311605722</v>
      </c>
      <c r="AK20" s="74">
        <f t="shared" si="7"/>
        <v>4.27891156462585</v>
      </c>
    </row>
    <row r="21" spans="1:37" ht="20.100000000000001" customHeight="1">
      <c r="A21" s="41">
        <f>全平台汇总!A15</f>
        <v>46094</v>
      </c>
      <c r="B21" s="43"/>
      <c r="C21" s="43"/>
      <c r="D21" s="43"/>
      <c r="E21" s="43"/>
      <c r="F21" s="43"/>
      <c r="G21" s="43"/>
      <c r="H21" s="43"/>
      <c r="I21" s="43"/>
      <c r="J21" s="43"/>
      <c r="K21" s="43"/>
      <c r="L21" s="43"/>
      <c r="M21" s="43"/>
      <c r="N21" s="54" t="str">
        <f t="shared" si="8"/>
        <v/>
      </c>
      <c r="O21" s="43"/>
      <c r="P21" s="43"/>
      <c r="Q21" s="72"/>
      <c r="R21" s="72"/>
      <c r="S21" s="59"/>
      <c r="T21" s="59"/>
      <c r="U21" s="59"/>
      <c r="V21" s="54" t="str">
        <f t="shared" si="9"/>
        <v/>
      </c>
      <c r="W21" s="42"/>
      <c r="X21" s="42"/>
      <c r="Y21" s="54">
        <f t="shared" si="10"/>
        <v>0</v>
      </c>
      <c r="Z21" s="67" t="str">
        <f t="shared" si="11"/>
        <v/>
      </c>
      <c r="AA21" s="102"/>
      <c r="AB21" s="102"/>
      <c r="AC21" s="102"/>
      <c r="AD21" s="104"/>
      <c r="AE21" s="104"/>
      <c r="AF21" s="71"/>
      <c r="AG21" s="103" t="str">
        <f t="shared" si="12"/>
        <v/>
      </c>
      <c r="AI21" s="74" t="e">
        <f t="shared" si="5"/>
        <v>#DIV/0!</v>
      </c>
      <c r="AJ21" s="74" t="e">
        <f t="shared" si="6"/>
        <v>#DIV/0!</v>
      </c>
      <c r="AK21" s="74" t="e">
        <f t="shared" si="7"/>
        <v>#DIV/0!</v>
      </c>
    </row>
    <row r="22" spans="1:37" ht="20.100000000000001" customHeight="1">
      <c r="A22" s="41">
        <f>全平台汇总!A16</f>
        <v>46095</v>
      </c>
      <c r="B22" s="43"/>
      <c r="C22" s="43"/>
      <c r="D22" s="43"/>
      <c r="E22" s="43"/>
      <c r="F22" s="43"/>
      <c r="G22" s="43"/>
      <c r="H22" s="43"/>
      <c r="I22" s="43"/>
      <c r="J22" s="43"/>
      <c r="K22" s="43"/>
      <c r="L22" s="43"/>
      <c r="M22" s="43"/>
      <c r="N22" s="54" t="str">
        <f t="shared" si="8"/>
        <v/>
      </c>
      <c r="O22" s="43"/>
      <c r="P22" s="43"/>
      <c r="Q22" s="72"/>
      <c r="R22" s="72"/>
      <c r="S22" s="59"/>
      <c r="T22" s="59"/>
      <c r="U22" s="59"/>
      <c r="V22" s="54" t="str">
        <f t="shared" si="9"/>
        <v/>
      </c>
      <c r="W22" s="42"/>
      <c r="X22" s="42"/>
      <c r="Y22" s="54">
        <f t="shared" si="10"/>
        <v>0</v>
      </c>
      <c r="Z22" s="67" t="str">
        <f t="shared" si="11"/>
        <v/>
      </c>
      <c r="AA22" s="102"/>
      <c r="AB22" s="102"/>
      <c r="AC22" s="102"/>
      <c r="AD22" s="104"/>
      <c r="AE22" s="104"/>
      <c r="AF22" s="71"/>
      <c r="AG22" s="103" t="str">
        <f t="shared" si="12"/>
        <v/>
      </c>
      <c r="AI22" s="74" t="e">
        <f t="shared" si="5"/>
        <v>#DIV/0!</v>
      </c>
      <c r="AJ22" s="74" t="e">
        <f t="shared" si="6"/>
        <v>#DIV/0!</v>
      </c>
      <c r="AK22" s="74" t="e">
        <f t="shared" si="7"/>
        <v>#DIV/0!</v>
      </c>
    </row>
    <row r="23" spans="1:37" ht="20.100000000000001" customHeight="1">
      <c r="A23" s="41">
        <f>全平台汇总!A17</f>
        <v>46096</v>
      </c>
      <c r="B23" s="43"/>
      <c r="C23" s="43"/>
      <c r="D23" s="43"/>
      <c r="E23" s="43"/>
      <c r="F23" s="43"/>
      <c r="G23" s="43"/>
      <c r="H23" s="43"/>
      <c r="I23" s="43"/>
      <c r="J23" s="43"/>
      <c r="K23" s="43"/>
      <c r="L23" s="43"/>
      <c r="M23" s="43"/>
      <c r="N23" s="54" t="str">
        <f t="shared" si="8"/>
        <v/>
      </c>
      <c r="O23" s="43"/>
      <c r="P23" s="43"/>
      <c r="Q23" s="72"/>
      <c r="R23" s="72"/>
      <c r="S23" s="59"/>
      <c r="T23" s="59"/>
      <c r="U23" s="59"/>
      <c r="V23" s="54" t="str">
        <f t="shared" si="9"/>
        <v/>
      </c>
      <c r="W23" s="42"/>
      <c r="X23" s="42"/>
      <c r="Y23" s="54">
        <f t="shared" si="10"/>
        <v>0</v>
      </c>
      <c r="Z23" s="67" t="str">
        <f t="shared" si="11"/>
        <v/>
      </c>
      <c r="AA23" s="102"/>
      <c r="AB23" s="102"/>
      <c r="AC23" s="102"/>
      <c r="AD23" s="104"/>
      <c r="AE23" s="104"/>
      <c r="AF23" s="71"/>
      <c r="AG23" s="103" t="str">
        <f t="shared" si="12"/>
        <v/>
      </c>
      <c r="AI23" s="74" t="e">
        <f t="shared" si="5"/>
        <v>#DIV/0!</v>
      </c>
      <c r="AJ23" s="74" t="e">
        <f t="shared" si="6"/>
        <v>#DIV/0!</v>
      </c>
      <c r="AK23" s="74" t="e">
        <f t="shared" si="7"/>
        <v>#DIV/0!</v>
      </c>
    </row>
    <row r="24" spans="1:37" ht="20.100000000000001" customHeight="1">
      <c r="A24" s="41">
        <f>全平台汇总!A18</f>
        <v>46097</v>
      </c>
      <c r="B24" s="43"/>
      <c r="C24" s="43"/>
      <c r="D24" s="43"/>
      <c r="E24" s="43"/>
      <c r="F24" s="43"/>
      <c r="G24" s="43"/>
      <c r="H24" s="43"/>
      <c r="I24" s="43"/>
      <c r="J24" s="43"/>
      <c r="K24" s="43"/>
      <c r="L24" s="43"/>
      <c r="M24" s="43"/>
      <c r="N24" s="54" t="str">
        <f t="shared" si="8"/>
        <v/>
      </c>
      <c r="O24" s="43"/>
      <c r="P24" s="43"/>
      <c r="Q24" s="72"/>
      <c r="R24" s="72"/>
      <c r="S24" s="59"/>
      <c r="T24" s="59"/>
      <c r="U24" s="59"/>
      <c r="V24" s="54" t="str">
        <f t="shared" si="9"/>
        <v/>
      </c>
      <c r="W24" s="42"/>
      <c r="X24" s="42"/>
      <c r="Y24" s="54">
        <f t="shared" si="10"/>
        <v>0</v>
      </c>
      <c r="Z24" s="67" t="str">
        <f t="shared" si="11"/>
        <v/>
      </c>
      <c r="AA24" s="102"/>
      <c r="AB24" s="102"/>
      <c r="AC24" s="102"/>
      <c r="AD24" s="104"/>
      <c r="AE24" s="104"/>
      <c r="AF24" s="71"/>
      <c r="AG24" s="103" t="str">
        <f t="shared" si="12"/>
        <v/>
      </c>
      <c r="AI24" s="74" t="e">
        <f t="shared" si="5"/>
        <v>#DIV/0!</v>
      </c>
      <c r="AJ24" s="74" t="e">
        <f t="shared" si="6"/>
        <v>#DIV/0!</v>
      </c>
      <c r="AK24" s="74" t="e">
        <f t="shared" si="7"/>
        <v>#DIV/0!</v>
      </c>
    </row>
    <row r="25" spans="1:37" ht="20.100000000000001" customHeight="1">
      <c r="A25" s="41">
        <f>全平台汇总!A19</f>
        <v>46098</v>
      </c>
      <c r="B25" s="43"/>
      <c r="C25" s="43"/>
      <c r="D25" s="43"/>
      <c r="E25" s="43"/>
      <c r="F25" s="43"/>
      <c r="G25" s="43"/>
      <c r="H25" s="43"/>
      <c r="I25" s="43"/>
      <c r="J25" s="43"/>
      <c r="K25" s="43"/>
      <c r="L25" s="43"/>
      <c r="M25" s="43"/>
      <c r="N25" s="54" t="str">
        <f t="shared" si="8"/>
        <v/>
      </c>
      <c r="O25" s="43"/>
      <c r="P25" s="43"/>
      <c r="Q25" s="72"/>
      <c r="R25" s="72"/>
      <c r="S25" s="59"/>
      <c r="T25" s="59"/>
      <c r="U25" s="59"/>
      <c r="V25" s="54" t="str">
        <f t="shared" si="9"/>
        <v/>
      </c>
      <c r="W25" s="42"/>
      <c r="X25" s="42"/>
      <c r="Y25" s="54">
        <f t="shared" si="10"/>
        <v>0</v>
      </c>
      <c r="Z25" s="67" t="str">
        <f t="shared" si="11"/>
        <v/>
      </c>
      <c r="AA25" s="102"/>
      <c r="AB25" s="102"/>
      <c r="AC25" s="102"/>
      <c r="AD25" s="104"/>
      <c r="AE25" s="104"/>
      <c r="AF25" s="71"/>
      <c r="AG25" s="103" t="str">
        <f t="shared" si="12"/>
        <v/>
      </c>
      <c r="AI25" s="74" t="e">
        <f t="shared" si="5"/>
        <v>#DIV/0!</v>
      </c>
      <c r="AJ25" s="74" t="e">
        <f t="shared" si="6"/>
        <v>#DIV/0!</v>
      </c>
      <c r="AK25" s="74" t="e">
        <f t="shared" si="7"/>
        <v>#DIV/0!</v>
      </c>
    </row>
    <row r="26" spans="1:37" ht="20.100000000000001" customHeight="1">
      <c r="A26" s="41">
        <f>全平台汇总!A20</f>
        <v>46099</v>
      </c>
      <c r="B26" s="43"/>
      <c r="C26" s="43"/>
      <c r="D26" s="43"/>
      <c r="E26" s="43"/>
      <c r="F26" s="43"/>
      <c r="G26" s="43"/>
      <c r="H26" s="43"/>
      <c r="I26" s="43"/>
      <c r="J26" s="43"/>
      <c r="K26" s="43"/>
      <c r="L26" s="43"/>
      <c r="M26" s="43"/>
      <c r="N26" s="54" t="str">
        <f t="shared" si="8"/>
        <v/>
      </c>
      <c r="O26" s="43"/>
      <c r="P26" s="43"/>
      <c r="Q26" s="72"/>
      <c r="R26" s="72"/>
      <c r="S26" s="59"/>
      <c r="T26" s="59"/>
      <c r="U26" s="59"/>
      <c r="V26" s="54" t="str">
        <f t="shared" si="9"/>
        <v/>
      </c>
      <c r="W26" s="42"/>
      <c r="X26" s="42"/>
      <c r="Y26" s="54">
        <f t="shared" si="10"/>
        <v>0</v>
      </c>
      <c r="Z26" s="67" t="str">
        <f t="shared" si="11"/>
        <v/>
      </c>
      <c r="AA26" s="102"/>
      <c r="AB26" s="102"/>
      <c r="AC26" s="102"/>
      <c r="AD26" s="104"/>
      <c r="AE26" s="104"/>
      <c r="AF26" s="71"/>
      <c r="AG26" s="103" t="str">
        <f t="shared" si="12"/>
        <v/>
      </c>
      <c r="AI26" s="74" t="e">
        <f t="shared" si="5"/>
        <v>#DIV/0!</v>
      </c>
      <c r="AJ26" s="74" t="e">
        <f t="shared" si="6"/>
        <v>#DIV/0!</v>
      </c>
      <c r="AK26" s="74" t="e">
        <f t="shared" si="7"/>
        <v>#DIV/0!</v>
      </c>
    </row>
    <row r="27" spans="1:37" ht="20.100000000000001" customHeight="1">
      <c r="A27" s="41">
        <f>全平台汇总!A21</f>
        <v>46100</v>
      </c>
      <c r="B27" s="43"/>
      <c r="C27" s="43"/>
      <c r="D27" s="43"/>
      <c r="E27" s="43"/>
      <c r="F27" s="43"/>
      <c r="G27" s="43"/>
      <c r="H27" s="43"/>
      <c r="I27" s="43"/>
      <c r="J27" s="43"/>
      <c r="K27" s="43"/>
      <c r="L27" s="43"/>
      <c r="M27" s="43"/>
      <c r="N27" s="54" t="str">
        <f t="shared" si="8"/>
        <v/>
      </c>
      <c r="O27" s="43"/>
      <c r="P27" s="43"/>
      <c r="Q27" s="72"/>
      <c r="R27" s="72"/>
      <c r="S27" s="59"/>
      <c r="T27" s="59"/>
      <c r="U27" s="59"/>
      <c r="V27" s="54" t="str">
        <f t="shared" si="9"/>
        <v/>
      </c>
      <c r="W27" s="42"/>
      <c r="X27" s="42"/>
      <c r="Y27" s="54">
        <f t="shared" si="10"/>
        <v>0</v>
      </c>
      <c r="Z27" s="67" t="str">
        <f t="shared" si="11"/>
        <v/>
      </c>
      <c r="AA27" s="102"/>
      <c r="AB27" s="102"/>
      <c r="AC27" s="102"/>
      <c r="AD27" s="104"/>
      <c r="AE27" s="104"/>
      <c r="AF27" s="71"/>
      <c r="AG27" s="103" t="str">
        <f t="shared" si="12"/>
        <v/>
      </c>
      <c r="AI27" s="74" t="e">
        <f t="shared" si="5"/>
        <v>#DIV/0!</v>
      </c>
      <c r="AJ27" s="74" t="e">
        <f t="shared" si="6"/>
        <v>#DIV/0!</v>
      </c>
      <c r="AK27" s="74" t="e">
        <f t="shared" si="7"/>
        <v>#DIV/0!</v>
      </c>
    </row>
    <row r="28" spans="1:37" ht="20.100000000000001" customHeight="1">
      <c r="A28" s="41">
        <f>全平台汇总!A22</f>
        <v>46101</v>
      </c>
      <c r="B28" s="43"/>
      <c r="C28" s="43"/>
      <c r="D28" s="43"/>
      <c r="E28" s="43"/>
      <c r="F28" s="43"/>
      <c r="G28" s="43"/>
      <c r="H28" s="43"/>
      <c r="I28" s="43"/>
      <c r="J28" s="43"/>
      <c r="K28" s="43"/>
      <c r="L28" s="43"/>
      <c r="M28" s="43"/>
      <c r="N28" s="54" t="str">
        <f t="shared" si="8"/>
        <v/>
      </c>
      <c r="O28" s="43"/>
      <c r="P28" s="43"/>
      <c r="Q28" s="72"/>
      <c r="R28" s="72"/>
      <c r="S28" s="59"/>
      <c r="T28" s="59"/>
      <c r="U28" s="59"/>
      <c r="V28" s="54" t="str">
        <f t="shared" si="9"/>
        <v/>
      </c>
      <c r="W28" s="42"/>
      <c r="X28" s="42"/>
      <c r="Y28" s="54">
        <f t="shared" si="10"/>
        <v>0</v>
      </c>
      <c r="Z28" s="67" t="str">
        <f t="shared" si="11"/>
        <v/>
      </c>
      <c r="AA28" s="102"/>
      <c r="AB28" s="102"/>
      <c r="AC28" s="102"/>
      <c r="AD28" s="104"/>
      <c r="AE28" s="104"/>
      <c r="AF28" s="71"/>
      <c r="AG28" s="103" t="str">
        <f t="shared" si="12"/>
        <v/>
      </c>
      <c r="AI28" s="74" t="e">
        <f t="shared" si="5"/>
        <v>#DIV/0!</v>
      </c>
      <c r="AJ28" s="74" t="e">
        <f t="shared" si="6"/>
        <v>#DIV/0!</v>
      </c>
      <c r="AK28" s="74" t="e">
        <f t="shared" si="7"/>
        <v>#DIV/0!</v>
      </c>
    </row>
    <row r="29" spans="1:37" ht="20.100000000000001" customHeight="1">
      <c r="A29" s="41">
        <f>全平台汇总!A23</f>
        <v>46102</v>
      </c>
      <c r="B29" s="43"/>
      <c r="C29" s="43"/>
      <c r="D29" s="43"/>
      <c r="E29" s="43"/>
      <c r="F29" s="43"/>
      <c r="G29" s="43"/>
      <c r="H29" s="43"/>
      <c r="I29" s="43"/>
      <c r="J29" s="43"/>
      <c r="K29" s="43"/>
      <c r="L29" s="43"/>
      <c r="M29" s="43"/>
      <c r="N29" s="54" t="str">
        <f t="shared" si="8"/>
        <v/>
      </c>
      <c r="O29" s="43"/>
      <c r="P29" s="43"/>
      <c r="Q29" s="43"/>
      <c r="R29" s="43"/>
      <c r="S29" s="59"/>
      <c r="T29" s="59"/>
      <c r="U29" s="59"/>
      <c r="V29" s="54" t="str">
        <f t="shared" si="9"/>
        <v/>
      </c>
      <c r="W29" s="42"/>
      <c r="X29" s="42"/>
      <c r="Y29" s="54">
        <f t="shared" si="10"/>
        <v>0</v>
      </c>
      <c r="Z29" s="67" t="str">
        <f t="shared" si="11"/>
        <v/>
      </c>
      <c r="AA29" s="102"/>
      <c r="AB29" s="102"/>
      <c r="AC29" s="102"/>
      <c r="AD29" s="104"/>
      <c r="AE29" s="104"/>
      <c r="AF29" s="71"/>
      <c r="AG29" s="103" t="str">
        <f t="shared" si="12"/>
        <v/>
      </c>
      <c r="AI29" s="74" t="e">
        <f t="shared" si="5"/>
        <v>#DIV/0!</v>
      </c>
      <c r="AJ29" s="74" t="e">
        <f t="shared" si="6"/>
        <v>#DIV/0!</v>
      </c>
      <c r="AK29" s="74" t="e">
        <f t="shared" si="7"/>
        <v>#DIV/0!</v>
      </c>
    </row>
    <row r="30" spans="1:37" ht="20.100000000000001" customHeight="1">
      <c r="A30" s="41">
        <f>全平台汇总!A24</f>
        <v>46103</v>
      </c>
      <c r="B30" s="43"/>
      <c r="C30" s="43"/>
      <c r="D30" s="43"/>
      <c r="E30" s="43"/>
      <c r="F30" s="43"/>
      <c r="G30" s="43"/>
      <c r="H30" s="43"/>
      <c r="I30" s="43"/>
      <c r="J30" s="43"/>
      <c r="K30" s="43"/>
      <c r="L30" s="43"/>
      <c r="M30" s="43"/>
      <c r="N30" s="54" t="str">
        <f t="shared" si="8"/>
        <v/>
      </c>
      <c r="O30" s="43"/>
      <c r="P30" s="43"/>
      <c r="Q30" s="43"/>
      <c r="R30" s="43"/>
      <c r="S30" s="59"/>
      <c r="T30" s="59"/>
      <c r="U30" s="59"/>
      <c r="V30" s="54" t="str">
        <f t="shared" si="9"/>
        <v/>
      </c>
      <c r="W30" s="42"/>
      <c r="X30" s="42"/>
      <c r="Y30" s="54">
        <f t="shared" si="10"/>
        <v>0</v>
      </c>
      <c r="Z30" s="67" t="str">
        <f t="shared" si="11"/>
        <v/>
      </c>
      <c r="AA30" s="102"/>
      <c r="AB30" s="102"/>
      <c r="AC30" s="102"/>
      <c r="AD30" s="104"/>
      <c r="AE30" s="104"/>
      <c r="AF30" s="71"/>
      <c r="AG30" s="103" t="str">
        <f t="shared" si="12"/>
        <v/>
      </c>
      <c r="AI30" s="74" t="e">
        <f t="shared" si="5"/>
        <v>#DIV/0!</v>
      </c>
      <c r="AJ30" s="74" t="e">
        <f t="shared" si="6"/>
        <v>#DIV/0!</v>
      </c>
      <c r="AK30" s="74" t="e">
        <f t="shared" si="7"/>
        <v>#DIV/0!</v>
      </c>
    </row>
    <row r="31" spans="1:37" ht="20.100000000000001" customHeight="1">
      <c r="A31" s="41">
        <f>全平台汇总!A25</f>
        <v>46104</v>
      </c>
      <c r="B31" s="43"/>
      <c r="C31" s="43"/>
      <c r="D31" s="43"/>
      <c r="E31" s="43"/>
      <c r="F31" s="43"/>
      <c r="G31" s="43"/>
      <c r="H31" s="43"/>
      <c r="I31" s="43"/>
      <c r="J31" s="43"/>
      <c r="K31" s="43"/>
      <c r="L31" s="43"/>
      <c r="M31" s="43"/>
      <c r="N31" s="54" t="str">
        <f t="shared" si="8"/>
        <v/>
      </c>
      <c r="O31" s="43"/>
      <c r="P31" s="43"/>
      <c r="Q31" s="43"/>
      <c r="R31" s="43"/>
      <c r="S31" s="59"/>
      <c r="T31" s="59"/>
      <c r="U31" s="59"/>
      <c r="V31" s="54" t="str">
        <f t="shared" si="9"/>
        <v/>
      </c>
      <c r="W31" s="42"/>
      <c r="X31" s="42"/>
      <c r="Y31" s="54">
        <f t="shared" si="10"/>
        <v>0</v>
      </c>
      <c r="Z31" s="67" t="str">
        <f t="shared" si="11"/>
        <v/>
      </c>
      <c r="AA31" s="102"/>
      <c r="AB31" s="102"/>
      <c r="AC31" s="102"/>
      <c r="AD31" s="70"/>
      <c r="AE31" s="104"/>
      <c r="AF31" s="71"/>
      <c r="AG31" s="103" t="str">
        <f t="shared" si="12"/>
        <v/>
      </c>
      <c r="AI31" s="74" t="e">
        <f t="shared" si="5"/>
        <v>#DIV/0!</v>
      </c>
      <c r="AJ31" s="74" t="e">
        <f t="shared" si="6"/>
        <v>#DIV/0!</v>
      </c>
      <c r="AK31" s="74" t="e">
        <f t="shared" si="7"/>
        <v>#DIV/0!</v>
      </c>
    </row>
    <row r="32" spans="1:37" ht="20.100000000000001" customHeight="1">
      <c r="A32" s="41">
        <f>全平台汇总!A26</f>
        <v>46105</v>
      </c>
      <c r="B32" s="43"/>
      <c r="C32" s="46"/>
      <c r="D32" s="45"/>
      <c r="E32" s="45"/>
      <c r="F32" s="45"/>
      <c r="G32" s="45"/>
      <c r="H32" s="45"/>
      <c r="I32" s="45"/>
      <c r="J32" s="45"/>
      <c r="K32" s="45"/>
      <c r="L32" s="45"/>
      <c r="M32" s="45"/>
      <c r="N32" s="56" t="str">
        <f t="shared" si="8"/>
        <v/>
      </c>
      <c r="O32" s="45"/>
      <c r="P32" s="45"/>
      <c r="Q32" s="45"/>
      <c r="R32" s="45"/>
      <c r="S32" s="45"/>
      <c r="T32" s="45"/>
      <c r="U32" s="45"/>
      <c r="V32" s="56" t="str">
        <f t="shared" si="9"/>
        <v/>
      </c>
      <c r="W32" s="42"/>
      <c r="X32" s="42"/>
      <c r="Y32" s="54">
        <f t="shared" si="10"/>
        <v>0</v>
      </c>
      <c r="Z32" s="67" t="str">
        <f t="shared" si="11"/>
        <v/>
      </c>
      <c r="AA32" s="102"/>
      <c r="AB32" s="102"/>
      <c r="AC32" s="102"/>
      <c r="AD32" s="70"/>
      <c r="AE32" s="104"/>
      <c r="AF32" s="72"/>
      <c r="AG32" s="103" t="str">
        <f t="shared" si="12"/>
        <v/>
      </c>
      <c r="AI32" s="74" t="e">
        <f t="shared" si="5"/>
        <v>#DIV/0!</v>
      </c>
      <c r="AJ32" s="74" t="e">
        <f t="shared" si="6"/>
        <v>#DIV/0!</v>
      </c>
      <c r="AK32" s="74" t="e">
        <f t="shared" si="7"/>
        <v>#DIV/0!</v>
      </c>
    </row>
    <row r="33" spans="1:37" ht="20.100000000000001" customHeight="1">
      <c r="A33" s="41">
        <f>全平台汇总!A27</f>
        <v>46106</v>
      </c>
      <c r="B33" s="43"/>
      <c r="C33" s="43"/>
      <c r="D33" s="43"/>
      <c r="E33" s="43"/>
      <c r="F33" s="43"/>
      <c r="G33" s="43"/>
      <c r="H33" s="43"/>
      <c r="I33" s="43"/>
      <c r="J33" s="43"/>
      <c r="K33" s="43"/>
      <c r="L33" s="43"/>
      <c r="M33" s="43"/>
      <c r="N33" s="56" t="str">
        <f t="shared" si="8"/>
        <v/>
      </c>
      <c r="O33" s="43"/>
      <c r="P33" s="43"/>
      <c r="Q33" s="43"/>
      <c r="R33" s="43"/>
      <c r="S33" s="59"/>
      <c r="T33" s="59"/>
      <c r="U33" s="59"/>
      <c r="V33" s="56" t="str">
        <f t="shared" si="9"/>
        <v/>
      </c>
      <c r="W33" s="42"/>
      <c r="X33" s="42"/>
      <c r="Y33" s="54">
        <f t="shared" si="10"/>
        <v>0</v>
      </c>
      <c r="Z33" s="67" t="str">
        <f t="shared" si="11"/>
        <v/>
      </c>
      <c r="AA33" s="102"/>
      <c r="AB33" s="102"/>
      <c r="AC33" s="102"/>
      <c r="AD33" s="104"/>
      <c r="AE33" s="104"/>
      <c r="AF33" s="71"/>
      <c r="AG33" s="103" t="str">
        <f t="shared" si="12"/>
        <v/>
      </c>
      <c r="AI33" s="74" t="e">
        <f t="shared" si="5"/>
        <v>#DIV/0!</v>
      </c>
      <c r="AJ33" s="74" t="e">
        <f t="shared" si="6"/>
        <v>#DIV/0!</v>
      </c>
      <c r="AK33" s="74" t="e">
        <f t="shared" si="7"/>
        <v>#DIV/0!</v>
      </c>
    </row>
    <row r="34" spans="1:37" ht="20.100000000000001" customHeight="1">
      <c r="A34" s="41">
        <f>全平台汇总!A28</f>
        <v>46107</v>
      </c>
      <c r="B34" s="43"/>
      <c r="C34" s="43"/>
      <c r="D34" s="43"/>
      <c r="E34" s="43"/>
      <c r="F34" s="43"/>
      <c r="G34" s="43"/>
      <c r="H34" s="43"/>
      <c r="I34" s="43"/>
      <c r="J34" s="43"/>
      <c r="K34" s="43"/>
      <c r="L34" s="43"/>
      <c r="M34" s="43"/>
      <c r="N34" s="56" t="str">
        <f t="shared" si="8"/>
        <v/>
      </c>
      <c r="O34" s="43"/>
      <c r="P34" s="43"/>
      <c r="Q34" s="43"/>
      <c r="R34" s="43"/>
      <c r="S34" s="59"/>
      <c r="T34" s="59"/>
      <c r="U34" s="59"/>
      <c r="V34" s="56" t="str">
        <f t="shared" si="9"/>
        <v/>
      </c>
      <c r="W34" s="42"/>
      <c r="X34" s="42"/>
      <c r="Y34" s="54">
        <f t="shared" si="10"/>
        <v>0</v>
      </c>
      <c r="Z34" s="67" t="str">
        <f t="shared" si="11"/>
        <v/>
      </c>
      <c r="AA34" s="102"/>
      <c r="AB34" s="102"/>
      <c r="AC34" s="102"/>
      <c r="AD34" s="104"/>
      <c r="AE34" s="104"/>
      <c r="AF34" s="71"/>
      <c r="AG34" s="103" t="str">
        <f t="shared" si="12"/>
        <v/>
      </c>
      <c r="AI34" s="74" t="e">
        <f t="shared" si="5"/>
        <v>#DIV/0!</v>
      </c>
      <c r="AJ34" s="74" t="e">
        <f t="shared" si="6"/>
        <v>#DIV/0!</v>
      </c>
      <c r="AK34" s="74" t="e">
        <f t="shared" si="7"/>
        <v>#DIV/0!</v>
      </c>
    </row>
    <row r="35" spans="1:37" ht="20.100000000000001" customHeight="1">
      <c r="A35" s="41">
        <f>全平台汇总!A29</f>
        <v>46108</v>
      </c>
      <c r="B35" s="43"/>
      <c r="C35" s="43"/>
      <c r="D35" s="43"/>
      <c r="E35" s="43"/>
      <c r="F35" s="43"/>
      <c r="G35" s="43"/>
      <c r="H35" s="43"/>
      <c r="I35" s="43"/>
      <c r="J35" s="43"/>
      <c r="K35" s="43"/>
      <c r="L35" s="43"/>
      <c r="M35" s="43"/>
      <c r="N35" s="56" t="str">
        <f t="shared" si="8"/>
        <v/>
      </c>
      <c r="O35" s="43"/>
      <c r="P35" s="43"/>
      <c r="Q35" s="43"/>
      <c r="R35" s="43"/>
      <c r="S35" s="59"/>
      <c r="T35" s="59"/>
      <c r="U35" s="59"/>
      <c r="V35" s="56" t="str">
        <f t="shared" si="9"/>
        <v/>
      </c>
      <c r="W35" s="42"/>
      <c r="X35" s="42"/>
      <c r="Y35" s="54">
        <f t="shared" si="10"/>
        <v>0</v>
      </c>
      <c r="Z35" s="67" t="str">
        <f t="shared" si="11"/>
        <v/>
      </c>
      <c r="AA35" s="102"/>
      <c r="AB35" s="102"/>
      <c r="AC35" s="102"/>
      <c r="AD35" s="104"/>
      <c r="AE35" s="104"/>
      <c r="AF35" s="71"/>
      <c r="AG35" s="103" t="str">
        <f t="shared" si="12"/>
        <v/>
      </c>
      <c r="AI35" s="74" t="e">
        <f t="shared" si="5"/>
        <v>#DIV/0!</v>
      </c>
      <c r="AJ35" s="74" t="e">
        <f t="shared" si="6"/>
        <v>#DIV/0!</v>
      </c>
      <c r="AK35" s="74" t="e">
        <f t="shared" si="7"/>
        <v>#DIV/0!</v>
      </c>
    </row>
    <row r="36" spans="1:37" ht="20.100000000000001" customHeight="1">
      <c r="A36" s="41">
        <f>全平台汇总!A30</f>
        <v>46109</v>
      </c>
      <c r="B36" s="43"/>
      <c r="C36" s="43"/>
      <c r="D36" s="43"/>
      <c r="E36" s="43"/>
      <c r="F36" s="43"/>
      <c r="G36" s="43"/>
      <c r="H36" s="43"/>
      <c r="I36" s="43"/>
      <c r="J36" s="43"/>
      <c r="K36" s="43"/>
      <c r="L36" s="43"/>
      <c r="M36" s="43"/>
      <c r="N36" s="56" t="str">
        <f t="shared" si="8"/>
        <v/>
      </c>
      <c r="O36" s="43"/>
      <c r="P36" s="43"/>
      <c r="Q36" s="43"/>
      <c r="R36" s="43"/>
      <c r="S36" s="59"/>
      <c r="T36" s="59"/>
      <c r="U36" s="59"/>
      <c r="V36" s="56" t="str">
        <f t="shared" si="9"/>
        <v/>
      </c>
      <c r="W36" s="42"/>
      <c r="X36" s="42"/>
      <c r="Y36" s="54">
        <f t="shared" si="10"/>
        <v>0</v>
      </c>
      <c r="Z36" s="67" t="str">
        <f t="shared" si="11"/>
        <v/>
      </c>
      <c r="AA36" s="102"/>
      <c r="AB36" s="102"/>
      <c r="AC36" s="102"/>
      <c r="AD36" s="104"/>
      <c r="AE36" s="104"/>
      <c r="AF36" s="71"/>
      <c r="AG36" s="103" t="str">
        <f t="shared" si="12"/>
        <v/>
      </c>
      <c r="AI36" s="74" t="e">
        <f t="shared" si="5"/>
        <v>#DIV/0!</v>
      </c>
      <c r="AJ36" s="74" t="e">
        <f t="shared" si="6"/>
        <v>#DIV/0!</v>
      </c>
      <c r="AK36" s="74" t="e">
        <f t="shared" si="7"/>
        <v>#DIV/0!</v>
      </c>
    </row>
    <row r="37" spans="1:37" ht="20.100000000000001" customHeight="1">
      <c r="A37" s="41">
        <f>全平台汇总!A31</f>
        <v>46110</v>
      </c>
      <c r="B37" s="43"/>
      <c r="C37" s="43"/>
      <c r="D37" s="43"/>
      <c r="E37" s="43"/>
      <c r="F37" s="43"/>
      <c r="G37" s="43"/>
      <c r="H37" s="43"/>
      <c r="I37" s="43"/>
      <c r="J37" s="43"/>
      <c r="K37" s="43"/>
      <c r="L37" s="43"/>
      <c r="M37" s="43"/>
      <c r="N37" s="56" t="str">
        <f t="shared" si="8"/>
        <v/>
      </c>
      <c r="O37" s="43"/>
      <c r="P37" s="43"/>
      <c r="Q37" s="43"/>
      <c r="R37" s="43"/>
      <c r="S37" s="59"/>
      <c r="T37" s="59"/>
      <c r="U37" s="59"/>
      <c r="V37" s="56" t="str">
        <f t="shared" si="9"/>
        <v/>
      </c>
      <c r="W37" s="42"/>
      <c r="X37" s="42"/>
      <c r="Y37" s="54">
        <f t="shared" si="10"/>
        <v>0</v>
      </c>
      <c r="Z37" s="67" t="str">
        <f t="shared" si="11"/>
        <v/>
      </c>
      <c r="AA37" s="102"/>
      <c r="AB37" s="102"/>
      <c r="AC37" s="102"/>
      <c r="AD37" s="104"/>
      <c r="AE37" s="104"/>
      <c r="AF37" s="71"/>
      <c r="AG37" s="103" t="str">
        <f t="shared" si="12"/>
        <v/>
      </c>
      <c r="AI37" s="74" t="e">
        <f t="shared" si="5"/>
        <v>#DIV/0!</v>
      </c>
      <c r="AJ37" s="74" t="e">
        <f t="shared" si="6"/>
        <v>#DIV/0!</v>
      </c>
      <c r="AK37" s="74" t="e">
        <f t="shared" si="7"/>
        <v>#DIV/0!</v>
      </c>
    </row>
    <row r="38" spans="1:37" ht="20.100000000000001" customHeight="1">
      <c r="A38" s="41">
        <f>全平台汇总!A32</f>
        <v>46111</v>
      </c>
      <c r="B38" s="43"/>
      <c r="C38" s="43"/>
      <c r="D38" s="43"/>
      <c r="E38" s="43"/>
      <c r="F38" s="43"/>
      <c r="G38" s="43"/>
      <c r="H38" s="43"/>
      <c r="I38" s="43"/>
      <c r="J38" s="43"/>
      <c r="K38" s="43"/>
      <c r="L38" s="43"/>
      <c r="M38" s="43"/>
      <c r="N38" s="56" t="str">
        <f t="shared" si="8"/>
        <v/>
      </c>
      <c r="O38" s="43"/>
      <c r="P38" s="43"/>
      <c r="Q38" s="43"/>
      <c r="R38" s="43"/>
      <c r="S38" s="59"/>
      <c r="T38" s="59"/>
      <c r="U38" s="59"/>
      <c r="V38" s="56" t="str">
        <f t="shared" si="9"/>
        <v/>
      </c>
      <c r="W38" s="42"/>
      <c r="X38" s="42"/>
      <c r="Y38" s="54">
        <f t="shared" si="10"/>
        <v>0</v>
      </c>
      <c r="Z38" s="67" t="str">
        <f t="shared" si="11"/>
        <v/>
      </c>
      <c r="AA38" s="102"/>
      <c r="AB38" s="102"/>
      <c r="AC38" s="102"/>
      <c r="AD38" s="104"/>
      <c r="AE38" s="104"/>
      <c r="AF38" s="71"/>
      <c r="AG38" s="103" t="str">
        <f t="shared" si="12"/>
        <v/>
      </c>
      <c r="AI38" s="74" t="e">
        <f t="shared" si="5"/>
        <v>#DIV/0!</v>
      </c>
      <c r="AJ38" s="74" t="e">
        <f t="shared" si="6"/>
        <v>#DIV/0!</v>
      </c>
      <c r="AK38" s="74" t="e">
        <f t="shared" si="7"/>
        <v>#DIV/0!</v>
      </c>
    </row>
    <row r="39" spans="1:37" ht="20.100000000000001" customHeight="1">
      <c r="A39" s="41">
        <f>全平台汇总!A33</f>
        <v>46112</v>
      </c>
      <c r="B39" s="45"/>
      <c r="C39" s="46"/>
      <c r="D39" s="45"/>
      <c r="E39" s="45"/>
      <c r="F39" s="45"/>
      <c r="G39" s="45"/>
      <c r="H39" s="46"/>
      <c r="I39" s="45"/>
      <c r="J39" s="45"/>
      <c r="K39" s="45"/>
      <c r="L39" s="45"/>
      <c r="M39" s="45"/>
      <c r="N39" s="55" t="str">
        <f t="shared" si="8"/>
        <v/>
      </c>
      <c r="O39" s="45"/>
      <c r="P39" s="45"/>
      <c r="Q39" s="45"/>
      <c r="R39" s="45"/>
      <c r="S39" s="45"/>
      <c r="T39" s="45"/>
      <c r="U39" s="45"/>
      <c r="V39" s="55" t="str">
        <f t="shared" si="9"/>
        <v/>
      </c>
      <c r="W39" s="42"/>
      <c r="X39" s="42"/>
      <c r="Y39" s="54">
        <f t="shared" si="10"/>
        <v>0</v>
      </c>
      <c r="Z39" s="67" t="str">
        <f t="shared" si="11"/>
        <v/>
      </c>
      <c r="AA39" s="102"/>
      <c r="AB39" s="102"/>
      <c r="AC39" s="102"/>
      <c r="AD39" s="104"/>
      <c r="AE39" s="106"/>
      <c r="AF39" s="61"/>
      <c r="AG39" s="103" t="str">
        <f t="shared" si="12"/>
        <v/>
      </c>
      <c r="AI39" s="74" t="e">
        <f t="shared" si="5"/>
        <v>#DIV/0!</v>
      </c>
      <c r="AJ39" s="74" t="e">
        <f t="shared" si="6"/>
        <v>#DIV/0!</v>
      </c>
      <c r="AK39" s="74" t="e">
        <f t="shared" si="7"/>
        <v>#DIV/0!</v>
      </c>
    </row>
    <row r="40" spans="1:37" s="24" customFormat="1" ht="30" customHeight="1" thickBot="1">
      <c r="A40" s="80" t="s">
        <v>108</v>
      </c>
      <c r="B40" s="81">
        <f>SUM(B9:B39)</f>
        <v>1794</v>
      </c>
      <c r="C40" s="81">
        <f t="shared" ref="C40:AG40" si="13">SUM(C9:C39)</f>
        <v>555</v>
      </c>
      <c r="D40" s="81">
        <f t="shared" si="13"/>
        <v>57872</v>
      </c>
      <c r="E40" s="81">
        <f t="shared" si="13"/>
        <v>67</v>
      </c>
      <c r="F40" s="81">
        <f t="shared" si="13"/>
        <v>7065</v>
      </c>
      <c r="G40" s="81">
        <f t="shared" si="13"/>
        <v>14428</v>
      </c>
      <c r="H40" s="81">
        <f t="shared" si="13"/>
        <v>1613</v>
      </c>
      <c r="I40" s="81">
        <f t="shared" si="13"/>
        <v>2651</v>
      </c>
      <c r="J40" s="81">
        <f t="shared" si="13"/>
        <v>30529</v>
      </c>
      <c r="K40" s="81">
        <f t="shared" si="13"/>
        <v>100933</v>
      </c>
      <c r="L40" s="81">
        <f t="shared" si="13"/>
        <v>11590056</v>
      </c>
      <c r="M40" s="81">
        <f t="shared" si="13"/>
        <v>10542104</v>
      </c>
      <c r="N40" s="81">
        <f t="shared" si="13"/>
        <v>1047952</v>
      </c>
      <c r="O40" s="81">
        <f t="shared" si="13"/>
        <v>72902038.639999986</v>
      </c>
      <c r="P40" s="81">
        <f>SUM(P9:P39)</f>
        <v>66733616.450000003</v>
      </c>
      <c r="Q40" s="81">
        <f t="shared" si="13"/>
        <v>1798392.27</v>
      </c>
      <c r="R40" s="81">
        <f t="shared" si="13"/>
        <v>71103646.390000001</v>
      </c>
      <c r="S40" s="81">
        <f t="shared" si="13"/>
        <v>614296.18000000005</v>
      </c>
      <c r="T40" s="81">
        <f t="shared" si="13"/>
        <v>180821.82</v>
      </c>
      <c r="U40" s="81">
        <f t="shared" si="13"/>
        <v>7229.4800000000005</v>
      </c>
      <c r="V40" s="81">
        <f>SUM(V9:V39)</f>
        <v>1184096.0899999999</v>
      </c>
      <c r="W40" s="81">
        <f t="shared" si="13"/>
        <v>271207.31</v>
      </c>
      <c r="X40" s="81">
        <f t="shared" si="13"/>
        <v>21084.22</v>
      </c>
      <c r="Y40" s="81">
        <f t="shared" si="13"/>
        <v>292291.52999999997</v>
      </c>
      <c r="Z40" s="81">
        <f t="shared" si="13"/>
        <v>179839.22700000001</v>
      </c>
      <c r="AA40" s="81">
        <f>SUM(AA9:AA39)</f>
        <v>166888.09</v>
      </c>
      <c r="AB40" s="81">
        <f>SUM(AB9:AB39)</f>
        <v>26370.48</v>
      </c>
      <c r="AC40" s="81">
        <f t="shared" si="13"/>
        <v>0</v>
      </c>
      <c r="AD40" s="81">
        <f t="shared" si="13"/>
        <v>12624.5</v>
      </c>
      <c r="AE40" s="81">
        <f t="shared" si="13"/>
        <v>-24158.59</v>
      </c>
      <c r="AF40" s="81">
        <f t="shared" si="13"/>
        <v>2368874.9699999997</v>
      </c>
      <c r="AG40" s="158">
        <f t="shared" si="13"/>
        <v>518706.76299999998</v>
      </c>
      <c r="AI40" s="76">
        <f t="shared" si="5"/>
        <v>1640.4891719745224</v>
      </c>
      <c r="AJ40" s="76">
        <f t="shared" si="6"/>
        <v>2185.9090192931312</v>
      </c>
      <c r="AK40" s="76">
        <f t="shared" si="7"/>
        <v>4.3211606510969567</v>
      </c>
    </row>
    <row r="41" spans="1:37" ht="20.100000000000001" customHeight="1" thickBot="1">
      <c r="A41" s="194" t="s">
        <v>131</v>
      </c>
      <c r="B41" s="195"/>
      <c r="C41" s="195"/>
      <c r="D41" s="195"/>
      <c r="E41" s="195"/>
      <c r="F41" s="195"/>
      <c r="G41" s="195"/>
      <c r="H41" s="195"/>
      <c r="I41" s="196"/>
      <c r="J41" s="195"/>
      <c r="K41" s="195"/>
      <c r="L41" s="195"/>
      <c r="M41" s="195"/>
      <c r="N41" s="195"/>
      <c r="O41" s="195"/>
      <c r="P41" s="195"/>
      <c r="Q41" s="195"/>
      <c r="R41" s="195"/>
      <c r="S41" s="195"/>
      <c r="T41" s="195"/>
      <c r="U41" s="195"/>
      <c r="V41" s="195"/>
      <c r="W41" s="195"/>
      <c r="X41" s="195"/>
      <c r="Y41" s="195"/>
      <c r="Z41" s="195"/>
      <c r="AA41" s="195"/>
      <c r="AB41" s="195"/>
      <c r="AC41" s="195"/>
      <c r="AD41" s="195"/>
      <c r="AE41" s="195"/>
      <c r="AF41" s="195"/>
      <c r="AG41" s="197"/>
    </row>
    <row r="42" spans="1:37" ht="20.100000000000001" customHeight="1">
      <c r="W42" s="182" t="s">
        <v>145</v>
      </c>
      <c r="X42" s="182"/>
    </row>
  </sheetData>
  <mergeCells count="3">
    <mergeCell ref="A6:AG6"/>
    <mergeCell ref="A41:AG41"/>
    <mergeCell ref="W42:X42"/>
  </mergeCells>
  <phoneticPr fontId="37" type="noConversion"/>
  <conditionalFormatting sqref="B40:Z40 AB40:AG40">
    <cfRule type="cellIs" dxfId="1533" priority="56" operator="lessThan">
      <formula>0</formula>
    </cfRule>
  </conditionalFormatting>
  <conditionalFormatting sqref="N9:N13 N15 N29:N39">
    <cfRule type="cellIs" dxfId="1532" priority="58" operator="lessThan">
      <formula>0</formula>
    </cfRule>
  </conditionalFormatting>
  <conditionalFormatting sqref="Q9:V13 Q15:V15 Q29:V39">
    <cfRule type="cellIs" dxfId="1531" priority="57" operator="lessThan">
      <formula>0</formula>
    </cfRule>
  </conditionalFormatting>
  <conditionalFormatting sqref="Y9:Z13 Y15:Z15 Y29:Z39 AB15:AF15 AB10:AF13 AG10:AG39 AB29:AF39 AB9:AG9">
    <cfRule type="cellIs" dxfId="1530" priority="55" operator="lessThan">
      <formula>0</formula>
    </cfRule>
  </conditionalFormatting>
  <conditionalFormatting sqref="N14">
    <cfRule type="cellIs" dxfId="1529" priority="54" operator="lessThan">
      <formula>0</formula>
    </cfRule>
  </conditionalFormatting>
  <conditionalFormatting sqref="Q14:V14">
    <cfRule type="cellIs" dxfId="1528" priority="53" operator="lessThan">
      <formula>0</formula>
    </cfRule>
  </conditionalFormatting>
  <conditionalFormatting sqref="Y14:Z14 AB14:AF14">
    <cfRule type="cellIs" dxfId="1527" priority="52" operator="lessThan">
      <formula>0</formula>
    </cfRule>
  </conditionalFormatting>
  <conditionalFormatting sqref="N16:N17">
    <cfRule type="cellIs" dxfId="1526" priority="51" operator="lessThan">
      <formula>0</formula>
    </cfRule>
  </conditionalFormatting>
  <conditionalFormatting sqref="Q16:V17">
    <cfRule type="cellIs" dxfId="1525" priority="50" operator="lessThan">
      <formula>0</formula>
    </cfRule>
  </conditionalFormatting>
  <conditionalFormatting sqref="Y16:Z17 AB16:AF17">
    <cfRule type="cellIs" dxfId="1524" priority="49" operator="lessThan">
      <formula>0</formula>
    </cfRule>
  </conditionalFormatting>
  <conditionalFormatting sqref="N18">
    <cfRule type="cellIs" dxfId="1523" priority="48" operator="lessThan">
      <formula>0</formula>
    </cfRule>
  </conditionalFormatting>
  <conditionalFormatting sqref="Q18:V18">
    <cfRule type="cellIs" dxfId="1522" priority="47" operator="lessThan">
      <formula>0</formula>
    </cfRule>
  </conditionalFormatting>
  <conditionalFormatting sqref="Y18:Z18 AB18:AF18">
    <cfRule type="cellIs" dxfId="1521" priority="46" operator="lessThan">
      <formula>0</formula>
    </cfRule>
  </conditionalFormatting>
  <conditionalFormatting sqref="N19">
    <cfRule type="cellIs" dxfId="1520" priority="45" operator="lessThan">
      <formula>0</formula>
    </cfRule>
  </conditionalFormatting>
  <conditionalFormatting sqref="Q19:V19">
    <cfRule type="cellIs" dxfId="1519" priority="44" operator="lessThan">
      <formula>0</formula>
    </cfRule>
  </conditionalFormatting>
  <conditionalFormatting sqref="Y19:Z19 AB19:AF19">
    <cfRule type="cellIs" dxfId="1518" priority="43" operator="lessThan">
      <formula>0</formula>
    </cfRule>
  </conditionalFormatting>
  <conditionalFormatting sqref="N20">
    <cfRule type="cellIs" dxfId="1517" priority="42" operator="lessThan">
      <formula>0</formula>
    </cfRule>
  </conditionalFormatting>
  <conditionalFormatting sqref="Q20:V20">
    <cfRule type="cellIs" dxfId="1516" priority="41" operator="lessThan">
      <formula>0</formula>
    </cfRule>
  </conditionalFormatting>
  <conditionalFormatting sqref="Y20:Z20 AB20:AF20">
    <cfRule type="cellIs" dxfId="1515" priority="40" operator="lessThan">
      <formula>0</formula>
    </cfRule>
  </conditionalFormatting>
  <conditionalFormatting sqref="N21">
    <cfRule type="cellIs" dxfId="1514" priority="39" operator="lessThan">
      <formula>0</formula>
    </cfRule>
  </conditionalFormatting>
  <conditionalFormatting sqref="Q21:V21">
    <cfRule type="cellIs" dxfId="1513" priority="38" operator="lessThan">
      <formula>0</formula>
    </cfRule>
  </conditionalFormatting>
  <conditionalFormatting sqref="Y21:Z21 AB21:AF21">
    <cfRule type="cellIs" dxfId="1512" priority="37" operator="lessThan">
      <formula>0</formula>
    </cfRule>
  </conditionalFormatting>
  <conditionalFormatting sqref="N22">
    <cfRule type="cellIs" dxfId="1511" priority="36" operator="lessThan">
      <formula>0</formula>
    </cfRule>
  </conditionalFormatting>
  <conditionalFormatting sqref="Q22:V22">
    <cfRule type="cellIs" dxfId="1510" priority="35" operator="lessThan">
      <formula>0</formula>
    </cfRule>
  </conditionalFormatting>
  <conditionalFormatting sqref="Y22:Z22 AB22:AF22">
    <cfRule type="cellIs" dxfId="1509" priority="34" operator="lessThan">
      <formula>0</formula>
    </cfRule>
  </conditionalFormatting>
  <conditionalFormatting sqref="N23">
    <cfRule type="cellIs" dxfId="1508" priority="33" operator="lessThan">
      <formula>0</formula>
    </cfRule>
  </conditionalFormatting>
  <conditionalFormatting sqref="Q23:V23">
    <cfRule type="cellIs" dxfId="1507" priority="32" operator="lessThan">
      <formula>0</formula>
    </cfRule>
  </conditionalFormatting>
  <conditionalFormatting sqref="Y23:Z23 AB23:AF23">
    <cfRule type="cellIs" dxfId="1506" priority="31" operator="lessThan">
      <formula>0</formula>
    </cfRule>
  </conditionalFormatting>
  <conditionalFormatting sqref="N24">
    <cfRule type="cellIs" dxfId="1505" priority="30" operator="lessThan">
      <formula>0</formula>
    </cfRule>
  </conditionalFormatting>
  <conditionalFormatting sqref="Q24:V24 Q23:U23">
    <cfRule type="cellIs" dxfId="1504" priority="29" operator="lessThan">
      <formula>0</formula>
    </cfRule>
  </conditionalFormatting>
  <conditionalFormatting sqref="Y24:Z24 AD23:AF23 AB24:AF24">
    <cfRule type="cellIs" dxfId="1503" priority="28" operator="lessThan">
      <formula>0</formula>
    </cfRule>
  </conditionalFormatting>
  <conditionalFormatting sqref="N25">
    <cfRule type="cellIs" dxfId="1502" priority="27" operator="lessThan">
      <formula>0</formula>
    </cfRule>
  </conditionalFormatting>
  <conditionalFormatting sqref="Q25:V25">
    <cfRule type="cellIs" dxfId="1501" priority="26" operator="lessThan">
      <formula>0</formula>
    </cfRule>
  </conditionalFormatting>
  <conditionalFormatting sqref="Y25:Z25 AB25:AF25">
    <cfRule type="cellIs" dxfId="1500" priority="25" operator="lessThan">
      <formula>0</formula>
    </cfRule>
  </conditionalFormatting>
  <conditionalFormatting sqref="N26">
    <cfRule type="cellIs" dxfId="1499" priority="24" operator="lessThan">
      <formula>0</formula>
    </cfRule>
  </conditionalFormatting>
  <conditionalFormatting sqref="Q26:V26">
    <cfRule type="cellIs" dxfId="1498" priority="23" operator="lessThan">
      <formula>0</formula>
    </cfRule>
  </conditionalFormatting>
  <conditionalFormatting sqref="Y26:Z26 AB26:AF26">
    <cfRule type="cellIs" dxfId="1497" priority="22" operator="lessThan">
      <formula>0</formula>
    </cfRule>
  </conditionalFormatting>
  <conditionalFormatting sqref="N27">
    <cfRule type="cellIs" dxfId="1496" priority="21" operator="lessThan">
      <formula>0</formula>
    </cfRule>
  </conditionalFormatting>
  <conditionalFormatting sqref="Q27:V27">
    <cfRule type="cellIs" dxfId="1495" priority="20" operator="lessThan">
      <formula>0</formula>
    </cfRule>
  </conditionalFormatting>
  <conditionalFormatting sqref="Y27:Z27 AB27:AF27">
    <cfRule type="cellIs" dxfId="1494" priority="19" operator="lessThan">
      <formula>0</formula>
    </cfRule>
  </conditionalFormatting>
  <conditionalFormatting sqref="N28">
    <cfRule type="cellIs" dxfId="1493" priority="18" operator="lessThan">
      <formula>0</formula>
    </cfRule>
  </conditionalFormatting>
  <conditionalFormatting sqref="Q28:V28">
    <cfRule type="cellIs" dxfId="1492" priority="17" operator="lessThan">
      <formula>0</formula>
    </cfRule>
  </conditionalFormatting>
  <conditionalFormatting sqref="Y28:Z28 AB28:AF28">
    <cfRule type="cellIs" dxfId="1491" priority="16" operator="lessThan">
      <formula>0</formula>
    </cfRule>
  </conditionalFormatting>
  <conditionalFormatting sqref="AA40">
    <cfRule type="cellIs" dxfId="1490" priority="15" operator="lessThan">
      <formula>0</formula>
    </cfRule>
  </conditionalFormatting>
  <conditionalFormatting sqref="AA9:AA13 AA15 AA29:AA39">
    <cfRule type="cellIs" dxfId="1489" priority="14" operator="lessThan">
      <formula>0</formula>
    </cfRule>
  </conditionalFormatting>
  <conditionalFormatting sqref="AA14">
    <cfRule type="cellIs" dxfId="1488" priority="13" operator="lessThan">
      <formula>0</formula>
    </cfRule>
  </conditionalFormatting>
  <conditionalFormatting sqref="AA16:AA17">
    <cfRule type="cellIs" dxfId="1487" priority="12" operator="lessThan">
      <formula>0</formula>
    </cfRule>
  </conditionalFormatting>
  <conditionalFormatting sqref="AA18">
    <cfRule type="cellIs" dxfId="1486" priority="11" operator="lessThan">
      <formula>0</formula>
    </cfRule>
  </conditionalFormatting>
  <conditionalFormatting sqref="AA19">
    <cfRule type="cellIs" dxfId="1485" priority="10" operator="lessThan">
      <formula>0</formula>
    </cfRule>
  </conditionalFormatting>
  <conditionalFormatting sqref="AA20">
    <cfRule type="cellIs" dxfId="1484" priority="9" operator="lessThan">
      <formula>0</formula>
    </cfRule>
  </conditionalFormatting>
  <conditionalFormatting sqref="AA21">
    <cfRule type="cellIs" dxfId="1483" priority="8" operator="lessThan">
      <formula>0</formula>
    </cfRule>
  </conditionalFormatting>
  <conditionalFormatting sqref="AA22">
    <cfRule type="cellIs" dxfId="1482" priority="7" operator="lessThan">
      <formula>0</formula>
    </cfRule>
  </conditionalFormatting>
  <conditionalFormatting sqref="AA23">
    <cfRule type="cellIs" dxfId="1481" priority="6" operator="lessThan">
      <formula>0</formula>
    </cfRule>
  </conditionalFormatting>
  <conditionalFormatting sqref="AA24">
    <cfRule type="cellIs" dxfId="1480" priority="5" operator="lessThan">
      <formula>0</formula>
    </cfRule>
  </conditionalFormatting>
  <conditionalFormatting sqref="AA25">
    <cfRule type="cellIs" dxfId="1479" priority="4" operator="lessThan">
      <formula>0</formula>
    </cfRule>
  </conditionalFormatting>
  <conditionalFormatting sqref="AA26">
    <cfRule type="cellIs" dxfId="1478" priority="3" operator="lessThan">
      <formula>0</formula>
    </cfRule>
  </conditionalFormatting>
  <conditionalFormatting sqref="AA27">
    <cfRule type="cellIs" dxfId="1477" priority="2" operator="lessThan">
      <formula>0</formula>
    </cfRule>
  </conditionalFormatting>
  <conditionalFormatting sqref="AA28">
    <cfRule type="cellIs" dxfId="1476" priority="1" operator="lessThan">
      <formula>0</formula>
    </cfRule>
  </conditionalFormatting>
  <pageMargins left="0.75" right="0.75" top="1" bottom="1" header="0.5" footer="0.5"/>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77CAF-5AD0-41DA-8C5D-DAC9ED1A0FE8}">
  <dimension ref="A1:AL42"/>
  <sheetViews>
    <sheetView zoomScale="70" zoomScaleNormal="70" workbookViewId="0">
      <pane ySplit="8" topLeftCell="A9" activePane="bottomLeft" state="frozen"/>
      <selection activeCell="A36" sqref="A36"/>
      <selection pane="bottomLeft" activeCell="A20" sqref="A20"/>
    </sheetView>
  </sheetViews>
  <sheetFormatPr defaultColWidth="13.5703125" defaultRowHeight="20.100000000000001" customHeight="1"/>
  <cols>
    <col min="1" max="11" width="13.5703125" style="25"/>
    <col min="12" max="12" width="13.5703125" style="25" customWidth="1"/>
    <col min="13" max="13" width="13.5703125" style="25" hidden="1" customWidth="1"/>
    <col min="14" max="14" width="13.5703125" style="25"/>
    <col min="15" max="15" width="13.5703125" style="25" customWidth="1"/>
    <col min="16" max="16" width="15.85546875" style="25" bestFit="1" customWidth="1"/>
    <col min="17" max="17" width="16" style="25" bestFit="1" customWidth="1"/>
    <col min="18" max="18" width="14.28515625" style="25" bestFit="1" customWidth="1"/>
    <col min="19" max="19" width="15.7109375" style="25" bestFit="1" customWidth="1"/>
    <col min="20" max="20" width="17.42578125" style="25" bestFit="1" customWidth="1"/>
    <col min="21" max="16384" width="13.5703125" style="25"/>
  </cols>
  <sheetData>
    <row r="1" spans="1:38" ht="20.100000000000001" customHeight="1" thickBot="1">
      <c r="A1" s="77"/>
      <c r="B1" s="77"/>
      <c r="F1" s="30"/>
      <c r="G1" s="30"/>
      <c r="H1" s="30"/>
      <c r="I1" s="48"/>
      <c r="J1" s="30"/>
      <c r="K1" s="30"/>
      <c r="L1" s="29"/>
      <c r="M1" s="29"/>
      <c r="N1" s="29"/>
      <c r="O1" s="29"/>
      <c r="Q1" s="29"/>
      <c r="R1" s="29"/>
      <c r="T1" s="29"/>
      <c r="W1" s="29"/>
      <c r="Z1" s="29"/>
      <c r="AA1" s="29"/>
      <c r="AB1" s="29"/>
      <c r="AC1" s="29"/>
      <c r="AD1" s="29"/>
      <c r="AE1" s="29"/>
      <c r="AF1" s="29"/>
      <c r="AH1" s="29"/>
    </row>
    <row r="2" spans="1:38" ht="20.100000000000001" customHeight="1" thickBot="1">
      <c r="A2" s="26" t="str">
        <f>WP!A2</f>
        <v>3月</v>
      </c>
      <c r="B2" s="27" t="s">
        <v>11</v>
      </c>
      <c r="C2" s="64" t="s">
        <v>12</v>
      </c>
      <c r="D2" s="28" t="s">
        <v>55</v>
      </c>
      <c r="E2" s="29"/>
      <c r="F2" s="30"/>
      <c r="G2" s="30"/>
      <c r="H2" s="30"/>
      <c r="I2" s="48"/>
      <c r="J2" s="30"/>
      <c r="K2" s="30"/>
      <c r="L2" s="50" t="s">
        <v>56</v>
      </c>
      <c r="M2" s="50"/>
      <c r="N2" s="50" t="s">
        <v>57</v>
      </c>
      <c r="O2" s="50" t="s">
        <v>58</v>
      </c>
      <c r="P2" s="50" t="s">
        <v>16</v>
      </c>
      <c r="Q2" s="50" t="s">
        <v>59</v>
      </c>
      <c r="R2" s="50" t="s">
        <v>60</v>
      </c>
      <c r="S2" s="50" t="s">
        <v>18</v>
      </c>
      <c r="T2" s="50" t="s">
        <v>61</v>
      </c>
      <c r="U2" s="50" t="s">
        <v>20</v>
      </c>
      <c r="V2" s="50" t="s">
        <v>21</v>
      </c>
      <c r="W2" s="50" t="s">
        <v>62</v>
      </c>
      <c r="X2" s="50" t="s">
        <v>30</v>
      </c>
      <c r="Y2" s="50" t="s">
        <v>31</v>
      </c>
      <c r="Z2" s="85" t="s">
        <v>126</v>
      </c>
      <c r="AA2" s="50" t="s">
        <v>32</v>
      </c>
      <c r="AB2" s="50" t="s">
        <v>177</v>
      </c>
      <c r="AC2" s="50" t="s">
        <v>110</v>
      </c>
      <c r="AD2" s="50" t="s">
        <v>111</v>
      </c>
      <c r="AE2" s="50" t="s">
        <v>37</v>
      </c>
      <c r="AF2" s="50" t="s">
        <v>38</v>
      </c>
      <c r="AG2" s="50" t="s">
        <v>24</v>
      </c>
      <c r="AH2" s="50" t="s">
        <v>64</v>
      </c>
    </row>
    <row r="3" spans="1:38" ht="20.100000000000001" customHeight="1" thickBot="1">
      <c r="A3" s="31" t="s">
        <v>65</v>
      </c>
      <c r="B3" s="32">
        <f>SUM(B9:B39)</f>
        <v>1505</v>
      </c>
      <c r="C3" s="32">
        <f t="shared" ref="C3:D3" si="0">SUM(C9:C39)</f>
        <v>388</v>
      </c>
      <c r="D3" s="32">
        <f t="shared" si="0"/>
        <v>34970</v>
      </c>
      <c r="E3" s="29"/>
      <c r="F3" s="30"/>
      <c r="G3" s="30"/>
      <c r="H3" s="30"/>
      <c r="I3" s="48"/>
      <c r="J3" s="30"/>
      <c r="K3" s="30"/>
      <c r="L3" s="57">
        <f>SUM(L9:L39)</f>
        <v>19883649</v>
      </c>
      <c r="M3" s="57"/>
      <c r="N3" s="57">
        <f t="shared" ref="N3:AH3" si="1">SUM(N9:N39)</f>
        <v>16373909</v>
      </c>
      <c r="O3" s="57">
        <f t="shared" si="1"/>
        <v>3509740</v>
      </c>
      <c r="P3" s="57">
        <f t="shared" si="1"/>
        <v>148511753.28</v>
      </c>
      <c r="Q3" s="57">
        <f t="shared" si="1"/>
        <v>147093338.99000001</v>
      </c>
      <c r="R3" s="57">
        <f t="shared" si="1"/>
        <v>5754026.6600000011</v>
      </c>
      <c r="S3" s="57">
        <f t="shared" si="1"/>
        <v>142757726.54999998</v>
      </c>
      <c r="T3" s="57">
        <f t="shared" si="1"/>
        <v>1707758.0099999998</v>
      </c>
      <c r="U3" s="57">
        <f t="shared" si="1"/>
        <v>449732.92000000004</v>
      </c>
      <c r="V3" s="57">
        <f t="shared" si="1"/>
        <v>1290</v>
      </c>
      <c r="W3" s="57">
        <f t="shared" si="1"/>
        <v>4046268.65</v>
      </c>
      <c r="X3" s="57">
        <f t="shared" si="1"/>
        <v>441418</v>
      </c>
      <c r="Y3" s="57">
        <f t="shared" si="1"/>
        <v>32747</v>
      </c>
      <c r="Z3" s="57">
        <f t="shared" si="1"/>
        <v>474165</v>
      </c>
      <c r="AA3" s="57">
        <f t="shared" si="1"/>
        <v>690483.19919999992</v>
      </c>
      <c r="AB3" s="57">
        <f>SUM(AB9:AB39)</f>
        <v>0</v>
      </c>
      <c r="AC3" s="57">
        <f t="shared" si="1"/>
        <v>659314</v>
      </c>
      <c r="AD3" s="57">
        <f t="shared" si="1"/>
        <v>0</v>
      </c>
      <c r="AE3" s="57">
        <f t="shared" si="1"/>
        <v>10000</v>
      </c>
      <c r="AF3" s="57">
        <f t="shared" si="1"/>
        <v>-4014</v>
      </c>
      <c r="AG3" s="57">
        <f t="shared" si="1"/>
        <v>15978261.000000002</v>
      </c>
      <c r="AH3" s="57">
        <f t="shared" si="1"/>
        <v>2222306.4507999998</v>
      </c>
    </row>
    <row r="4" spans="1:38" ht="20.100000000000001" customHeight="1" thickBot="1">
      <c r="A4" s="33" t="s">
        <v>41</v>
      </c>
      <c r="B4" s="34">
        <f>AVERAGE(B9:B39)</f>
        <v>125.41666666666667</v>
      </c>
      <c r="C4" s="34">
        <f t="shared" ref="C4:D4" si="2">AVERAGE(C9:C39)</f>
        <v>32.333333333333336</v>
      </c>
      <c r="D4" s="34">
        <f t="shared" si="2"/>
        <v>2914.1666666666665</v>
      </c>
      <c r="E4" s="29"/>
      <c r="F4" s="30"/>
      <c r="G4" s="30"/>
      <c r="H4" s="30"/>
      <c r="I4" s="48"/>
      <c r="J4" s="30"/>
      <c r="K4" s="30"/>
      <c r="L4" s="57">
        <f>AVERAGE(L9:L39)</f>
        <v>1656970.75</v>
      </c>
      <c r="M4" s="57"/>
      <c r="N4" s="57">
        <f t="shared" ref="N4:AH4" si="3">AVERAGE(N9:N39)</f>
        <v>528190.61290322582</v>
      </c>
      <c r="O4" s="57">
        <f t="shared" si="3"/>
        <v>113217.41935483871</v>
      </c>
      <c r="P4" s="57">
        <f t="shared" si="3"/>
        <v>12375979.439999999</v>
      </c>
      <c r="Q4" s="57">
        <f t="shared" si="3"/>
        <v>12257778.249166667</v>
      </c>
      <c r="R4" s="57">
        <f t="shared" si="3"/>
        <v>479502.22166666674</v>
      </c>
      <c r="S4" s="57">
        <f t="shared" si="3"/>
        <v>11896477.212499999</v>
      </c>
      <c r="T4" s="57">
        <f t="shared" si="3"/>
        <v>142313.16749999998</v>
      </c>
      <c r="U4" s="57">
        <f t="shared" si="3"/>
        <v>37477.743333333339</v>
      </c>
      <c r="V4" s="57">
        <f t="shared" si="3"/>
        <v>107.5</v>
      </c>
      <c r="W4" s="57">
        <f t="shared" si="3"/>
        <v>337189.05416666664</v>
      </c>
      <c r="X4" s="57">
        <f t="shared" si="3"/>
        <v>36784.833333333336</v>
      </c>
      <c r="Y4" s="57">
        <f t="shared" si="3"/>
        <v>2728.9166666666665</v>
      </c>
      <c r="Z4" s="57">
        <f t="shared" si="3"/>
        <v>15295.645161290322</v>
      </c>
      <c r="AA4" s="57">
        <f t="shared" si="3"/>
        <v>57540.266599999995</v>
      </c>
      <c r="AB4" s="57">
        <f>AVERAGE(AB9:AB39)</f>
        <v>0</v>
      </c>
      <c r="AC4" s="57">
        <f t="shared" si="3"/>
        <v>54942.833333333336</v>
      </c>
      <c r="AD4" s="57">
        <f t="shared" si="3"/>
        <v>0</v>
      </c>
      <c r="AE4" s="57">
        <f t="shared" si="3"/>
        <v>833.33333333333337</v>
      </c>
      <c r="AF4" s="57">
        <f t="shared" si="3"/>
        <v>-334.5</v>
      </c>
      <c r="AG4" s="57">
        <f t="shared" si="3"/>
        <v>1331521.7500000002</v>
      </c>
      <c r="AH4" s="57">
        <f t="shared" si="3"/>
        <v>185192.20423333332</v>
      </c>
    </row>
    <row r="5" spans="1:38" ht="20.100000000000001" customHeight="1" thickBot="1">
      <c r="A5" s="29"/>
      <c r="B5" s="35"/>
      <c r="C5" s="35"/>
      <c r="D5" s="35"/>
      <c r="E5" s="35"/>
      <c r="F5" s="30"/>
      <c r="G5" s="30"/>
      <c r="H5" s="30"/>
      <c r="I5" s="48"/>
      <c r="J5" s="30"/>
      <c r="K5" s="30"/>
      <c r="L5" s="53"/>
      <c r="M5" s="53"/>
      <c r="N5" s="53"/>
      <c r="O5" s="53"/>
      <c r="P5" s="53"/>
      <c r="Q5" s="53"/>
      <c r="R5" s="53"/>
      <c r="S5" s="53"/>
      <c r="T5" s="30"/>
      <c r="U5" s="30"/>
      <c r="V5" s="30"/>
      <c r="W5" s="53"/>
      <c r="X5" s="53"/>
      <c r="Y5" s="53"/>
      <c r="Z5" s="53"/>
      <c r="AA5" s="53"/>
      <c r="AB5" s="53"/>
      <c r="AC5" s="53"/>
      <c r="AD5" s="53"/>
      <c r="AE5" s="53"/>
      <c r="AF5" s="53"/>
      <c r="AG5" s="30"/>
      <c r="AH5" s="30"/>
    </row>
    <row r="6" spans="1:38" ht="20.100000000000001" customHeight="1">
      <c r="A6" s="198" t="s">
        <v>132</v>
      </c>
      <c r="B6" s="199"/>
      <c r="C6" s="199"/>
      <c r="D6" s="199"/>
      <c r="E6" s="199"/>
      <c r="F6" s="199"/>
      <c r="G6" s="199"/>
      <c r="H6" s="199"/>
      <c r="I6" s="199"/>
      <c r="J6" s="199"/>
      <c r="K6" s="199"/>
      <c r="L6" s="199"/>
      <c r="M6" s="199"/>
      <c r="N6" s="199"/>
      <c r="O6" s="199"/>
      <c r="P6" s="199"/>
      <c r="Q6" s="199"/>
      <c r="R6" s="199"/>
      <c r="S6" s="199"/>
      <c r="T6" s="199"/>
      <c r="U6" s="199"/>
      <c r="V6" s="199"/>
      <c r="W6" s="199"/>
      <c r="X6" s="199"/>
      <c r="Y6" s="199"/>
      <c r="Z6" s="199"/>
      <c r="AA6" s="199"/>
      <c r="AB6" s="199"/>
      <c r="AC6" s="199"/>
      <c r="AD6" s="199"/>
      <c r="AE6" s="199"/>
      <c r="AF6" s="199"/>
      <c r="AG6" s="199"/>
      <c r="AH6" s="200"/>
    </row>
    <row r="7" spans="1:38" ht="50.1" customHeight="1">
      <c r="A7" s="36" t="s">
        <v>1</v>
      </c>
      <c r="B7" s="37" t="s">
        <v>67</v>
      </c>
      <c r="C7" s="37" t="s">
        <v>68</v>
      </c>
      <c r="D7" s="37" t="s">
        <v>55</v>
      </c>
      <c r="E7" s="38" t="s">
        <v>13</v>
      </c>
      <c r="F7" s="37" t="s">
        <v>69</v>
      </c>
      <c r="G7" s="37" t="s">
        <v>70</v>
      </c>
      <c r="H7" s="37" t="s">
        <v>71</v>
      </c>
      <c r="I7" s="37" t="s">
        <v>72</v>
      </c>
      <c r="J7" s="37" t="s">
        <v>73</v>
      </c>
      <c r="K7" s="37" t="s">
        <v>74</v>
      </c>
      <c r="L7" s="37" t="s">
        <v>75</v>
      </c>
      <c r="M7" s="37"/>
      <c r="N7" s="37" t="s">
        <v>76</v>
      </c>
      <c r="O7" s="37" t="s">
        <v>77</v>
      </c>
      <c r="P7" s="38" t="s">
        <v>16</v>
      </c>
      <c r="Q7" s="37" t="s">
        <v>17</v>
      </c>
      <c r="R7" s="37" t="s">
        <v>78</v>
      </c>
      <c r="S7" s="38" t="s">
        <v>18</v>
      </c>
      <c r="T7" s="37" t="s">
        <v>79</v>
      </c>
      <c r="U7" s="38" t="s">
        <v>20</v>
      </c>
      <c r="V7" s="38" t="s">
        <v>21</v>
      </c>
      <c r="W7" s="37" t="s">
        <v>80</v>
      </c>
      <c r="X7" s="38" t="s">
        <v>30</v>
      </c>
      <c r="Y7" s="38" t="s">
        <v>31</v>
      </c>
      <c r="Z7" s="86" t="s">
        <v>126</v>
      </c>
      <c r="AA7" s="37" t="s">
        <v>133</v>
      </c>
      <c r="AB7" s="37" t="s">
        <v>173</v>
      </c>
      <c r="AC7" s="37" t="s">
        <v>134</v>
      </c>
      <c r="AD7" s="37" t="s">
        <v>114</v>
      </c>
      <c r="AE7" s="86" t="s">
        <v>37</v>
      </c>
      <c r="AF7" s="86" t="s">
        <v>38</v>
      </c>
      <c r="AG7" s="38" t="s">
        <v>24</v>
      </c>
      <c r="AH7" s="65" t="s">
        <v>64</v>
      </c>
      <c r="AJ7" s="92" t="s">
        <v>81</v>
      </c>
      <c r="AK7" s="92" t="s">
        <v>82</v>
      </c>
      <c r="AL7" s="92" t="s">
        <v>83</v>
      </c>
    </row>
    <row r="8" spans="1:38" ht="50.1" customHeight="1" thickBot="1">
      <c r="A8" s="78" t="s">
        <v>84</v>
      </c>
      <c r="B8" s="79" t="s">
        <v>85</v>
      </c>
      <c r="C8" s="79" t="s">
        <v>135</v>
      </c>
      <c r="D8" s="40" t="s">
        <v>87</v>
      </c>
      <c r="E8" s="40" t="s">
        <v>115</v>
      </c>
      <c r="F8" s="79" t="s">
        <v>88</v>
      </c>
      <c r="G8" s="79" t="s">
        <v>136</v>
      </c>
      <c r="H8" s="79" t="s">
        <v>90</v>
      </c>
      <c r="I8" s="79" t="s">
        <v>137</v>
      </c>
      <c r="J8" s="79" t="s">
        <v>138</v>
      </c>
      <c r="K8" s="79" t="s">
        <v>93</v>
      </c>
      <c r="L8" s="79" t="s">
        <v>94</v>
      </c>
      <c r="M8" s="79"/>
      <c r="N8" s="79" t="s">
        <v>95</v>
      </c>
      <c r="O8" s="79" t="s">
        <v>96</v>
      </c>
      <c r="P8" s="40" t="s">
        <v>116</v>
      </c>
      <c r="Q8" s="79" t="s">
        <v>97</v>
      </c>
      <c r="R8" s="79" t="s">
        <v>98</v>
      </c>
      <c r="S8" s="40" t="s">
        <v>117</v>
      </c>
      <c r="T8" s="79" t="s">
        <v>139</v>
      </c>
      <c r="U8" s="40" t="s">
        <v>118</v>
      </c>
      <c r="V8" s="40" t="s">
        <v>119</v>
      </c>
      <c r="W8" s="79" t="s">
        <v>140</v>
      </c>
      <c r="X8" s="40" t="s">
        <v>120</v>
      </c>
      <c r="Y8" s="40" t="s">
        <v>121</v>
      </c>
      <c r="Z8" s="40" t="s">
        <v>141</v>
      </c>
      <c r="AA8" s="40" t="s">
        <v>122</v>
      </c>
      <c r="AB8" s="40" t="s">
        <v>174</v>
      </c>
      <c r="AC8" s="40" t="s">
        <v>142</v>
      </c>
      <c r="AD8" s="40" t="s">
        <v>124</v>
      </c>
      <c r="AE8" s="87" t="s">
        <v>102</v>
      </c>
      <c r="AF8" s="87" t="s">
        <v>103</v>
      </c>
      <c r="AG8" s="40" t="s">
        <v>125</v>
      </c>
      <c r="AH8" s="159" t="s">
        <v>104</v>
      </c>
      <c r="AJ8" s="93" t="s">
        <v>105</v>
      </c>
      <c r="AK8" s="93" t="s">
        <v>106</v>
      </c>
      <c r="AL8" s="93" t="s">
        <v>107</v>
      </c>
    </row>
    <row r="9" spans="1:38" ht="20.100000000000001" customHeight="1">
      <c r="A9" s="41">
        <f>全平台汇总!A3</f>
        <v>46082</v>
      </c>
      <c r="B9" s="42">
        <v>183</v>
      </c>
      <c r="C9" s="42">
        <v>48</v>
      </c>
      <c r="D9" s="42">
        <v>3504</v>
      </c>
      <c r="E9" s="42">
        <v>897</v>
      </c>
      <c r="F9" s="42">
        <v>934</v>
      </c>
      <c r="G9" s="42">
        <v>1843</v>
      </c>
      <c r="H9" s="42">
        <v>244</v>
      </c>
      <c r="I9" s="42">
        <v>371</v>
      </c>
      <c r="J9" s="42">
        <v>3460</v>
      </c>
      <c r="K9" s="42">
        <v>41408</v>
      </c>
      <c r="L9" s="42">
        <v>1285351</v>
      </c>
      <c r="M9" s="42">
        <v>1354182</v>
      </c>
      <c r="N9" s="42">
        <f t="shared" ref="N9:N39" si="4">M9+AC9+AB9</f>
        <v>1354182</v>
      </c>
      <c r="O9" s="82">
        <f t="shared" ref="O9:O39" si="5">IF(N9="","",L9-N9)</f>
        <v>-68831</v>
      </c>
      <c r="P9" s="42">
        <v>10922962.67</v>
      </c>
      <c r="Q9" s="42">
        <v>10899132.34</v>
      </c>
      <c r="R9" s="42">
        <v>229332.53</v>
      </c>
      <c r="S9" s="42">
        <v>10693630.130000001</v>
      </c>
      <c r="T9" s="42">
        <v>165160.32000000001</v>
      </c>
      <c r="U9" s="42">
        <v>42141.55</v>
      </c>
      <c r="V9" s="42">
        <v>70</v>
      </c>
      <c r="W9" s="82">
        <f>IF(T9="","",R9-T9)</f>
        <v>64172.209999999992</v>
      </c>
      <c r="X9" s="42">
        <v>28535</v>
      </c>
      <c r="Y9" s="42">
        <v>2708</v>
      </c>
      <c r="Z9" s="83">
        <f>X9+Y9</f>
        <v>31243</v>
      </c>
      <c r="AA9" s="67">
        <f>IF(R9="","",R9*12%)</f>
        <v>27519.903599999998</v>
      </c>
      <c r="AB9" s="58">
        <v>0</v>
      </c>
      <c r="AC9" s="58">
        <v>0</v>
      </c>
      <c r="AD9" s="89">
        <v>0</v>
      </c>
      <c r="AE9" s="90">
        <v>0</v>
      </c>
      <c r="AF9" s="58">
        <v>0</v>
      </c>
      <c r="AG9" s="69">
        <v>1355085.2</v>
      </c>
      <c r="AH9" s="160">
        <f>IF(W9="","",W9-Z9-AC9-AA9-AB9)</f>
        <v>5409.306399999994</v>
      </c>
      <c r="AJ9" s="74">
        <f t="shared" ref="AJ9:AJ40" si="6">L9/F9</f>
        <v>1376.1788008565311</v>
      </c>
      <c r="AK9" s="74">
        <f t="shared" ref="AK9:AK40" si="7">Q9/J9</f>
        <v>3150.038248554913</v>
      </c>
      <c r="AL9" s="74">
        <f t="shared" ref="AL9:AL40" si="8">J9/F9</f>
        <v>3.7044967880085653</v>
      </c>
    </row>
    <row r="10" spans="1:38" ht="20.100000000000001" customHeight="1">
      <c r="A10" s="41">
        <f>全平台汇总!A4</f>
        <v>46083</v>
      </c>
      <c r="B10" s="43">
        <v>99</v>
      </c>
      <c r="C10" s="43">
        <v>37</v>
      </c>
      <c r="D10" s="43">
        <v>2798</v>
      </c>
      <c r="E10" s="43">
        <v>828</v>
      </c>
      <c r="F10" s="43">
        <v>859</v>
      </c>
      <c r="G10" s="43">
        <v>1836</v>
      </c>
      <c r="H10" s="43">
        <v>210</v>
      </c>
      <c r="I10" s="43">
        <v>320</v>
      </c>
      <c r="J10" s="43">
        <v>2720</v>
      </c>
      <c r="K10" s="43">
        <v>22965</v>
      </c>
      <c r="L10" s="43">
        <v>1399133</v>
      </c>
      <c r="M10" s="43">
        <v>1256790</v>
      </c>
      <c r="N10" s="42">
        <f t="shared" si="4"/>
        <v>1476106</v>
      </c>
      <c r="O10" s="83">
        <f t="shared" si="5"/>
        <v>-76973</v>
      </c>
      <c r="P10" s="43">
        <v>10883166.98</v>
      </c>
      <c r="Q10" s="43">
        <v>10702083.779999999</v>
      </c>
      <c r="R10" s="59">
        <v>178477.74</v>
      </c>
      <c r="S10" s="59">
        <v>10704689.23</v>
      </c>
      <c r="T10" s="43">
        <v>129215.77</v>
      </c>
      <c r="U10" s="43">
        <v>33640.86</v>
      </c>
      <c r="V10" s="59">
        <v>100</v>
      </c>
      <c r="W10" s="83">
        <f>IF(T10="","",R10-T10)</f>
        <v>49261.969999999987</v>
      </c>
      <c r="X10" s="42">
        <v>31061</v>
      </c>
      <c r="Y10" s="42">
        <v>2952</v>
      </c>
      <c r="Z10" s="83">
        <f t="shared" ref="Z10:Z39" si="9">X10+Y10</f>
        <v>34013</v>
      </c>
      <c r="AA10" s="67">
        <f t="shared" ref="AA10:AA39" si="10">IF(R10="","",R10*12%)</f>
        <v>21417.328799999999</v>
      </c>
      <c r="AB10" s="60">
        <v>0</v>
      </c>
      <c r="AC10" s="60">
        <v>219316</v>
      </c>
      <c r="AD10" s="91">
        <v>0</v>
      </c>
      <c r="AE10" s="60">
        <v>0</v>
      </c>
      <c r="AF10" s="60">
        <v>0</v>
      </c>
      <c r="AG10" s="71">
        <v>1279106</v>
      </c>
      <c r="AH10" s="160">
        <f t="shared" ref="AH10:AH39" si="11">IF(W10="","",W10-Z10-AC10-AA10-AB10)</f>
        <v>-225484.35880000002</v>
      </c>
      <c r="AJ10" s="74">
        <f t="shared" si="6"/>
        <v>1628.7927823050059</v>
      </c>
      <c r="AK10" s="74">
        <f t="shared" si="7"/>
        <v>3934.5896249999996</v>
      </c>
      <c r="AL10" s="74">
        <f t="shared" si="8"/>
        <v>3.1664726426076832</v>
      </c>
    </row>
    <row r="11" spans="1:38" ht="20.100000000000001" customHeight="1">
      <c r="A11" s="41">
        <f>全平台汇总!A5</f>
        <v>46084</v>
      </c>
      <c r="B11" s="44">
        <v>103</v>
      </c>
      <c r="C11" s="44">
        <v>27</v>
      </c>
      <c r="D11" s="44">
        <v>2641</v>
      </c>
      <c r="E11" s="44">
        <v>759</v>
      </c>
      <c r="F11" s="44">
        <v>782</v>
      </c>
      <c r="G11" s="44">
        <v>1698</v>
      </c>
      <c r="H11" s="44">
        <v>186</v>
      </c>
      <c r="I11" s="44">
        <v>282</v>
      </c>
      <c r="J11" s="44">
        <v>2576</v>
      </c>
      <c r="K11" s="44">
        <v>10850</v>
      </c>
      <c r="L11" s="44">
        <v>1594902</v>
      </c>
      <c r="M11" s="44">
        <v>1059363</v>
      </c>
      <c r="N11" s="42">
        <f t="shared" si="4"/>
        <v>1064018</v>
      </c>
      <c r="O11" s="83">
        <f t="shared" si="5"/>
        <v>530884</v>
      </c>
      <c r="P11" s="44">
        <v>14781275.529999999</v>
      </c>
      <c r="Q11" s="44">
        <v>14708155.99</v>
      </c>
      <c r="R11" s="60">
        <v>531983.63</v>
      </c>
      <c r="S11" s="60">
        <v>14249291.890000001</v>
      </c>
      <c r="T11" s="60">
        <v>92985.31</v>
      </c>
      <c r="U11" s="60">
        <v>30298.43</v>
      </c>
      <c r="V11" s="60">
        <v>100</v>
      </c>
      <c r="W11" s="83">
        <f t="shared" ref="W11:W39" si="12">IF(T11="","",R11-T11)</f>
        <v>438998.32</v>
      </c>
      <c r="X11" s="42">
        <v>35407</v>
      </c>
      <c r="Y11" s="42">
        <v>2128</v>
      </c>
      <c r="Z11" s="83">
        <f t="shared" si="9"/>
        <v>37535</v>
      </c>
      <c r="AA11" s="67">
        <f t="shared" si="10"/>
        <v>63838.035599999996</v>
      </c>
      <c r="AB11" s="60">
        <v>0</v>
      </c>
      <c r="AC11" s="60">
        <v>4655</v>
      </c>
      <c r="AD11" s="91">
        <v>0</v>
      </c>
      <c r="AE11" s="60">
        <v>10000</v>
      </c>
      <c r="AF11" s="60">
        <v>0</v>
      </c>
      <c r="AG11" s="71">
        <v>1257784.7</v>
      </c>
      <c r="AH11" s="160">
        <f t="shared" si="11"/>
        <v>332970.2844</v>
      </c>
      <c r="AJ11" s="74">
        <f t="shared" si="6"/>
        <v>2039.5166240409208</v>
      </c>
      <c r="AK11" s="74">
        <f t="shared" si="7"/>
        <v>5709.6878843167706</v>
      </c>
      <c r="AL11" s="74">
        <f t="shared" si="8"/>
        <v>3.2941176470588234</v>
      </c>
    </row>
    <row r="12" spans="1:38" ht="20.100000000000001" customHeight="1">
      <c r="A12" s="41">
        <f>全平台汇总!A6</f>
        <v>46085</v>
      </c>
      <c r="B12" s="43">
        <v>93</v>
      </c>
      <c r="C12" s="43">
        <v>33</v>
      </c>
      <c r="D12" s="43">
        <v>2505</v>
      </c>
      <c r="E12" s="43">
        <v>783</v>
      </c>
      <c r="F12" s="43">
        <v>806</v>
      </c>
      <c r="G12" s="43">
        <v>1805</v>
      </c>
      <c r="H12" s="43">
        <v>209</v>
      </c>
      <c r="I12" s="43">
        <v>328</v>
      </c>
      <c r="J12" s="43">
        <v>2459</v>
      </c>
      <c r="K12" s="43">
        <v>7059</v>
      </c>
      <c r="L12" s="43">
        <v>1810164</v>
      </c>
      <c r="M12" s="43">
        <v>1559197</v>
      </c>
      <c r="N12" s="42">
        <f t="shared" si="4"/>
        <v>1559355</v>
      </c>
      <c r="O12" s="83">
        <f t="shared" si="5"/>
        <v>250809</v>
      </c>
      <c r="P12" s="43">
        <v>13126243.210000001</v>
      </c>
      <c r="Q12" s="43">
        <v>13029935.42</v>
      </c>
      <c r="R12" s="43">
        <v>302128.05</v>
      </c>
      <c r="S12" s="43">
        <v>12824115.16</v>
      </c>
      <c r="T12" s="43">
        <v>143505.79</v>
      </c>
      <c r="U12" s="43">
        <v>53868.3</v>
      </c>
      <c r="V12" s="43">
        <v>150</v>
      </c>
      <c r="W12" s="83">
        <f t="shared" si="12"/>
        <v>158622.25999999998</v>
      </c>
      <c r="X12" s="42">
        <v>40186</v>
      </c>
      <c r="Y12" s="42">
        <v>3119</v>
      </c>
      <c r="Z12" s="83">
        <f t="shared" si="9"/>
        <v>43305</v>
      </c>
      <c r="AA12" s="67">
        <f t="shared" si="10"/>
        <v>36255.365999999995</v>
      </c>
      <c r="AB12" s="60">
        <v>0</v>
      </c>
      <c r="AC12" s="60">
        <v>158</v>
      </c>
      <c r="AD12" s="91">
        <v>0</v>
      </c>
      <c r="AE12" s="60">
        <v>0</v>
      </c>
      <c r="AF12" s="60">
        <v>0</v>
      </c>
      <c r="AG12" s="71">
        <v>1460134.1</v>
      </c>
      <c r="AH12" s="160">
        <f t="shared" si="11"/>
        <v>78903.893999999986</v>
      </c>
      <c r="AJ12" s="74">
        <f t="shared" si="6"/>
        <v>2245.8610421836229</v>
      </c>
      <c r="AK12" s="74">
        <f t="shared" si="7"/>
        <v>5298.8757299715335</v>
      </c>
      <c r="AL12" s="74">
        <f t="shared" si="8"/>
        <v>3.0508684863523574</v>
      </c>
    </row>
    <row r="13" spans="1:38" ht="20.100000000000001" customHeight="1">
      <c r="A13" s="41">
        <f>全平台汇总!A7</f>
        <v>46086</v>
      </c>
      <c r="B13" s="43">
        <v>125</v>
      </c>
      <c r="C13" s="43">
        <v>25</v>
      </c>
      <c r="D13" s="43">
        <v>2644</v>
      </c>
      <c r="E13" s="43">
        <v>771</v>
      </c>
      <c r="F13" s="43">
        <v>791</v>
      </c>
      <c r="G13" s="43">
        <v>1881</v>
      </c>
      <c r="H13" s="43">
        <v>202</v>
      </c>
      <c r="I13" s="43">
        <v>330</v>
      </c>
      <c r="J13" s="43">
        <v>2571</v>
      </c>
      <c r="K13" s="43">
        <v>3725</v>
      </c>
      <c r="L13" s="43">
        <v>2064997</v>
      </c>
      <c r="M13" s="43">
        <v>1395049</v>
      </c>
      <c r="N13" s="42">
        <f t="shared" si="4"/>
        <v>1395549</v>
      </c>
      <c r="O13" s="83">
        <f t="shared" si="5"/>
        <v>669448</v>
      </c>
      <c r="P13" s="43">
        <v>18016767.670000002</v>
      </c>
      <c r="Q13" s="43">
        <v>17886959.920000002</v>
      </c>
      <c r="R13" s="43">
        <v>600122.63</v>
      </c>
      <c r="S13" s="43">
        <v>17416645.039999999</v>
      </c>
      <c r="T13" s="43">
        <v>149042</v>
      </c>
      <c r="U13" s="43">
        <v>34139.71</v>
      </c>
      <c r="V13" s="43">
        <v>100</v>
      </c>
      <c r="W13" s="83">
        <f t="shared" si="12"/>
        <v>451080.63</v>
      </c>
      <c r="X13" s="42">
        <v>45843</v>
      </c>
      <c r="Y13" s="42">
        <v>2791</v>
      </c>
      <c r="Z13" s="83">
        <f t="shared" si="9"/>
        <v>48634</v>
      </c>
      <c r="AA13" s="67">
        <f t="shared" si="10"/>
        <v>72014.715599999996</v>
      </c>
      <c r="AB13" s="60">
        <v>0</v>
      </c>
      <c r="AC13" s="60">
        <v>500</v>
      </c>
      <c r="AD13" s="91">
        <v>0</v>
      </c>
      <c r="AE13" s="60">
        <v>0</v>
      </c>
      <c r="AF13" s="91">
        <v>0</v>
      </c>
      <c r="AG13" s="60">
        <v>1599278.2</v>
      </c>
      <c r="AH13" s="160">
        <f t="shared" si="11"/>
        <v>329931.91440000001</v>
      </c>
      <c r="AJ13" s="74">
        <f t="shared" si="6"/>
        <v>2610.6156763590393</v>
      </c>
      <c r="AK13" s="74">
        <f t="shared" si="7"/>
        <v>6957.1995021392459</v>
      </c>
      <c r="AL13" s="74">
        <f t="shared" si="8"/>
        <v>3.25031605562579</v>
      </c>
    </row>
    <row r="14" spans="1:38" ht="20.100000000000001" customHeight="1">
      <c r="A14" s="41">
        <f>全平台汇总!A8</f>
        <v>46087</v>
      </c>
      <c r="B14" s="43">
        <v>200</v>
      </c>
      <c r="C14" s="43">
        <v>39</v>
      </c>
      <c r="D14" s="43">
        <v>4137</v>
      </c>
      <c r="E14" s="43">
        <v>785</v>
      </c>
      <c r="F14" s="43">
        <v>815</v>
      </c>
      <c r="G14" s="43">
        <v>1845</v>
      </c>
      <c r="H14" s="43">
        <v>247</v>
      </c>
      <c r="I14" s="43">
        <v>379</v>
      </c>
      <c r="J14" s="43">
        <v>4020</v>
      </c>
      <c r="K14" s="43">
        <v>9050</v>
      </c>
      <c r="L14" s="43">
        <v>1888874</v>
      </c>
      <c r="M14" s="43">
        <v>1768241</v>
      </c>
      <c r="N14" s="42">
        <f t="shared" si="4"/>
        <v>1768841</v>
      </c>
      <c r="O14" s="83">
        <f t="shared" si="5"/>
        <v>120033</v>
      </c>
      <c r="P14" s="43">
        <v>17044696.77</v>
      </c>
      <c r="Q14" s="43">
        <v>16683347.359999999</v>
      </c>
      <c r="R14" s="43">
        <v>841471.48</v>
      </c>
      <c r="S14" s="43">
        <v>16203225.289999999</v>
      </c>
      <c r="T14" s="43">
        <v>241966.07</v>
      </c>
      <c r="U14" s="43">
        <v>70994.600000000006</v>
      </c>
      <c r="V14" s="43">
        <v>50</v>
      </c>
      <c r="W14" s="83">
        <f t="shared" si="12"/>
        <v>599505.40999999992</v>
      </c>
      <c r="X14" s="42">
        <v>41933</v>
      </c>
      <c r="Y14" s="42">
        <v>3538</v>
      </c>
      <c r="Z14" s="83">
        <f t="shared" si="9"/>
        <v>45471</v>
      </c>
      <c r="AA14" s="67">
        <f t="shared" si="10"/>
        <v>100976.57759999999</v>
      </c>
      <c r="AB14" s="60">
        <v>0</v>
      </c>
      <c r="AC14" s="60">
        <v>600</v>
      </c>
      <c r="AD14" s="91">
        <v>0</v>
      </c>
      <c r="AE14" s="60">
        <v>0</v>
      </c>
      <c r="AF14" s="91">
        <v>0</v>
      </c>
      <c r="AG14" s="60">
        <v>1258120</v>
      </c>
      <c r="AH14" s="160">
        <f t="shared" si="11"/>
        <v>452457.83239999996</v>
      </c>
      <c r="AJ14" s="74">
        <f t="shared" si="6"/>
        <v>2317.636809815951</v>
      </c>
      <c r="AK14" s="74">
        <f t="shared" si="7"/>
        <v>4150.0864079601988</v>
      </c>
      <c r="AL14" s="74">
        <f t="shared" si="8"/>
        <v>4.9325153374233128</v>
      </c>
    </row>
    <row r="15" spans="1:38" ht="20.100000000000001" customHeight="1">
      <c r="A15" s="41">
        <f>全平台汇总!A9</f>
        <v>46088</v>
      </c>
      <c r="B15" s="43">
        <v>131</v>
      </c>
      <c r="C15" s="43">
        <v>36</v>
      </c>
      <c r="D15" s="43">
        <v>3122</v>
      </c>
      <c r="E15" s="43">
        <v>809</v>
      </c>
      <c r="F15" s="43">
        <v>843</v>
      </c>
      <c r="G15" s="43">
        <v>1904</v>
      </c>
      <c r="H15" s="43">
        <v>230</v>
      </c>
      <c r="I15" s="43">
        <v>333</v>
      </c>
      <c r="J15" s="43">
        <v>3083</v>
      </c>
      <c r="K15" s="43">
        <v>9807</v>
      </c>
      <c r="L15" s="43">
        <v>1495925</v>
      </c>
      <c r="M15" s="43">
        <v>842535</v>
      </c>
      <c r="N15" s="42">
        <f t="shared" si="4"/>
        <v>846633</v>
      </c>
      <c r="O15" s="83">
        <f t="shared" si="5"/>
        <v>649292</v>
      </c>
      <c r="P15" s="43">
        <v>11404122.09</v>
      </c>
      <c r="Q15" s="43">
        <v>11198771.09</v>
      </c>
      <c r="R15" s="72">
        <v>869270.22</v>
      </c>
      <c r="S15" s="72">
        <v>10534851.869999999</v>
      </c>
      <c r="T15" s="59">
        <v>131429.53</v>
      </c>
      <c r="U15" s="59">
        <v>51073.99</v>
      </c>
      <c r="V15" s="59">
        <v>150</v>
      </c>
      <c r="W15" s="83">
        <f t="shared" si="12"/>
        <v>737840.69</v>
      </c>
      <c r="X15" s="42">
        <v>33210</v>
      </c>
      <c r="Y15" s="42">
        <v>1693</v>
      </c>
      <c r="Z15" s="83">
        <f t="shared" si="9"/>
        <v>34903</v>
      </c>
      <c r="AA15" s="67">
        <f t="shared" si="10"/>
        <v>104312.4264</v>
      </c>
      <c r="AB15" s="60">
        <v>0</v>
      </c>
      <c r="AC15" s="60">
        <v>4098</v>
      </c>
      <c r="AD15" s="91">
        <v>0</v>
      </c>
      <c r="AE15" s="60">
        <v>0</v>
      </c>
      <c r="AF15" s="60">
        <v>0</v>
      </c>
      <c r="AG15" s="71">
        <v>1232904.8999999999</v>
      </c>
      <c r="AH15" s="160">
        <f t="shared" si="11"/>
        <v>594527.26359999995</v>
      </c>
      <c r="AJ15" s="74">
        <f t="shared" si="6"/>
        <v>1774.5255041518387</v>
      </c>
      <c r="AK15" s="74">
        <f t="shared" si="7"/>
        <v>3632.4265617904639</v>
      </c>
      <c r="AL15" s="74">
        <f t="shared" si="8"/>
        <v>3.65717674970344</v>
      </c>
    </row>
    <row r="16" spans="1:38" ht="20.100000000000001" customHeight="1">
      <c r="A16" s="41">
        <f>全平台汇总!A10</f>
        <v>46089</v>
      </c>
      <c r="B16" s="43">
        <v>105</v>
      </c>
      <c r="C16" s="43">
        <v>33</v>
      </c>
      <c r="D16" s="43">
        <v>2871</v>
      </c>
      <c r="E16" s="43">
        <v>799</v>
      </c>
      <c r="F16" s="43">
        <v>825</v>
      </c>
      <c r="G16" s="43">
        <v>1821</v>
      </c>
      <c r="H16" s="43">
        <v>214</v>
      </c>
      <c r="I16" s="43">
        <v>320</v>
      </c>
      <c r="J16" s="43">
        <v>2797</v>
      </c>
      <c r="K16" s="43">
        <v>9629</v>
      </c>
      <c r="L16" s="43">
        <v>1463304</v>
      </c>
      <c r="M16" s="43">
        <v>1168496</v>
      </c>
      <c r="N16" s="42">
        <f t="shared" si="4"/>
        <v>1168496</v>
      </c>
      <c r="O16" s="83">
        <f t="shared" si="5"/>
        <v>294808</v>
      </c>
      <c r="P16" s="43">
        <v>10341994.359999999</v>
      </c>
      <c r="Q16" s="43">
        <v>10323746.41</v>
      </c>
      <c r="R16" s="72">
        <v>274927.59000000003</v>
      </c>
      <c r="S16" s="72">
        <v>10067066.76</v>
      </c>
      <c r="T16" s="59">
        <v>129357.68</v>
      </c>
      <c r="U16" s="59">
        <v>28447.45</v>
      </c>
      <c r="V16" s="59">
        <v>170</v>
      </c>
      <c r="W16" s="83">
        <f t="shared" si="12"/>
        <v>145569.91000000003</v>
      </c>
      <c r="X16" s="42">
        <v>32485</v>
      </c>
      <c r="Y16" s="42">
        <v>2337</v>
      </c>
      <c r="Z16" s="83">
        <f t="shared" si="9"/>
        <v>34822</v>
      </c>
      <c r="AA16" s="67">
        <f t="shared" si="10"/>
        <v>32991.310799999999</v>
      </c>
      <c r="AB16" s="60">
        <v>0</v>
      </c>
      <c r="AC16" s="60">
        <v>0</v>
      </c>
      <c r="AD16" s="91">
        <v>0</v>
      </c>
      <c r="AE16" s="60">
        <v>0</v>
      </c>
      <c r="AF16" s="60">
        <v>0</v>
      </c>
      <c r="AG16" s="71">
        <v>1372751.5</v>
      </c>
      <c r="AH16" s="160">
        <f t="shared" si="11"/>
        <v>77756.599200000026</v>
      </c>
      <c r="AJ16" s="74">
        <f t="shared" si="6"/>
        <v>1773.7018181818182</v>
      </c>
      <c r="AK16" s="74">
        <f t="shared" si="7"/>
        <v>3691.0069395781193</v>
      </c>
      <c r="AL16" s="74">
        <f t="shared" si="8"/>
        <v>3.3903030303030302</v>
      </c>
    </row>
    <row r="17" spans="1:38" ht="20.100000000000001" customHeight="1">
      <c r="A17" s="41">
        <f>全平台汇总!A11</f>
        <v>46090</v>
      </c>
      <c r="B17" s="43">
        <v>146</v>
      </c>
      <c r="C17" s="43">
        <v>42</v>
      </c>
      <c r="D17" s="43">
        <v>2835</v>
      </c>
      <c r="E17" s="43">
        <v>751</v>
      </c>
      <c r="F17" s="43">
        <v>774</v>
      </c>
      <c r="G17" s="43">
        <v>1812</v>
      </c>
      <c r="H17" s="43">
        <v>228</v>
      </c>
      <c r="I17" s="43">
        <v>355</v>
      </c>
      <c r="J17" s="43">
        <v>2787</v>
      </c>
      <c r="K17" s="43">
        <v>15375</v>
      </c>
      <c r="L17" s="43">
        <v>1542303</v>
      </c>
      <c r="M17" s="43">
        <v>1177530</v>
      </c>
      <c r="N17" s="42">
        <f t="shared" si="4"/>
        <v>1563266</v>
      </c>
      <c r="O17" s="83">
        <f t="shared" si="5"/>
        <v>-20963</v>
      </c>
      <c r="P17" s="43">
        <v>10838622.09</v>
      </c>
      <c r="Q17" s="43">
        <v>10764688.289999999</v>
      </c>
      <c r="R17" s="72">
        <v>492829.36</v>
      </c>
      <c r="S17" s="72">
        <v>10345792.720000001</v>
      </c>
      <c r="T17" s="59">
        <v>145159.67000000001</v>
      </c>
      <c r="U17" s="59">
        <v>24098.15</v>
      </c>
      <c r="V17" s="59">
        <v>150</v>
      </c>
      <c r="W17" s="83">
        <f t="shared" si="12"/>
        <v>347669.68999999994</v>
      </c>
      <c r="X17" s="42">
        <v>34239</v>
      </c>
      <c r="Y17" s="42">
        <v>3127</v>
      </c>
      <c r="Z17" s="83">
        <f t="shared" si="9"/>
        <v>37366</v>
      </c>
      <c r="AA17" s="67">
        <f t="shared" si="10"/>
        <v>59139.523199999996</v>
      </c>
      <c r="AB17" s="60">
        <v>0</v>
      </c>
      <c r="AC17" s="60">
        <v>385736</v>
      </c>
      <c r="AD17" s="91">
        <v>0</v>
      </c>
      <c r="AE17" s="60">
        <v>0</v>
      </c>
      <c r="AF17" s="60">
        <v>-2014</v>
      </c>
      <c r="AG17" s="71">
        <v>1300577.3</v>
      </c>
      <c r="AH17" s="160">
        <f t="shared" si="11"/>
        <v>-134571.83320000005</v>
      </c>
      <c r="AJ17" s="74">
        <f t="shared" si="6"/>
        <v>1992.6395348837209</v>
      </c>
      <c r="AK17" s="74">
        <f t="shared" si="7"/>
        <v>3862.4644025834227</v>
      </c>
      <c r="AL17" s="74">
        <f t="shared" si="8"/>
        <v>3.6007751937984498</v>
      </c>
    </row>
    <row r="18" spans="1:38" ht="20.100000000000001" customHeight="1">
      <c r="A18" s="41">
        <f>全平台汇总!A12</f>
        <v>46091</v>
      </c>
      <c r="B18" s="43">
        <v>109</v>
      </c>
      <c r="C18" s="43">
        <v>28</v>
      </c>
      <c r="D18" s="43">
        <v>2655</v>
      </c>
      <c r="E18" s="43">
        <v>781</v>
      </c>
      <c r="F18" s="43">
        <v>805</v>
      </c>
      <c r="G18" s="43">
        <v>1743</v>
      </c>
      <c r="H18" s="43">
        <v>196</v>
      </c>
      <c r="I18" s="43">
        <v>307</v>
      </c>
      <c r="J18" s="43">
        <v>2585</v>
      </c>
      <c r="K18" s="43">
        <v>7380</v>
      </c>
      <c r="L18" s="43">
        <v>1627575</v>
      </c>
      <c r="M18" s="43">
        <v>1313388</v>
      </c>
      <c r="N18" s="42">
        <f t="shared" si="4"/>
        <v>1357111</v>
      </c>
      <c r="O18" s="83">
        <f t="shared" si="5"/>
        <v>270464</v>
      </c>
      <c r="P18" s="43">
        <v>10645995.91</v>
      </c>
      <c r="Q18" s="43">
        <v>10528847.51</v>
      </c>
      <c r="R18" s="72">
        <v>289862.74</v>
      </c>
      <c r="S18" s="72">
        <v>10356133.16</v>
      </c>
      <c r="T18" s="59">
        <v>112009.45</v>
      </c>
      <c r="U18" s="59">
        <v>27799.09</v>
      </c>
      <c r="V18" s="59">
        <v>0</v>
      </c>
      <c r="W18" s="83">
        <f t="shared" si="12"/>
        <v>177853.28999999998</v>
      </c>
      <c r="X18" s="42">
        <v>36132</v>
      </c>
      <c r="Y18" s="42">
        <v>2714</v>
      </c>
      <c r="Z18" s="83">
        <f t="shared" si="9"/>
        <v>38846</v>
      </c>
      <c r="AA18" s="67">
        <f t="shared" si="10"/>
        <v>34783.5288</v>
      </c>
      <c r="AB18" s="60">
        <v>0</v>
      </c>
      <c r="AC18" s="60">
        <v>43723</v>
      </c>
      <c r="AD18" s="91">
        <v>0</v>
      </c>
      <c r="AE18" s="60">
        <v>0</v>
      </c>
      <c r="AF18" s="60">
        <v>-2000</v>
      </c>
      <c r="AG18" s="71">
        <v>1296394.5</v>
      </c>
      <c r="AH18" s="160">
        <f t="shared" si="11"/>
        <v>60500.761199999979</v>
      </c>
      <c r="AJ18" s="74">
        <f t="shared" si="6"/>
        <v>2021.8322981366459</v>
      </c>
      <c r="AK18" s="74">
        <f t="shared" si="7"/>
        <v>4073.0551295938103</v>
      </c>
      <c r="AL18" s="74">
        <f t="shared" si="8"/>
        <v>3.2111801242236027</v>
      </c>
    </row>
    <row r="19" spans="1:38" ht="20.100000000000001" customHeight="1">
      <c r="A19" s="41">
        <f>全平台汇总!A13</f>
        <v>46092</v>
      </c>
      <c r="B19" s="43">
        <v>103</v>
      </c>
      <c r="C19" s="43">
        <v>14</v>
      </c>
      <c r="D19" s="43">
        <v>2675</v>
      </c>
      <c r="E19" s="43">
        <v>753</v>
      </c>
      <c r="F19" s="43">
        <v>764</v>
      </c>
      <c r="G19" s="43">
        <v>1677</v>
      </c>
      <c r="H19" s="43">
        <v>193</v>
      </c>
      <c r="I19" s="43">
        <v>306</v>
      </c>
      <c r="J19" s="43">
        <v>2606</v>
      </c>
      <c r="K19" s="43">
        <v>2066</v>
      </c>
      <c r="L19" s="43">
        <v>1802411</v>
      </c>
      <c r="M19" s="43">
        <v>1344295</v>
      </c>
      <c r="N19" s="42">
        <f t="shared" si="4"/>
        <v>1344631</v>
      </c>
      <c r="O19" s="83">
        <f t="shared" si="5"/>
        <v>457780</v>
      </c>
      <c r="P19" s="43">
        <v>10692893.439999999</v>
      </c>
      <c r="Q19" s="43">
        <v>10571940.75</v>
      </c>
      <c r="R19" s="72">
        <v>743539.83</v>
      </c>
      <c r="S19" s="72">
        <v>9949353.5999999996</v>
      </c>
      <c r="T19" s="59">
        <v>130828.92</v>
      </c>
      <c r="U19" s="59">
        <v>26509.31</v>
      </c>
      <c r="V19" s="59">
        <v>100</v>
      </c>
      <c r="W19" s="83">
        <f t="shared" si="12"/>
        <v>612710.90999999992</v>
      </c>
      <c r="X19" s="42">
        <v>40014</v>
      </c>
      <c r="Y19" s="42">
        <v>2689</v>
      </c>
      <c r="Z19" s="83">
        <f t="shared" si="9"/>
        <v>42703</v>
      </c>
      <c r="AA19" s="67">
        <f t="shared" si="10"/>
        <v>89224.779599999994</v>
      </c>
      <c r="AB19" s="60">
        <v>0</v>
      </c>
      <c r="AC19" s="60">
        <v>336</v>
      </c>
      <c r="AD19" s="91">
        <v>0</v>
      </c>
      <c r="AE19" s="60">
        <v>0</v>
      </c>
      <c r="AF19" s="60">
        <v>0</v>
      </c>
      <c r="AG19" s="71">
        <v>1238555.3</v>
      </c>
      <c r="AH19" s="160">
        <f t="shared" si="11"/>
        <v>480447.13039999991</v>
      </c>
      <c r="AJ19" s="74">
        <f t="shared" si="6"/>
        <v>2359.1767015706805</v>
      </c>
      <c r="AK19" s="74">
        <f t="shared" si="7"/>
        <v>4056.7692824251726</v>
      </c>
      <c r="AL19" s="74">
        <f t="shared" si="8"/>
        <v>3.4109947643979059</v>
      </c>
    </row>
    <row r="20" spans="1:38" ht="20.100000000000001" customHeight="1">
      <c r="A20" s="41">
        <f>全平台汇总!A14</f>
        <v>46093</v>
      </c>
      <c r="B20" s="43">
        <v>108</v>
      </c>
      <c r="C20" s="43">
        <v>26</v>
      </c>
      <c r="D20" s="43">
        <v>2583</v>
      </c>
      <c r="E20" s="43">
        <v>731</v>
      </c>
      <c r="F20" s="43">
        <v>753</v>
      </c>
      <c r="G20" s="43">
        <v>1758</v>
      </c>
      <c r="H20" s="43">
        <v>212</v>
      </c>
      <c r="I20" s="43">
        <v>339</v>
      </c>
      <c r="J20" s="43">
        <v>2523</v>
      </c>
      <c r="K20" s="43">
        <v>5449</v>
      </c>
      <c r="L20" s="43">
        <v>1908710</v>
      </c>
      <c r="M20" s="43">
        <v>1475529</v>
      </c>
      <c r="N20" s="42">
        <f t="shared" si="4"/>
        <v>1475721</v>
      </c>
      <c r="O20" s="83">
        <f t="shared" si="5"/>
        <v>432989</v>
      </c>
      <c r="P20" s="43">
        <v>9813012.5600000005</v>
      </c>
      <c r="Q20" s="43">
        <v>9795730.1300000008</v>
      </c>
      <c r="R20" s="72">
        <v>400080.86</v>
      </c>
      <c r="S20" s="72">
        <v>9412931.6999999993</v>
      </c>
      <c r="T20" s="59">
        <v>137097.5</v>
      </c>
      <c r="U20" s="59">
        <v>26721.48</v>
      </c>
      <c r="V20" s="59">
        <v>150</v>
      </c>
      <c r="W20" s="83">
        <f t="shared" si="12"/>
        <v>262983.36</v>
      </c>
      <c r="X20" s="42">
        <v>42373</v>
      </c>
      <c r="Y20" s="42">
        <v>2951</v>
      </c>
      <c r="Z20" s="83">
        <f t="shared" si="9"/>
        <v>45324</v>
      </c>
      <c r="AA20" s="67">
        <f t="shared" si="10"/>
        <v>48009.703199999996</v>
      </c>
      <c r="AB20" s="60">
        <v>0</v>
      </c>
      <c r="AC20" s="60">
        <v>192</v>
      </c>
      <c r="AD20" s="91">
        <v>0</v>
      </c>
      <c r="AE20" s="60">
        <v>0</v>
      </c>
      <c r="AF20" s="60">
        <v>0</v>
      </c>
      <c r="AG20" s="71">
        <v>1327569.3</v>
      </c>
      <c r="AH20" s="160">
        <f t="shared" si="11"/>
        <v>169457.6568</v>
      </c>
      <c r="AJ20" s="74">
        <f t="shared" si="6"/>
        <v>2534.8074369189908</v>
      </c>
      <c r="AK20" s="74">
        <f t="shared" si="7"/>
        <v>3882.5723860483554</v>
      </c>
      <c r="AL20" s="74">
        <f t="shared" si="8"/>
        <v>3.3505976095617531</v>
      </c>
    </row>
    <row r="21" spans="1:38" ht="20.100000000000001" customHeight="1">
      <c r="A21" s="41">
        <f>全平台汇总!A15</f>
        <v>46094</v>
      </c>
      <c r="B21" s="43"/>
      <c r="C21" s="43"/>
      <c r="D21" s="43"/>
      <c r="E21" s="43"/>
      <c r="F21" s="43"/>
      <c r="G21" s="43"/>
      <c r="H21" s="43"/>
      <c r="I21" s="43"/>
      <c r="J21" s="43"/>
      <c r="K21" s="43"/>
      <c r="L21" s="43"/>
      <c r="M21" s="43"/>
      <c r="N21" s="42">
        <f t="shared" si="4"/>
        <v>0</v>
      </c>
      <c r="O21" s="83">
        <f t="shared" si="5"/>
        <v>0</v>
      </c>
      <c r="P21" s="43"/>
      <c r="Q21" s="43"/>
      <c r="R21" s="72"/>
      <c r="S21" s="72"/>
      <c r="T21" s="59"/>
      <c r="U21" s="59"/>
      <c r="V21" s="59"/>
      <c r="W21" s="83" t="str">
        <f t="shared" si="12"/>
        <v/>
      </c>
      <c r="X21" s="42"/>
      <c r="Y21" s="42"/>
      <c r="Z21" s="83">
        <f t="shared" si="9"/>
        <v>0</v>
      </c>
      <c r="AA21" s="67" t="str">
        <f t="shared" si="10"/>
        <v/>
      </c>
      <c r="AB21" s="60"/>
      <c r="AC21" s="60"/>
      <c r="AD21" s="91"/>
      <c r="AE21" s="60"/>
      <c r="AF21" s="60"/>
      <c r="AG21" s="71"/>
      <c r="AH21" s="160" t="str">
        <f t="shared" si="11"/>
        <v/>
      </c>
      <c r="AJ21" s="74" t="e">
        <f t="shared" si="6"/>
        <v>#DIV/0!</v>
      </c>
      <c r="AK21" s="74" t="e">
        <f t="shared" si="7"/>
        <v>#DIV/0!</v>
      </c>
      <c r="AL21" s="74" t="e">
        <f t="shared" si="8"/>
        <v>#DIV/0!</v>
      </c>
    </row>
    <row r="22" spans="1:38" ht="20.100000000000001" customHeight="1">
      <c r="A22" s="41">
        <f>全平台汇总!A16</f>
        <v>46095</v>
      </c>
      <c r="B22" s="43"/>
      <c r="C22" s="43"/>
      <c r="D22" s="43"/>
      <c r="E22" s="43"/>
      <c r="F22" s="43"/>
      <c r="G22" s="43"/>
      <c r="H22" s="43"/>
      <c r="I22" s="43"/>
      <c r="J22" s="43"/>
      <c r="K22" s="43"/>
      <c r="L22" s="43"/>
      <c r="M22" s="43"/>
      <c r="N22" s="42">
        <f t="shared" si="4"/>
        <v>0</v>
      </c>
      <c r="O22" s="83">
        <f t="shared" si="5"/>
        <v>0</v>
      </c>
      <c r="P22" s="43"/>
      <c r="Q22" s="43"/>
      <c r="R22" s="72"/>
      <c r="S22" s="72"/>
      <c r="T22" s="59"/>
      <c r="U22" s="59"/>
      <c r="V22" s="59"/>
      <c r="W22" s="83" t="str">
        <f t="shared" si="12"/>
        <v/>
      </c>
      <c r="X22" s="42"/>
      <c r="Y22" s="42"/>
      <c r="Z22" s="83">
        <f t="shared" si="9"/>
        <v>0</v>
      </c>
      <c r="AA22" s="67" t="str">
        <f t="shared" si="10"/>
        <v/>
      </c>
      <c r="AB22" s="60"/>
      <c r="AC22" s="60"/>
      <c r="AD22" s="91"/>
      <c r="AE22" s="60"/>
      <c r="AF22" s="60"/>
      <c r="AG22" s="71"/>
      <c r="AH22" s="160" t="str">
        <f t="shared" si="11"/>
        <v/>
      </c>
      <c r="AJ22" s="74" t="e">
        <f t="shared" si="6"/>
        <v>#DIV/0!</v>
      </c>
      <c r="AK22" s="74" t="e">
        <f t="shared" si="7"/>
        <v>#DIV/0!</v>
      </c>
      <c r="AL22" s="74" t="e">
        <f t="shared" si="8"/>
        <v>#DIV/0!</v>
      </c>
    </row>
    <row r="23" spans="1:38" ht="20.100000000000001" customHeight="1">
      <c r="A23" s="41">
        <f>全平台汇总!A17</f>
        <v>46096</v>
      </c>
      <c r="B23" s="43"/>
      <c r="C23" s="43"/>
      <c r="D23" s="43"/>
      <c r="E23" s="43"/>
      <c r="F23" s="43"/>
      <c r="G23" s="43"/>
      <c r="H23" s="43"/>
      <c r="I23" s="43"/>
      <c r="J23" s="43"/>
      <c r="K23" s="43"/>
      <c r="L23" s="43"/>
      <c r="M23" s="43"/>
      <c r="N23" s="42">
        <f t="shared" si="4"/>
        <v>0</v>
      </c>
      <c r="O23" s="83">
        <f t="shared" si="5"/>
        <v>0</v>
      </c>
      <c r="P23" s="43"/>
      <c r="Q23" s="43"/>
      <c r="R23" s="72"/>
      <c r="S23" s="72"/>
      <c r="T23" s="59"/>
      <c r="U23" s="59"/>
      <c r="V23" s="59"/>
      <c r="W23" s="83" t="str">
        <f t="shared" si="12"/>
        <v/>
      </c>
      <c r="X23" s="42"/>
      <c r="Y23" s="42"/>
      <c r="Z23" s="83">
        <f t="shared" si="9"/>
        <v>0</v>
      </c>
      <c r="AA23" s="67" t="str">
        <f t="shared" si="10"/>
        <v/>
      </c>
      <c r="AB23" s="60"/>
      <c r="AC23" s="60"/>
      <c r="AD23" s="91"/>
      <c r="AE23" s="60"/>
      <c r="AF23" s="60"/>
      <c r="AG23" s="71"/>
      <c r="AH23" s="160" t="str">
        <f t="shared" si="11"/>
        <v/>
      </c>
      <c r="AJ23" s="74" t="e">
        <f t="shared" si="6"/>
        <v>#DIV/0!</v>
      </c>
      <c r="AK23" s="74" t="e">
        <f t="shared" si="7"/>
        <v>#DIV/0!</v>
      </c>
      <c r="AL23" s="74" t="e">
        <f t="shared" si="8"/>
        <v>#DIV/0!</v>
      </c>
    </row>
    <row r="24" spans="1:38" ht="20.100000000000001" customHeight="1">
      <c r="A24" s="41">
        <f>全平台汇总!A18</f>
        <v>46097</v>
      </c>
      <c r="B24" s="43"/>
      <c r="C24" s="43"/>
      <c r="D24" s="43"/>
      <c r="E24" s="43"/>
      <c r="F24" s="43"/>
      <c r="G24" s="43"/>
      <c r="H24" s="43"/>
      <c r="I24" s="43"/>
      <c r="J24" s="43"/>
      <c r="K24" s="43"/>
      <c r="L24" s="43"/>
      <c r="M24" s="43"/>
      <c r="N24" s="42">
        <f t="shared" si="4"/>
        <v>0</v>
      </c>
      <c r="O24" s="83">
        <f t="shared" si="5"/>
        <v>0</v>
      </c>
      <c r="P24" s="43"/>
      <c r="Q24" s="43"/>
      <c r="R24" s="72"/>
      <c r="S24" s="72"/>
      <c r="T24" s="59"/>
      <c r="U24" s="59"/>
      <c r="V24" s="59"/>
      <c r="W24" s="83" t="str">
        <f t="shared" si="12"/>
        <v/>
      </c>
      <c r="X24" s="42"/>
      <c r="Y24" s="42"/>
      <c r="Z24" s="83">
        <f t="shared" si="9"/>
        <v>0</v>
      </c>
      <c r="AA24" s="67" t="str">
        <f t="shared" si="10"/>
        <v/>
      </c>
      <c r="AB24" s="60"/>
      <c r="AC24" s="60"/>
      <c r="AD24" s="91"/>
      <c r="AE24" s="60"/>
      <c r="AF24" s="60"/>
      <c r="AG24" s="71"/>
      <c r="AH24" s="160" t="str">
        <f t="shared" si="11"/>
        <v/>
      </c>
      <c r="AJ24" s="74" t="e">
        <f t="shared" si="6"/>
        <v>#DIV/0!</v>
      </c>
      <c r="AK24" s="74" t="e">
        <f t="shared" si="7"/>
        <v>#DIV/0!</v>
      </c>
      <c r="AL24" s="74" t="e">
        <f t="shared" si="8"/>
        <v>#DIV/0!</v>
      </c>
    </row>
    <row r="25" spans="1:38" ht="20.100000000000001" customHeight="1">
      <c r="A25" s="41">
        <f>全平台汇总!A19</f>
        <v>46098</v>
      </c>
      <c r="B25" s="43"/>
      <c r="C25" s="43"/>
      <c r="D25" s="43"/>
      <c r="E25" s="43"/>
      <c r="F25" s="43"/>
      <c r="G25" s="43"/>
      <c r="H25" s="43"/>
      <c r="I25" s="43"/>
      <c r="J25" s="43"/>
      <c r="K25" s="43"/>
      <c r="L25" s="43"/>
      <c r="M25" s="165"/>
      <c r="N25" s="42">
        <f t="shared" si="4"/>
        <v>0</v>
      </c>
      <c r="O25" s="83">
        <f t="shared" si="5"/>
        <v>0</v>
      </c>
      <c r="P25" s="43"/>
      <c r="Q25" s="43"/>
      <c r="R25" s="72"/>
      <c r="S25" s="72"/>
      <c r="T25" s="59"/>
      <c r="U25" s="59"/>
      <c r="V25" s="59"/>
      <c r="W25" s="83" t="str">
        <f t="shared" si="12"/>
        <v/>
      </c>
      <c r="X25" s="42"/>
      <c r="Y25" s="42"/>
      <c r="Z25" s="83">
        <f t="shared" si="9"/>
        <v>0</v>
      </c>
      <c r="AA25" s="67" t="str">
        <f t="shared" si="10"/>
        <v/>
      </c>
      <c r="AB25" s="60"/>
      <c r="AC25" s="60"/>
      <c r="AD25" s="91"/>
      <c r="AE25" s="60"/>
      <c r="AF25" s="60"/>
      <c r="AG25" s="71"/>
      <c r="AH25" s="160" t="str">
        <f t="shared" si="11"/>
        <v/>
      </c>
      <c r="AJ25" s="74" t="e">
        <f t="shared" si="6"/>
        <v>#DIV/0!</v>
      </c>
      <c r="AK25" s="74" t="e">
        <f t="shared" si="7"/>
        <v>#DIV/0!</v>
      </c>
      <c r="AL25" s="74" t="e">
        <f t="shared" si="8"/>
        <v>#DIV/0!</v>
      </c>
    </row>
    <row r="26" spans="1:38" ht="20.100000000000001" customHeight="1">
      <c r="A26" s="41">
        <f>全平台汇总!A20</f>
        <v>46099</v>
      </c>
      <c r="B26" s="43"/>
      <c r="C26" s="43"/>
      <c r="D26" s="43"/>
      <c r="E26" s="43"/>
      <c r="F26" s="43"/>
      <c r="G26" s="43"/>
      <c r="H26" s="43"/>
      <c r="I26" s="43"/>
      <c r="J26" s="43"/>
      <c r="K26" s="43"/>
      <c r="L26" s="43"/>
      <c r="M26" s="165"/>
      <c r="N26" s="42">
        <f t="shared" si="4"/>
        <v>0</v>
      </c>
      <c r="O26" s="83">
        <f t="shared" si="5"/>
        <v>0</v>
      </c>
      <c r="P26" s="43"/>
      <c r="Q26" s="43"/>
      <c r="R26" s="72"/>
      <c r="S26" s="72"/>
      <c r="T26" s="59"/>
      <c r="U26" s="59"/>
      <c r="V26" s="59"/>
      <c r="W26" s="83" t="str">
        <f t="shared" si="12"/>
        <v/>
      </c>
      <c r="X26" s="42"/>
      <c r="Y26" s="42"/>
      <c r="Z26" s="83">
        <f t="shared" si="9"/>
        <v>0</v>
      </c>
      <c r="AA26" s="67" t="str">
        <f t="shared" si="10"/>
        <v/>
      </c>
      <c r="AB26" s="60"/>
      <c r="AC26" s="60"/>
      <c r="AD26" s="91"/>
      <c r="AE26" s="60"/>
      <c r="AF26" s="60"/>
      <c r="AG26" s="71"/>
      <c r="AH26" s="160" t="str">
        <f t="shared" si="11"/>
        <v/>
      </c>
      <c r="AJ26" s="74" t="e">
        <f t="shared" si="6"/>
        <v>#DIV/0!</v>
      </c>
      <c r="AK26" s="74" t="e">
        <f t="shared" si="7"/>
        <v>#DIV/0!</v>
      </c>
      <c r="AL26" s="74" t="e">
        <f t="shared" si="8"/>
        <v>#DIV/0!</v>
      </c>
    </row>
    <row r="27" spans="1:38" ht="20.100000000000001" customHeight="1">
      <c r="A27" s="41">
        <f>全平台汇总!A21</f>
        <v>46100</v>
      </c>
      <c r="B27" s="43"/>
      <c r="C27" s="43"/>
      <c r="D27" s="43"/>
      <c r="E27" s="43"/>
      <c r="F27" s="43"/>
      <c r="G27" s="43"/>
      <c r="H27" s="43"/>
      <c r="I27" s="43"/>
      <c r="J27" s="43"/>
      <c r="K27" s="43"/>
      <c r="L27" s="43"/>
      <c r="M27" s="165"/>
      <c r="N27" s="42">
        <f t="shared" si="4"/>
        <v>0</v>
      </c>
      <c r="O27" s="83">
        <f t="shared" si="5"/>
        <v>0</v>
      </c>
      <c r="P27" s="43"/>
      <c r="Q27" s="43"/>
      <c r="R27" s="72"/>
      <c r="S27" s="72"/>
      <c r="T27" s="59"/>
      <c r="U27" s="59"/>
      <c r="V27" s="59"/>
      <c r="W27" s="83" t="str">
        <f t="shared" si="12"/>
        <v/>
      </c>
      <c r="X27" s="42"/>
      <c r="Y27" s="42"/>
      <c r="Z27" s="83">
        <f t="shared" si="9"/>
        <v>0</v>
      </c>
      <c r="AA27" s="67" t="str">
        <f t="shared" si="10"/>
        <v/>
      </c>
      <c r="AB27" s="164"/>
      <c r="AC27" s="164"/>
      <c r="AD27" s="91"/>
      <c r="AE27" s="60"/>
      <c r="AF27" s="60"/>
      <c r="AG27" s="71"/>
      <c r="AH27" s="160" t="str">
        <f t="shared" si="11"/>
        <v/>
      </c>
      <c r="AJ27" s="74" t="e">
        <f t="shared" si="6"/>
        <v>#DIV/0!</v>
      </c>
      <c r="AK27" s="74" t="e">
        <f t="shared" si="7"/>
        <v>#DIV/0!</v>
      </c>
      <c r="AL27" s="74" t="e">
        <f t="shared" si="8"/>
        <v>#DIV/0!</v>
      </c>
    </row>
    <row r="28" spans="1:38" ht="20.100000000000001" customHeight="1">
      <c r="A28" s="41">
        <f>全平台汇总!A22</f>
        <v>46101</v>
      </c>
      <c r="B28" s="43"/>
      <c r="C28" s="43"/>
      <c r="D28" s="43"/>
      <c r="E28" s="43"/>
      <c r="F28" s="43"/>
      <c r="G28" s="43"/>
      <c r="H28" s="43"/>
      <c r="I28" s="43"/>
      <c r="J28" s="43"/>
      <c r="K28" s="43"/>
      <c r="L28" s="43"/>
      <c r="M28" s="165"/>
      <c r="N28" s="42">
        <f t="shared" si="4"/>
        <v>0</v>
      </c>
      <c r="O28" s="83">
        <f t="shared" si="5"/>
        <v>0</v>
      </c>
      <c r="P28" s="43"/>
      <c r="Q28" s="43"/>
      <c r="R28" s="72"/>
      <c r="S28" s="72"/>
      <c r="T28" s="59"/>
      <c r="U28" s="59"/>
      <c r="V28" s="59"/>
      <c r="W28" s="83" t="str">
        <f t="shared" si="12"/>
        <v/>
      </c>
      <c r="X28" s="42"/>
      <c r="Y28" s="42"/>
      <c r="Z28" s="83">
        <f t="shared" si="9"/>
        <v>0</v>
      </c>
      <c r="AA28" s="67" t="str">
        <f t="shared" si="10"/>
        <v/>
      </c>
      <c r="AB28" s="164"/>
      <c r="AC28" s="164"/>
      <c r="AD28" s="91"/>
      <c r="AE28" s="60"/>
      <c r="AF28" s="60"/>
      <c r="AG28" s="71"/>
      <c r="AH28" s="160" t="str">
        <f t="shared" si="11"/>
        <v/>
      </c>
      <c r="AJ28" s="74" t="e">
        <f t="shared" si="6"/>
        <v>#DIV/0!</v>
      </c>
      <c r="AK28" s="74" t="e">
        <f t="shared" si="7"/>
        <v>#DIV/0!</v>
      </c>
      <c r="AL28" s="74" t="e">
        <f t="shared" si="8"/>
        <v>#DIV/0!</v>
      </c>
    </row>
    <row r="29" spans="1:38" ht="20.100000000000001" customHeight="1">
      <c r="A29" s="41">
        <f>全平台汇总!A23</f>
        <v>46102</v>
      </c>
      <c r="B29" s="43"/>
      <c r="C29" s="43"/>
      <c r="D29" s="43"/>
      <c r="E29" s="43"/>
      <c r="F29" s="43"/>
      <c r="G29" s="43"/>
      <c r="H29" s="43"/>
      <c r="I29" s="43"/>
      <c r="J29" s="43"/>
      <c r="K29" s="43"/>
      <c r="L29" s="43"/>
      <c r="M29" s="43"/>
      <c r="N29" s="42">
        <f t="shared" si="4"/>
        <v>0</v>
      </c>
      <c r="O29" s="83">
        <f t="shared" si="5"/>
        <v>0</v>
      </c>
      <c r="P29" s="43"/>
      <c r="Q29" s="43"/>
      <c r="R29" s="43"/>
      <c r="S29" s="43"/>
      <c r="T29" s="59"/>
      <c r="U29" s="59"/>
      <c r="V29" s="59"/>
      <c r="W29" s="83" t="str">
        <f t="shared" si="12"/>
        <v/>
      </c>
      <c r="X29" s="42"/>
      <c r="Y29" s="42"/>
      <c r="Z29" s="83">
        <f t="shared" si="9"/>
        <v>0</v>
      </c>
      <c r="AA29" s="67" t="str">
        <f t="shared" si="10"/>
        <v/>
      </c>
      <c r="AB29" s="60"/>
      <c r="AC29" s="60"/>
      <c r="AD29" s="91"/>
      <c r="AE29" s="60"/>
      <c r="AF29" s="60"/>
      <c r="AG29" s="71"/>
      <c r="AH29" s="160" t="str">
        <f t="shared" si="11"/>
        <v/>
      </c>
      <c r="AJ29" s="74" t="e">
        <f t="shared" si="6"/>
        <v>#DIV/0!</v>
      </c>
      <c r="AK29" s="74" t="e">
        <f t="shared" si="7"/>
        <v>#DIV/0!</v>
      </c>
      <c r="AL29" s="74" t="e">
        <f t="shared" si="8"/>
        <v>#DIV/0!</v>
      </c>
    </row>
    <row r="30" spans="1:38" ht="20.100000000000001" customHeight="1">
      <c r="A30" s="41">
        <f>全平台汇总!A24</f>
        <v>46103</v>
      </c>
      <c r="B30" s="43"/>
      <c r="C30" s="43"/>
      <c r="D30" s="43"/>
      <c r="E30" s="43"/>
      <c r="F30" s="43"/>
      <c r="G30" s="43"/>
      <c r="H30" s="43"/>
      <c r="I30" s="43"/>
      <c r="J30" s="43"/>
      <c r="K30" s="43"/>
      <c r="L30" s="43"/>
      <c r="M30" s="43"/>
      <c r="N30" s="42">
        <f t="shared" si="4"/>
        <v>0</v>
      </c>
      <c r="O30" s="83">
        <f t="shared" si="5"/>
        <v>0</v>
      </c>
      <c r="P30" s="43"/>
      <c r="Q30" s="43"/>
      <c r="R30" s="43"/>
      <c r="S30" s="43"/>
      <c r="T30" s="59"/>
      <c r="U30" s="59"/>
      <c r="V30" s="59"/>
      <c r="W30" s="83" t="str">
        <f t="shared" si="12"/>
        <v/>
      </c>
      <c r="X30" s="42"/>
      <c r="Y30" s="42"/>
      <c r="Z30" s="83">
        <f t="shared" si="9"/>
        <v>0</v>
      </c>
      <c r="AA30" s="67" t="str">
        <f t="shared" si="10"/>
        <v/>
      </c>
      <c r="AB30" s="60"/>
      <c r="AC30" s="60"/>
      <c r="AD30" s="91"/>
      <c r="AE30" s="60"/>
      <c r="AF30" s="60"/>
      <c r="AG30" s="71"/>
      <c r="AH30" s="160" t="str">
        <f t="shared" si="11"/>
        <v/>
      </c>
      <c r="AJ30" s="74" t="e">
        <f t="shared" si="6"/>
        <v>#DIV/0!</v>
      </c>
      <c r="AK30" s="74" t="e">
        <f t="shared" si="7"/>
        <v>#DIV/0!</v>
      </c>
      <c r="AL30" s="74" t="e">
        <f t="shared" si="8"/>
        <v>#DIV/0!</v>
      </c>
    </row>
    <row r="31" spans="1:38" ht="20.100000000000001" customHeight="1">
      <c r="A31" s="41">
        <f>全平台汇总!A25</f>
        <v>46104</v>
      </c>
      <c r="B31" s="43"/>
      <c r="C31" s="43"/>
      <c r="D31" s="43"/>
      <c r="E31" s="43"/>
      <c r="F31" s="43"/>
      <c r="G31" s="43"/>
      <c r="H31" s="43"/>
      <c r="I31" s="43"/>
      <c r="J31" s="43"/>
      <c r="K31" s="43"/>
      <c r="L31" s="43"/>
      <c r="M31" s="43"/>
      <c r="N31" s="42">
        <f t="shared" si="4"/>
        <v>0</v>
      </c>
      <c r="O31" s="83">
        <f t="shared" si="5"/>
        <v>0</v>
      </c>
      <c r="P31" s="43"/>
      <c r="Q31" s="43"/>
      <c r="R31" s="43"/>
      <c r="S31" s="43"/>
      <c r="T31" s="59"/>
      <c r="U31" s="59"/>
      <c r="V31" s="59"/>
      <c r="W31" s="83" t="str">
        <f t="shared" si="12"/>
        <v/>
      </c>
      <c r="X31" s="42"/>
      <c r="Y31" s="42"/>
      <c r="Z31" s="83">
        <f t="shared" si="9"/>
        <v>0</v>
      </c>
      <c r="AA31" s="67" t="str">
        <f t="shared" si="10"/>
        <v/>
      </c>
      <c r="AB31" s="60"/>
      <c r="AC31" s="60"/>
      <c r="AD31" s="91"/>
      <c r="AE31" s="60"/>
      <c r="AF31" s="60"/>
      <c r="AG31" s="71"/>
      <c r="AH31" s="160" t="str">
        <f t="shared" si="11"/>
        <v/>
      </c>
      <c r="AJ31" s="74" t="e">
        <f t="shared" si="6"/>
        <v>#DIV/0!</v>
      </c>
      <c r="AK31" s="74" t="e">
        <f t="shared" si="7"/>
        <v>#DIV/0!</v>
      </c>
      <c r="AL31" s="74" t="e">
        <f t="shared" si="8"/>
        <v>#DIV/0!</v>
      </c>
    </row>
    <row r="32" spans="1:38" ht="20.100000000000001" customHeight="1">
      <c r="A32" s="41">
        <f>全平台汇总!A26</f>
        <v>46105</v>
      </c>
      <c r="B32" s="45"/>
      <c r="C32" s="46"/>
      <c r="D32" s="45"/>
      <c r="E32" s="45"/>
      <c r="F32" s="45"/>
      <c r="G32" s="45"/>
      <c r="H32" s="45"/>
      <c r="I32" s="45"/>
      <c r="J32" s="45"/>
      <c r="K32" s="45"/>
      <c r="L32" s="45"/>
      <c r="M32" s="45"/>
      <c r="N32" s="42">
        <f t="shared" si="4"/>
        <v>0</v>
      </c>
      <c r="O32" s="84">
        <f t="shared" si="5"/>
        <v>0</v>
      </c>
      <c r="P32" s="45"/>
      <c r="Q32" s="45"/>
      <c r="R32" s="45"/>
      <c r="S32" s="45"/>
      <c r="T32" s="45"/>
      <c r="U32" s="45"/>
      <c r="V32" s="45"/>
      <c r="W32" s="84" t="str">
        <f t="shared" si="12"/>
        <v/>
      </c>
      <c r="X32" s="42"/>
      <c r="Y32" s="42"/>
      <c r="Z32" s="83">
        <f t="shared" si="9"/>
        <v>0</v>
      </c>
      <c r="AA32" s="67" t="str">
        <f t="shared" si="10"/>
        <v/>
      </c>
      <c r="AB32" s="45"/>
      <c r="AC32" s="45"/>
      <c r="AD32" s="91"/>
      <c r="AE32" s="61"/>
      <c r="AF32" s="61"/>
      <c r="AG32" s="72"/>
      <c r="AH32" s="160" t="str">
        <f t="shared" si="11"/>
        <v/>
      </c>
      <c r="AJ32" s="74" t="e">
        <f t="shared" si="6"/>
        <v>#DIV/0!</v>
      </c>
      <c r="AK32" s="74" t="e">
        <f t="shared" si="7"/>
        <v>#DIV/0!</v>
      </c>
      <c r="AL32" s="74" t="e">
        <f t="shared" si="8"/>
        <v>#DIV/0!</v>
      </c>
    </row>
    <row r="33" spans="1:38" ht="20.100000000000001" customHeight="1">
      <c r="A33" s="41">
        <f>全平台汇总!A27</f>
        <v>46106</v>
      </c>
      <c r="B33" s="43"/>
      <c r="C33" s="43"/>
      <c r="D33" s="43"/>
      <c r="E33" s="43"/>
      <c r="F33" s="43"/>
      <c r="G33" s="43"/>
      <c r="H33" s="43"/>
      <c r="I33" s="43"/>
      <c r="J33" s="43"/>
      <c r="K33" s="43"/>
      <c r="L33" s="43"/>
      <c r="M33" s="43"/>
      <c r="N33" s="42">
        <f t="shared" si="4"/>
        <v>0</v>
      </c>
      <c r="O33" s="84">
        <f t="shared" si="5"/>
        <v>0</v>
      </c>
      <c r="P33" s="43"/>
      <c r="Q33" s="43"/>
      <c r="R33" s="43"/>
      <c r="S33" s="43"/>
      <c r="T33" s="59"/>
      <c r="U33" s="59"/>
      <c r="V33" s="59"/>
      <c r="W33" s="84" t="str">
        <f t="shared" si="12"/>
        <v/>
      </c>
      <c r="X33" s="42"/>
      <c r="Y33" s="42"/>
      <c r="Z33" s="83">
        <f t="shared" si="9"/>
        <v>0</v>
      </c>
      <c r="AA33" s="67" t="str">
        <f t="shared" si="10"/>
        <v/>
      </c>
      <c r="AB33" s="45"/>
      <c r="AC33" s="45"/>
      <c r="AD33" s="91"/>
      <c r="AE33" s="61"/>
      <c r="AF33" s="61"/>
      <c r="AG33" s="71"/>
      <c r="AH33" s="160" t="str">
        <f t="shared" si="11"/>
        <v/>
      </c>
      <c r="AJ33" s="74" t="e">
        <f t="shared" si="6"/>
        <v>#DIV/0!</v>
      </c>
      <c r="AK33" s="74" t="e">
        <f t="shared" si="7"/>
        <v>#DIV/0!</v>
      </c>
      <c r="AL33" s="74" t="e">
        <f t="shared" si="8"/>
        <v>#DIV/0!</v>
      </c>
    </row>
    <row r="34" spans="1:38" ht="20.100000000000001" customHeight="1">
      <c r="A34" s="41">
        <f>全平台汇总!A28</f>
        <v>46107</v>
      </c>
      <c r="B34" s="43"/>
      <c r="C34" s="43"/>
      <c r="D34" s="43"/>
      <c r="E34" s="43"/>
      <c r="F34" s="43"/>
      <c r="G34" s="43"/>
      <c r="H34" s="43"/>
      <c r="I34" s="43"/>
      <c r="J34" s="43"/>
      <c r="K34" s="43"/>
      <c r="L34" s="43"/>
      <c r="M34" s="43"/>
      <c r="N34" s="42">
        <f t="shared" si="4"/>
        <v>0</v>
      </c>
      <c r="O34" s="84">
        <f t="shared" si="5"/>
        <v>0</v>
      </c>
      <c r="P34" s="43"/>
      <c r="Q34" s="43"/>
      <c r="R34" s="43"/>
      <c r="S34" s="43"/>
      <c r="T34" s="59"/>
      <c r="U34" s="59"/>
      <c r="V34" s="59"/>
      <c r="W34" s="84" t="str">
        <f t="shared" si="12"/>
        <v/>
      </c>
      <c r="X34" s="42"/>
      <c r="Y34" s="42"/>
      <c r="Z34" s="83">
        <f t="shared" si="9"/>
        <v>0</v>
      </c>
      <c r="AA34" s="67" t="str">
        <f t="shared" si="10"/>
        <v/>
      </c>
      <c r="AB34" s="45"/>
      <c r="AC34" s="45"/>
      <c r="AD34" s="91"/>
      <c r="AE34" s="61"/>
      <c r="AF34" s="61"/>
      <c r="AG34" s="71"/>
      <c r="AH34" s="160" t="str">
        <f t="shared" si="11"/>
        <v/>
      </c>
      <c r="AJ34" s="74" t="e">
        <f t="shared" si="6"/>
        <v>#DIV/0!</v>
      </c>
      <c r="AK34" s="74" t="e">
        <f t="shared" si="7"/>
        <v>#DIV/0!</v>
      </c>
      <c r="AL34" s="74" t="e">
        <f t="shared" si="8"/>
        <v>#DIV/0!</v>
      </c>
    </row>
    <row r="35" spans="1:38" ht="20.100000000000001" customHeight="1">
      <c r="A35" s="41">
        <f>全平台汇总!A29</f>
        <v>46108</v>
      </c>
      <c r="B35" s="43"/>
      <c r="C35" s="43"/>
      <c r="D35" s="43"/>
      <c r="E35" s="43"/>
      <c r="F35" s="43"/>
      <c r="G35" s="43"/>
      <c r="H35" s="43"/>
      <c r="I35" s="43"/>
      <c r="J35" s="43"/>
      <c r="K35" s="43"/>
      <c r="L35" s="43"/>
      <c r="M35" s="43"/>
      <c r="N35" s="42">
        <f t="shared" si="4"/>
        <v>0</v>
      </c>
      <c r="O35" s="84">
        <f t="shared" si="5"/>
        <v>0</v>
      </c>
      <c r="P35" s="43"/>
      <c r="Q35" s="43"/>
      <c r="R35" s="43"/>
      <c r="S35" s="43"/>
      <c r="T35" s="59"/>
      <c r="U35" s="59"/>
      <c r="V35" s="59"/>
      <c r="W35" s="84" t="str">
        <f t="shared" si="12"/>
        <v/>
      </c>
      <c r="X35" s="42"/>
      <c r="Y35" s="42"/>
      <c r="Z35" s="83">
        <f>X35+Y35</f>
        <v>0</v>
      </c>
      <c r="AA35" s="67" t="str">
        <f t="shared" si="10"/>
        <v/>
      </c>
      <c r="AB35" s="45"/>
      <c r="AC35" s="45"/>
      <c r="AD35" s="91"/>
      <c r="AE35" s="61"/>
      <c r="AF35" s="61"/>
      <c r="AG35" s="71"/>
      <c r="AH35" s="160" t="str">
        <f t="shared" si="11"/>
        <v/>
      </c>
      <c r="AJ35" s="74" t="e">
        <f t="shared" si="6"/>
        <v>#DIV/0!</v>
      </c>
      <c r="AK35" s="74" t="e">
        <f t="shared" si="7"/>
        <v>#DIV/0!</v>
      </c>
      <c r="AL35" s="74" t="e">
        <f t="shared" si="8"/>
        <v>#DIV/0!</v>
      </c>
    </row>
    <row r="36" spans="1:38" ht="20.100000000000001" customHeight="1">
      <c r="A36" s="41">
        <f>全平台汇总!A30</f>
        <v>46109</v>
      </c>
      <c r="B36" s="43"/>
      <c r="C36" s="43"/>
      <c r="D36" s="43"/>
      <c r="E36" s="43"/>
      <c r="F36" s="43"/>
      <c r="G36" s="43"/>
      <c r="H36" s="43"/>
      <c r="I36" s="43"/>
      <c r="J36" s="43"/>
      <c r="K36" s="43"/>
      <c r="L36" s="43"/>
      <c r="M36" s="43"/>
      <c r="N36" s="42">
        <f t="shared" si="4"/>
        <v>0</v>
      </c>
      <c r="O36" s="84">
        <f t="shared" si="5"/>
        <v>0</v>
      </c>
      <c r="P36" s="43"/>
      <c r="Q36" s="43"/>
      <c r="R36" s="43"/>
      <c r="S36" s="43"/>
      <c r="T36" s="59"/>
      <c r="U36" s="59"/>
      <c r="V36" s="59"/>
      <c r="W36" s="84" t="str">
        <f t="shared" si="12"/>
        <v/>
      </c>
      <c r="X36" s="42"/>
      <c r="Y36" s="42"/>
      <c r="Z36" s="83">
        <f t="shared" si="9"/>
        <v>0</v>
      </c>
      <c r="AA36" s="67" t="str">
        <f t="shared" si="10"/>
        <v/>
      </c>
      <c r="AB36" s="45"/>
      <c r="AC36" s="45"/>
      <c r="AD36" s="91"/>
      <c r="AE36" s="61"/>
      <c r="AF36" s="61"/>
      <c r="AG36" s="71"/>
      <c r="AH36" s="160" t="str">
        <f t="shared" si="11"/>
        <v/>
      </c>
      <c r="AJ36" s="74" t="e">
        <f t="shared" si="6"/>
        <v>#DIV/0!</v>
      </c>
      <c r="AK36" s="74" t="e">
        <f t="shared" si="7"/>
        <v>#DIV/0!</v>
      </c>
      <c r="AL36" s="74" t="e">
        <f t="shared" si="8"/>
        <v>#DIV/0!</v>
      </c>
    </row>
    <row r="37" spans="1:38" ht="20.100000000000001" customHeight="1">
      <c r="A37" s="41">
        <f>全平台汇总!A31</f>
        <v>46110</v>
      </c>
      <c r="B37" s="43"/>
      <c r="C37" s="43"/>
      <c r="D37" s="43"/>
      <c r="E37" s="43"/>
      <c r="F37" s="43"/>
      <c r="G37" s="43"/>
      <c r="H37" s="43"/>
      <c r="I37" s="43"/>
      <c r="J37" s="43"/>
      <c r="K37" s="43"/>
      <c r="L37" s="43"/>
      <c r="M37" s="43"/>
      <c r="N37" s="42">
        <f t="shared" si="4"/>
        <v>0</v>
      </c>
      <c r="O37" s="84">
        <f t="shared" si="5"/>
        <v>0</v>
      </c>
      <c r="P37" s="43"/>
      <c r="Q37" s="43"/>
      <c r="R37" s="43"/>
      <c r="S37" s="43"/>
      <c r="T37" s="59"/>
      <c r="U37" s="59"/>
      <c r="V37" s="59"/>
      <c r="W37" s="84" t="str">
        <f t="shared" si="12"/>
        <v/>
      </c>
      <c r="X37" s="42"/>
      <c r="Y37" s="42"/>
      <c r="Z37" s="83">
        <f t="shared" si="9"/>
        <v>0</v>
      </c>
      <c r="AA37" s="67" t="str">
        <f t="shared" si="10"/>
        <v/>
      </c>
      <c r="AB37" s="45"/>
      <c r="AC37" s="45"/>
      <c r="AD37" s="91"/>
      <c r="AE37" s="61"/>
      <c r="AF37" s="61"/>
      <c r="AG37" s="71"/>
      <c r="AH37" s="160" t="str">
        <f t="shared" si="11"/>
        <v/>
      </c>
      <c r="AJ37" s="74" t="e">
        <f t="shared" si="6"/>
        <v>#DIV/0!</v>
      </c>
      <c r="AK37" s="74" t="e">
        <f t="shared" si="7"/>
        <v>#DIV/0!</v>
      </c>
      <c r="AL37" s="74" t="e">
        <f t="shared" si="8"/>
        <v>#DIV/0!</v>
      </c>
    </row>
    <row r="38" spans="1:38" ht="20.100000000000001" customHeight="1">
      <c r="A38" s="41">
        <f>全平台汇总!A32</f>
        <v>46111</v>
      </c>
      <c r="B38" s="43"/>
      <c r="C38" s="43"/>
      <c r="D38" s="43"/>
      <c r="E38" s="43"/>
      <c r="F38" s="43"/>
      <c r="G38" s="43"/>
      <c r="H38" s="43"/>
      <c r="I38" s="43"/>
      <c r="J38" s="43"/>
      <c r="K38" s="43"/>
      <c r="L38" s="43"/>
      <c r="M38" s="43"/>
      <c r="N38" s="42">
        <f t="shared" si="4"/>
        <v>0</v>
      </c>
      <c r="O38" s="84">
        <f t="shared" si="5"/>
        <v>0</v>
      </c>
      <c r="P38" s="43"/>
      <c r="Q38" s="43"/>
      <c r="R38" s="43"/>
      <c r="S38" s="43"/>
      <c r="T38" s="59"/>
      <c r="U38" s="59"/>
      <c r="V38" s="59"/>
      <c r="W38" s="84" t="str">
        <f t="shared" si="12"/>
        <v/>
      </c>
      <c r="X38" s="42"/>
      <c r="Y38" s="42"/>
      <c r="Z38" s="83">
        <f t="shared" si="9"/>
        <v>0</v>
      </c>
      <c r="AA38" s="67" t="str">
        <f t="shared" si="10"/>
        <v/>
      </c>
      <c r="AB38" s="45"/>
      <c r="AC38" s="45"/>
      <c r="AD38" s="91"/>
      <c r="AE38" s="61"/>
      <c r="AF38" s="61"/>
      <c r="AG38" s="71"/>
      <c r="AH38" s="160" t="str">
        <f t="shared" si="11"/>
        <v/>
      </c>
      <c r="AJ38" s="74" t="e">
        <f t="shared" si="6"/>
        <v>#DIV/0!</v>
      </c>
      <c r="AK38" s="74" t="e">
        <f t="shared" si="7"/>
        <v>#DIV/0!</v>
      </c>
      <c r="AL38" s="74" t="e">
        <f t="shared" si="8"/>
        <v>#DIV/0!</v>
      </c>
    </row>
    <row r="39" spans="1:38" s="23" customFormat="1" ht="20.100000000000001" customHeight="1">
      <c r="A39" s="41">
        <f>全平台汇总!A33</f>
        <v>46112</v>
      </c>
      <c r="B39" s="45"/>
      <c r="C39" s="46"/>
      <c r="D39" s="45"/>
      <c r="E39" s="45"/>
      <c r="F39" s="45"/>
      <c r="G39" s="45"/>
      <c r="H39" s="46"/>
      <c r="I39" s="45"/>
      <c r="J39" s="45"/>
      <c r="K39" s="45"/>
      <c r="L39" s="45"/>
      <c r="M39" s="45"/>
      <c r="N39" s="42">
        <f t="shared" si="4"/>
        <v>0</v>
      </c>
      <c r="O39" s="84">
        <f t="shared" si="5"/>
        <v>0</v>
      </c>
      <c r="P39" s="45"/>
      <c r="Q39" s="45"/>
      <c r="R39" s="45"/>
      <c r="S39" s="45"/>
      <c r="T39" s="45"/>
      <c r="U39" s="45"/>
      <c r="V39" s="45"/>
      <c r="W39" s="84" t="str">
        <f t="shared" si="12"/>
        <v/>
      </c>
      <c r="X39" s="42"/>
      <c r="Y39" s="42"/>
      <c r="Z39" s="84">
        <f t="shared" si="9"/>
        <v>0</v>
      </c>
      <c r="AA39" s="73" t="str">
        <f t="shared" si="10"/>
        <v/>
      </c>
      <c r="AB39" s="45"/>
      <c r="AC39" s="45"/>
      <c r="AD39" s="91"/>
      <c r="AE39" s="61"/>
      <c r="AF39" s="61"/>
      <c r="AG39" s="61"/>
      <c r="AH39" s="160" t="str">
        <f t="shared" si="11"/>
        <v/>
      </c>
      <c r="AJ39" s="75" t="e">
        <f t="shared" si="6"/>
        <v>#DIV/0!</v>
      </c>
      <c r="AK39" s="75" t="e">
        <f t="shared" si="7"/>
        <v>#DIV/0!</v>
      </c>
      <c r="AL39" s="75" t="e">
        <f t="shared" si="8"/>
        <v>#DIV/0!</v>
      </c>
    </row>
    <row r="40" spans="1:38" s="24" customFormat="1" ht="30" customHeight="1" thickBot="1">
      <c r="A40" s="80" t="s">
        <v>143</v>
      </c>
      <c r="B40" s="81">
        <f>SUM(B9:B39)</f>
        <v>1505</v>
      </c>
      <c r="C40" s="81">
        <f t="shared" ref="C40:AH40" si="13">SUM(C9:C39)</f>
        <v>388</v>
      </c>
      <c r="D40" s="81">
        <f t="shared" si="13"/>
        <v>34970</v>
      </c>
      <c r="E40" s="81">
        <f t="shared" si="13"/>
        <v>9447</v>
      </c>
      <c r="F40" s="81">
        <f t="shared" si="13"/>
        <v>9751</v>
      </c>
      <c r="G40" s="81">
        <f t="shared" si="13"/>
        <v>21623</v>
      </c>
      <c r="H40" s="81">
        <f t="shared" si="13"/>
        <v>2571</v>
      </c>
      <c r="I40" s="81">
        <f t="shared" si="13"/>
        <v>3970</v>
      </c>
      <c r="J40" s="81">
        <f t="shared" si="13"/>
        <v>34187</v>
      </c>
      <c r="K40" s="81">
        <f t="shared" si="13"/>
        <v>144763</v>
      </c>
      <c r="L40" s="81">
        <f t="shared" si="13"/>
        <v>19883649</v>
      </c>
      <c r="M40" s="81">
        <f t="shared" si="13"/>
        <v>15714595</v>
      </c>
      <c r="N40" s="81">
        <f t="shared" si="13"/>
        <v>16373909</v>
      </c>
      <c r="O40" s="81">
        <f t="shared" si="13"/>
        <v>3509740</v>
      </c>
      <c r="P40" s="81">
        <f t="shared" si="13"/>
        <v>148511753.28</v>
      </c>
      <c r="Q40" s="81">
        <f t="shared" si="13"/>
        <v>147093338.99000001</v>
      </c>
      <c r="R40" s="81">
        <f t="shared" si="13"/>
        <v>5754026.6600000011</v>
      </c>
      <c r="S40" s="81">
        <f t="shared" si="13"/>
        <v>142757726.54999998</v>
      </c>
      <c r="T40" s="81">
        <f t="shared" si="13"/>
        <v>1707758.0099999998</v>
      </c>
      <c r="U40" s="81">
        <f t="shared" si="13"/>
        <v>449732.92000000004</v>
      </c>
      <c r="V40" s="81">
        <f t="shared" si="13"/>
        <v>1290</v>
      </c>
      <c r="W40" s="81">
        <f t="shared" si="13"/>
        <v>4046268.65</v>
      </c>
      <c r="X40" s="81">
        <f t="shared" si="13"/>
        <v>441418</v>
      </c>
      <c r="Y40" s="81">
        <f t="shared" si="13"/>
        <v>32747</v>
      </c>
      <c r="Z40" s="81">
        <f t="shared" si="13"/>
        <v>474165</v>
      </c>
      <c r="AA40" s="81">
        <f t="shared" si="13"/>
        <v>690483.19919999992</v>
      </c>
      <c r="AB40" s="81">
        <f t="shared" ref="AB40" si="14">SUM(AB9:AB39)</f>
        <v>0</v>
      </c>
      <c r="AC40" s="81">
        <f t="shared" si="13"/>
        <v>659314</v>
      </c>
      <c r="AD40" s="81">
        <f t="shared" si="13"/>
        <v>0</v>
      </c>
      <c r="AE40" s="81">
        <f>SUM(AE9:AE39)</f>
        <v>10000</v>
      </c>
      <c r="AF40" s="81">
        <f t="shared" si="13"/>
        <v>-4014</v>
      </c>
      <c r="AG40" s="81">
        <f t="shared" si="13"/>
        <v>15978261.000000002</v>
      </c>
      <c r="AH40" s="161">
        <f t="shared" si="13"/>
        <v>2222306.4507999998</v>
      </c>
      <c r="AJ40" s="76">
        <f t="shared" si="6"/>
        <v>2039.139472874577</v>
      </c>
      <c r="AK40" s="76">
        <f t="shared" si="7"/>
        <v>4302.610319419663</v>
      </c>
      <c r="AL40" s="76">
        <f t="shared" si="8"/>
        <v>3.5059993846784945</v>
      </c>
    </row>
    <row r="41" spans="1:38" ht="20.100000000000001" customHeight="1" thickBot="1">
      <c r="A41" s="194" t="s">
        <v>144</v>
      </c>
      <c r="B41" s="195"/>
      <c r="C41" s="195"/>
      <c r="D41" s="195"/>
      <c r="E41" s="195"/>
      <c r="F41" s="195"/>
      <c r="G41" s="195"/>
      <c r="H41" s="195"/>
      <c r="I41" s="196"/>
      <c r="J41" s="195"/>
      <c r="K41" s="195"/>
      <c r="L41" s="195"/>
      <c r="M41" s="195"/>
      <c r="N41" s="195"/>
      <c r="O41" s="195"/>
      <c r="P41" s="195"/>
      <c r="Q41" s="195"/>
      <c r="R41" s="195"/>
      <c r="S41" s="195"/>
      <c r="T41" s="195"/>
      <c r="U41" s="195"/>
      <c r="V41" s="195"/>
      <c r="W41" s="195"/>
      <c r="X41" s="195"/>
      <c r="Y41" s="195"/>
      <c r="Z41" s="195"/>
      <c r="AA41" s="195"/>
      <c r="AB41" s="195"/>
      <c r="AC41" s="195"/>
      <c r="AD41" s="195"/>
      <c r="AE41" s="195"/>
      <c r="AF41" s="195"/>
      <c r="AG41" s="195"/>
      <c r="AH41" s="197"/>
    </row>
    <row r="42" spans="1:38" ht="20.100000000000001" customHeight="1">
      <c r="X42" s="182" t="s">
        <v>145</v>
      </c>
      <c r="Y42" s="182"/>
    </row>
  </sheetData>
  <mergeCells count="3">
    <mergeCell ref="A6:AH6"/>
    <mergeCell ref="A41:AH41"/>
    <mergeCell ref="X42:Y42"/>
  </mergeCells>
  <phoneticPr fontId="37" type="noConversion"/>
  <conditionalFormatting sqref="B40:AA40 AC40:AH40">
    <cfRule type="cellIs" dxfId="1475" priority="52" operator="lessThan">
      <formula>0</formula>
    </cfRule>
  </conditionalFormatting>
  <conditionalFormatting sqref="O9:O13 O15 O29:O39">
    <cfRule type="cellIs" dxfId="1474" priority="54" operator="lessThan">
      <formula>0</formula>
    </cfRule>
  </conditionalFormatting>
  <conditionalFormatting sqref="R9:W13 R15:W15 R29:W39">
    <cfRule type="cellIs" dxfId="1473" priority="53" operator="lessThan">
      <formula>0</formula>
    </cfRule>
  </conditionalFormatting>
  <conditionalFormatting sqref="Z15:AA15 Z29:AA39 AC29:AG39 AC15:AG15 AC9:AH9 AC10:AG13 AH10:AH39 Z9:AA13">
    <cfRule type="cellIs" dxfId="1472" priority="51" operator="lessThan">
      <formula>0</formula>
    </cfRule>
  </conditionalFormatting>
  <conditionalFormatting sqref="O14">
    <cfRule type="cellIs" dxfId="1471" priority="50" operator="lessThan">
      <formula>0</formula>
    </cfRule>
  </conditionalFormatting>
  <conditionalFormatting sqref="R14:W14">
    <cfRule type="cellIs" dxfId="1470" priority="49" operator="lessThan">
      <formula>0</formula>
    </cfRule>
  </conditionalFormatting>
  <conditionalFormatting sqref="Z14:AA14 AC14:AG14">
    <cfRule type="cellIs" dxfId="1469" priority="48" operator="lessThan">
      <formula>0</formula>
    </cfRule>
  </conditionalFormatting>
  <conditionalFormatting sqref="O16:O17">
    <cfRule type="cellIs" dxfId="1468" priority="47" operator="lessThan">
      <formula>0</formula>
    </cfRule>
  </conditionalFormatting>
  <conditionalFormatting sqref="R16:W17">
    <cfRule type="cellIs" dxfId="1467" priority="46" operator="lessThan">
      <formula>0</formula>
    </cfRule>
  </conditionalFormatting>
  <conditionalFormatting sqref="Z16:AA17 AC16:AG17">
    <cfRule type="cellIs" dxfId="1466" priority="45" operator="lessThan">
      <formula>0</formula>
    </cfRule>
  </conditionalFormatting>
  <conditionalFormatting sqref="O18">
    <cfRule type="cellIs" dxfId="1465" priority="44" operator="lessThan">
      <formula>0</formula>
    </cfRule>
  </conditionalFormatting>
  <conditionalFormatting sqref="R18:W18">
    <cfRule type="cellIs" dxfId="1464" priority="43" operator="lessThan">
      <formula>0</formula>
    </cfRule>
  </conditionalFormatting>
  <conditionalFormatting sqref="Z18:AA18 AC18:AG18">
    <cfRule type="cellIs" dxfId="1463" priority="42" operator="lessThan">
      <formula>0</formula>
    </cfRule>
  </conditionalFormatting>
  <conditionalFormatting sqref="O19">
    <cfRule type="cellIs" dxfId="1462" priority="41" operator="lessThan">
      <formula>0</formula>
    </cfRule>
  </conditionalFormatting>
  <conditionalFormatting sqref="R19:W19">
    <cfRule type="cellIs" dxfId="1461" priority="40" operator="lessThan">
      <formula>0</formula>
    </cfRule>
  </conditionalFormatting>
  <conditionalFormatting sqref="Z19:AA19 AC19:AG19">
    <cfRule type="cellIs" dxfId="1460" priority="39" operator="lessThan">
      <formula>0</formula>
    </cfRule>
  </conditionalFormatting>
  <conditionalFormatting sqref="O20">
    <cfRule type="cellIs" dxfId="1459" priority="38" operator="lessThan">
      <formula>0</formula>
    </cfRule>
  </conditionalFormatting>
  <conditionalFormatting sqref="R20:W20">
    <cfRule type="cellIs" dxfId="1458" priority="37" operator="lessThan">
      <formula>0</formula>
    </cfRule>
  </conditionalFormatting>
  <conditionalFormatting sqref="Z20:AA20 AC20:AG20">
    <cfRule type="cellIs" dxfId="1457" priority="36" operator="lessThan">
      <formula>0</formula>
    </cfRule>
  </conditionalFormatting>
  <conditionalFormatting sqref="O21">
    <cfRule type="cellIs" dxfId="1456" priority="35" operator="lessThan">
      <formula>0</formula>
    </cfRule>
  </conditionalFormatting>
  <conditionalFormatting sqref="R21:W21">
    <cfRule type="cellIs" dxfId="1455" priority="34" operator="lessThan">
      <formula>0</formula>
    </cfRule>
  </conditionalFormatting>
  <conditionalFormatting sqref="Z21:AA21 AC21:AG21">
    <cfRule type="cellIs" dxfId="1454" priority="33" operator="lessThan">
      <formula>0</formula>
    </cfRule>
  </conditionalFormatting>
  <conditionalFormatting sqref="O22">
    <cfRule type="cellIs" dxfId="1453" priority="32" operator="lessThan">
      <formula>0</formula>
    </cfRule>
  </conditionalFormatting>
  <conditionalFormatting sqref="R22:W22">
    <cfRule type="cellIs" dxfId="1452" priority="31" operator="lessThan">
      <formula>0</formula>
    </cfRule>
  </conditionalFormatting>
  <conditionalFormatting sqref="Z22:AA22 AC22:AG22">
    <cfRule type="cellIs" dxfId="1451" priority="30" operator="lessThan">
      <formula>0</formula>
    </cfRule>
  </conditionalFormatting>
  <conditionalFormatting sqref="O23:O24">
    <cfRule type="cellIs" dxfId="1450" priority="29" operator="lessThan">
      <formula>0</formula>
    </cfRule>
  </conditionalFormatting>
  <conditionalFormatting sqref="R23:W24">
    <cfRule type="cellIs" dxfId="1449" priority="28" operator="lessThan">
      <formula>0</formula>
    </cfRule>
  </conditionalFormatting>
  <conditionalFormatting sqref="Z23:AA24 AC23:AG24">
    <cfRule type="cellIs" dxfId="1448" priority="27" operator="lessThan">
      <formula>0</formula>
    </cfRule>
  </conditionalFormatting>
  <conditionalFormatting sqref="O25">
    <cfRule type="cellIs" dxfId="1447" priority="26" operator="lessThan">
      <formula>0</formula>
    </cfRule>
  </conditionalFormatting>
  <conditionalFormatting sqref="R25:W25">
    <cfRule type="cellIs" dxfId="1446" priority="25" operator="lessThan">
      <formula>0</formula>
    </cfRule>
  </conditionalFormatting>
  <conditionalFormatting sqref="Z25:AA25 AC25:AG25">
    <cfRule type="cellIs" dxfId="1445" priority="24" operator="lessThan">
      <formula>0</formula>
    </cfRule>
  </conditionalFormatting>
  <conditionalFormatting sqref="O26">
    <cfRule type="cellIs" dxfId="1444" priority="23" operator="lessThan">
      <formula>0</formula>
    </cfRule>
  </conditionalFormatting>
  <conditionalFormatting sqref="R26:W26">
    <cfRule type="cellIs" dxfId="1443" priority="22" operator="lessThan">
      <formula>0</formula>
    </cfRule>
  </conditionalFormatting>
  <conditionalFormatting sqref="Z26:AA26 AC26:AG26">
    <cfRule type="cellIs" dxfId="1442" priority="21" operator="lessThan">
      <formula>0</formula>
    </cfRule>
  </conditionalFormatting>
  <conditionalFormatting sqref="O27">
    <cfRule type="cellIs" dxfId="1441" priority="20" operator="lessThan">
      <formula>0</formula>
    </cfRule>
  </conditionalFormatting>
  <conditionalFormatting sqref="R27:W27">
    <cfRule type="cellIs" dxfId="1440" priority="19" operator="lessThan">
      <formula>0</formula>
    </cfRule>
  </conditionalFormatting>
  <conditionalFormatting sqref="Z27:AA27 AC27:AG27">
    <cfRule type="cellIs" dxfId="1439" priority="18" operator="lessThan">
      <formula>0</formula>
    </cfRule>
  </conditionalFormatting>
  <conditionalFormatting sqref="O28">
    <cfRule type="cellIs" dxfId="1438" priority="17" operator="lessThan">
      <formula>0</formula>
    </cfRule>
  </conditionalFormatting>
  <conditionalFormatting sqref="R28:W28">
    <cfRule type="cellIs" dxfId="1437" priority="16" operator="lessThan">
      <formula>0</formula>
    </cfRule>
  </conditionalFormatting>
  <conditionalFormatting sqref="Z28:AA28 AC28:AG28">
    <cfRule type="cellIs" dxfId="1436" priority="15" operator="lessThan">
      <formula>0</formula>
    </cfRule>
  </conditionalFormatting>
  <conditionalFormatting sqref="AB40">
    <cfRule type="cellIs" dxfId="1435" priority="14" operator="lessThan">
      <formula>0</formula>
    </cfRule>
  </conditionalFormatting>
  <conditionalFormatting sqref="AB9:AB13 AB15 AB29:AB39">
    <cfRule type="cellIs" dxfId="1434" priority="13" operator="lessThan">
      <formula>0</formula>
    </cfRule>
  </conditionalFormatting>
  <conditionalFormatting sqref="AB14">
    <cfRule type="cellIs" dxfId="1433" priority="12" operator="lessThan">
      <formula>0</formula>
    </cfRule>
  </conditionalFormatting>
  <conditionalFormatting sqref="AB16:AB17">
    <cfRule type="cellIs" dxfId="1432" priority="11" operator="lessThan">
      <formula>0</formula>
    </cfRule>
  </conditionalFormatting>
  <conditionalFormatting sqref="AB18">
    <cfRule type="cellIs" dxfId="1431" priority="10" operator="lessThan">
      <formula>0</formula>
    </cfRule>
  </conditionalFormatting>
  <conditionalFormatting sqref="AB19">
    <cfRule type="cellIs" dxfId="1430" priority="9" operator="lessThan">
      <formula>0</formula>
    </cfRule>
  </conditionalFormatting>
  <conditionalFormatting sqref="AB20">
    <cfRule type="cellIs" dxfId="1429" priority="8" operator="lessThan">
      <formula>0</formula>
    </cfRule>
  </conditionalFormatting>
  <conditionalFormatting sqref="AB21">
    <cfRule type="cellIs" dxfId="1428" priority="7" operator="lessThan">
      <formula>0</formula>
    </cfRule>
  </conditionalFormatting>
  <conditionalFormatting sqref="AB22">
    <cfRule type="cellIs" dxfId="1427" priority="6" operator="lessThan">
      <formula>0</formula>
    </cfRule>
  </conditionalFormatting>
  <conditionalFormatting sqref="AB23:AB24">
    <cfRule type="cellIs" dxfId="1426" priority="5" operator="lessThan">
      <formula>0</formula>
    </cfRule>
  </conditionalFormatting>
  <conditionalFormatting sqref="AB25">
    <cfRule type="cellIs" dxfId="1425" priority="4" operator="lessThan">
      <formula>0</formula>
    </cfRule>
  </conditionalFormatting>
  <conditionalFormatting sqref="AB26">
    <cfRule type="cellIs" dxfId="1424" priority="3" operator="lessThan">
      <formula>0</formula>
    </cfRule>
  </conditionalFormatting>
  <conditionalFormatting sqref="AB27">
    <cfRule type="cellIs" dxfId="1423" priority="2" operator="lessThan">
      <formula>0</formula>
    </cfRule>
  </conditionalFormatting>
  <conditionalFormatting sqref="AB28">
    <cfRule type="cellIs" dxfId="1422" priority="1" operator="lessThan">
      <formula>0</formula>
    </cfRule>
  </conditionalFormatting>
  <pageMargins left="0.75" right="0.75" top="1" bottom="1" header="0.5" footer="0.5"/>
  <pageSetup paperSize="9" orientation="portrait" r:id="rId1"/>
  <ignoredErrors>
    <ignoredError sqref="N9:N39" unlocked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8"/>
  </sheetPr>
  <dimension ref="A1:AT139"/>
  <sheetViews>
    <sheetView zoomScale="55" zoomScaleNormal="55" workbookViewId="0">
      <pane xSplit="1" topLeftCell="B1" activePane="topRight" state="frozen"/>
      <selection activeCell="D37" sqref="D37"/>
      <selection pane="topRight" activeCell="C33" sqref="C33"/>
    </sheetView>
  </sheetViews>
  <sheetFormatPr defaultColWidth="39.5703125" defaultRowHeight="20.100000000000001" customHeight="1" outlineLevelRow="1" outlineLevelCol="1"/>
  <cols>
    <col min="1" max="1" width="8.5703125" style="2" customWidth="1"/>
    <col min="2" max="21" width="39.5703125" style="3" outlineLevel="1"/>
    <col min="22" max="22" width="40.5703125" style="3" customWidth="1" outlineLevel="1"/>
    <col min="23" max="23" width="39.5703125" style="3" outlineLevel="1"/>
    <col min="24" max="16384" width="39.5703125" style="3"/>
  </cols>
  <sheetData>
    <row r="1" spans="1:46" ht="22.5">
      <c r="A1" s="201" t="s">
        <v>146</v>
      </c>
      <c r="B1" s="201"/>
      <c r="C1" s="201"/>
    </row>
    <row r="2" spans="1:46" ht="14.25">
      <c r="A2" s="4" t="s">
        <v>1</v>
      </c>
      <c r="B2" s="202" t="s">
        <v>55</v>
      </c>
      <c r="C2" s="203"/>
      <c r="D2" s="204"/>
      <c r="E2" s="202" t="s">
        <v>67</v>
      </c>
      <c r="F2" s="203"/>
      <c r="G2" s="204"/>
      <c r="H2" s="202" t="s">
        <v>68</v>
      </c>
      <c r="I2" s="203"/>
      <c r="J2" s="204"/>
      <c r="K2" s="202" t="s">
        <v>69</v>
      </c>
      <c r="L2" s="203"/>
      <c r="M2" s="204"/>
      <c r="N2" s="202" t="s">
        <v>70</v>
      </c>
      <c r="O2" s="203"/>
      <c r="P2" s="204"/>
      <c r="Q2" s="202" t="s">
        <v>74</v>
      </c>
      <c r="R2" s="203"/>
      <c r="S2" s="204"/>
      <c r="T2" s="202" t="s">
        <v>75</v>
      </c>
      <c r="U2" s="203"/>
      <c r="V2" s="204"/>
      <c r="W2" s="14" t="s">
        <v>147</v>
      </c>
      <c r="X2" s="202" t="s">
        <v>73</v>
      </c>
      <c r="Y2" s="203"/>
      <c r="Z2" s="204"/>
      <c r="AA2" s="202" t="s">
        <v>17</v>
      </c>
      <c r="AB2" s="203"/>
      <c r="AC2" s="204"/>
      <c r="AD2" s="14" t="s">
        <v>148</v>
      </c>
      <c r="AE2" s="14" t="s">
        <v>149</v>
      </c>
      <c r="AF2" s="202" t="s">
        <v>71</v>
      </c>
      <c r="AG2" s="203"/>
      <c r="AH2" s="204"/>
      <c r="AI2" s="202" t="s">
        <v>72</v>
      </c>
      <c r="AJ2" s="203"/>
      <c r="AK2" s="204"/>
      <c r="AL2" s="202" t="s">
        <v>76</v>
      </c>
      <c r="AM2" s="203"/>
      <c r="AN2" s="204"/>
      <c r="AO2" s="202" t="s">
        <v>78</v>
      </c>
      <c r="AP2" s="203"/>
      <c r="AQ2" s="204"/>
      <c r="AR2" s="205" t="s">
        <v>64</v>
      </c>
      <c r="AS2" s="206"/>
      <c r="AT2" s="207"/>
    </row>
    <row r="3" spans="1:46" s="1" customFormat="1" ht="25.5">
      <c r="A3" s="214" t="s">
        <v>84</v>
      </c>
      <c r="B3" s="208" t="s">
        <v>87</v>
      </c>
      <c r="C3" s="209"/>
      <c r="D3" s="210"/>
      <c r="E3" s="208" t="s">
        <v>85</v>
      </c>
      <c r="F3" s="209"/>
      <c r="G3" s="210"/>
      <c r="H3" s="208" t="s">
        <v>86</v>
      </c>
      <c r="I3" s="209"/>
      <c r="J3" s="210"/>
      <c r="K3" s="208" t="s">
        <v>88</v>
      </c>
      <c r="L3" s="209"/>
      <c r="M3" s="210"/>
      <c r="N3" s="208" t="s">
        <v>89</v>
      </c>
      <c r="O3" s="209"/>
      <c r="P3" s="210"/>
      <c r="Q3" s="208" t="s">
        <v>93</v>
      </c>
      <c r="R3" s="209"/>
      <c r="S3" s="210"/>
      <c r="T3" s="208" t="s">
        <v>94</v>
      </c>
      <c r="U3" s="209"/>
      <c r="V3" s="210"/>
      <c r="W3" s="15" t="s">
        <v>105</v>
      </c>
      <c r="X3" s="208" t="s">
        <v>92</v>
      </c>
      <c r="Y3" s="209"/>
      <c r="Z3" s="210"/>
      <c r="AA3" s="208" t="s">
        <v>97</v>
      </c>
      <c r="AB3" s="209"/>
      <c r="AC3" s="210"/>
      <c r="AD3" s="15" t="s">
        <v>106</v>
      </c>
      <c r="AE3" s="15" t="s">
        <v>107</v>
      </c>
      <c r="AF3" s="208" t="s">
        <v>90</v>
      </c>
      <c r="AG3" s="209"/>
      <c r="AH3" s="210"/>
      <c r="AI3" s="208" t="s">
        <v>91</v>
      </c>
      <c r="AJ3" s="209"/>
      <c r="AK3" s="210"/>
      <c r="AL3" s="208" t="s">
        <v>95</v>
      </c>
      <c r="AM3" s="209"/>
      <c r="AN3" s="210"/>
      <c r="AO3" s="208" t="s">
        <v>98</v>
      </c>
      <c r="AP3" s="209"/>
      <c r="AQ3" s="210"/>
      <c r="AR3" s="211" t="s">
        <v>104</v>
      </c>
      <c r="AS3" s="212"/>
      <c r="AT3" s="213"/>
    </row>
    <row r="4" spans="1:46" ht="14.25">
      <c r="A4" s="214"/>
      <c r="B4" s="5" t="s">
        <v>150</v>
      </c>
      <c r="C4" s="5" t="s">
        <v>151</v>
      </c>
      <c r="D4" s="5" t="s">
        <v>152</v>
      </c>
      <c r="E4" s="5" t="s">
        <v>153</v>
      </c>
      <c r="F4" s="5" t="s">
        <v>154</v>
      </c>
      <c r="G4" s="5" t="s">
        <v>155</v>
      </c>
      <c r="H4" s="5" t="s">
        <v>153</v>
      </c>
      <c r="I4" s="5" t="s">
        <v>154</v>
      </c>
      <c r="J4" s="5" t="s">
        <v>155</v>
      </c>
      <c r="K4" s="5" t="s">
        <v>153</v>
      </c>
      <c r="L4" s="5" t="s">
        <v>154</v>
      </c>
      <c r="M4" s="5" t="s">
        <v>155</v>
      </c>
      <c r="N4" s="5" t="s">
        <v>153</v>
      </c>
      <c r="O4" s="5" t="s">
        <v>154</v>
      </c>
      <c r="P4" s="5" t="s">
        <v>155</v>
      </c>
      <c r="Q4" s="5" t="s">
        <v>153</v>
      </c>
      <c r="R4" s="5" t="s">
        <v>154</v>
      </c>
      <c r="S4" s="5" t="s">
        <v>155</v>
      </c>
      <c r="T4" s="5" t="s">
        <v>153</v>
      </c>
      <c r="U4" s="5" t="s">
        <v>154</v>
      </c>
      <c r="V4" s="5" t="s">
        <v>155</v>
      </c>
      <c r="W4" s="5"/>
      <c r="X4" s="5" t="s">
        <v>153</v>
      </c>
      <c r="Y4" s="5" t="s">
        <v>154</v>
      </c>
      <c r="Z4" s="5" t="s">
        <v>155</v>
      </c>
      <c r="AA4" s="5" t="s">
        <v>153</v>
      </c>
      <c r="AB4" s="5" t="s">
        <v>154</v>
      </c>
      <c r="AC4" s="5" t="s">
        <v>155</v>
      </c>
      <c r="AD4" s="5"/>
      <c r="AE4" s="5"/>
      <c r="AF4" s="5" t="s">
        <v>153</v>
      </c>
      <c r="AG4" s="5" t="s">
        <v>154</v>
      </c>
      <c r="AH4" s="5" t="s">
        <v>155</v>
      </c>
      <c r="AI4" s="19" t="s">
        <v>153</v>
      </c>
      <c r="AJ4" s="19" t="s">
        <v>154</v>
      </c>
      <c r="AK4" s="19" t="s">
        <v>155</v>
      </c>
      <c r="AL4" s="19" t="s">
        <v>153</v>
      </c>
      <c r="AM4" s="19" t="s">
        <v>154</v>
      </c>
      <c r="AN4" s="19" t="s">
        <v>155</v>
      </c>
      <c r="AO4" s="19" t="s">
        <v>153</v>
      </c>
      <c r="AP4" s="19" t="s">
        <v>154</v>
      </c>
      <c r="AQ4" s="19" t="s">
        <v>155</v>
      </c>
      <c r="AR4" s="19" t="s">
        <v>153</v>
      </c>
      <c r="AS4" s="19" t="s">
        <v>154</v>
      </c>
      <c r="AT4" s="19" t="s">
        <v>155</v>
      </c>
    </row>
    <row r="5" spans="1:46" ht="14.25">
      <c r="A5" s="6">
        <f>全平台汇总!A3</f>
        <v>46082</v>
      </c>
      <c r="B5" s="7">
        <f>WP!D9</f>
        <v>7540</v>
      </c>
      <c r="C5" s="7">
        <f>'2026年2月WP'!D9</f>
        <v>6426</v>
      </c>
      <c r="D5" s="8">
        <f t="shared" ref="D5:D35" si="0">(B5-C5)/C5</f>
        <v>0.17335823218176161</v>
      </c>
      <c r="E5" s="9">
        <f>WP!B9</f>
        <v>206</v>
      </c>
      <c r="F5" s="9">
        <f>'2026年2月WP'!B9</f>
        <v>264</v>
      </c>
      <c r="G5" s="10">
        <f t="shared" ref="G5:G35" si="1">(E5-F5)/F5</f>
        <v>-0.2196969696969697</v>
      </c>
      <c r="H5" s="7">
        <f>WP!C9</f>
        <v>94</v>
      </c>
      <c r="I5" s="7">
        <f>'2026年2月WP'!C9</f>
        <v>106</v>
      </c>
      <c r="J5" s="8">
        <f t="shared" ref="J5:J35" si="2">(H5-I5)/I5</f>
        <v>-0.11320754716981132</v>
      </c>
      <c r="K5" s="9">
        <f>WP!F9</f>
        <v>1784</v>
      </c>
      <c r="L5" s="9">
        <f>'2026年2月WP'!F9</f>
        <v>1719</v>
      </c>
      <c r="M5" s="13">
        <f t="shared" ref="M5:M35" si="3">(K5-L5)/L5</f>
        <v>3.7812681791739383E-2</v>
      </c>
      <c r="N5" s="7">
        <f>WP!G9</f>
        <v>4263</v>
      </c>
      <c r="O5" s="7">
        <f>'2026年2月WP'!G9</f>
        <v>4115</v>
      </c>
      <c r="P5" s="12">
        <f t="shared" ref="P5:P35" si="4">(N5-O5)/O5</f>
        <v>3.5965978128797087E-2</v>
      </c>
      <c r="Q5" s="9">
        <f>WP!K9</f>
        <v>17244</v>
      </c>
      <c r="R5" s="9">
        <f>'2026年2月WP'!K9</f>
        <v>28594</v>
      </c>
      <c r="S5" s="12">
        <f t="shared" ref="S5:S35" si="5">(Q5-R5)/R5</f>
        <v>-0.39693642022801984</v>
      </c>
      <c r="T5" s="7">
        <f>WP!L9</f>
        <v>4327032</v>
      </c>
      <c r="U5" s="7">
        <f>'2026年2月WP'!L9</f>
        <v>4559838</v>
      </c>
      <c r="V5" s="12">
        <f t="shared" ref="V5:V35" si="6">(T5-U5)/U5</f>
        <v>-5.1055761191516016E-2</v>
      </c>
      <c r="W5" s="16">
        <f>WP!AH9</f>
        <v>2425.4663677130043</v>
      </c>
      <c r="X5" s="9">
        <f>WP!J9</f>
        <v>3233</v>
      </c>
      <c r="Y5" s="9">
        <f>'2026年2月WP'!J9</f>
        <v>3080</v>
      </c>
      <c r="Z5" s="12">
        <f t="shared" ref="Z5:Z35" si="7">(X5-Y5)/Y5</f>
        <v>4.9675324675324678E-2</v>
      </c>
      <c r="AA5" s="7">
        <f>WP!P9</f>
        <v>23387436.539999999</v>
      </c>
      <c r="AB5" s="7">
        <f>'2026年2月WP'!P9</f>
        <v>24158526.75</v>
      </c>
      <c r="AC5" s="12">
        <f t="shared" ref="AC5:AC35" si="8">(AA5-AB5)/AB5</f>
        <v>-3.1917931833322616E-2</v>
      </c>
      <c r="AD5" s="16">
        <f>WP!AI9</f>
        <v>7233.9735663470456</v>
      </c>
      <c r="AE5" s="18">
        <f>WP!AJ9</f>
        <v>1.8122197309417041</v>
      </c>
      <c r="AF5" s="9">
        <f>WP!H9</f>
        <v>487</v>
      </c>
      <c r="AG5" s="9">
        <f>'2026年2月WP'!H9</f>
        <v>444</v>
      </c>
      <c r="AH5" s="12">
        <f t="shared" ref="AH5:AH35" si="9">(AF5-AG5)/AG5</f>
        <v>9.6846846846846843E-2</v>
      </c>
      <c r="AI5" s="7">
        <f>WP!I9</f>
        <v>873</v>
      </c>
      <c r="AJ5" s="7">
        <f>'2026年2月WP'!I9</f>
        <v>814</v>
      </c>
      <c r="AK5" s="12">
        <f t="shared" ref="AK5:AK35" si="10">(AI5-AJ5)/AJ5</f>
        <v>7.2481572481572484E-2</v>
      </c>
      <c r="AL5" s="9">
        <f>WP!M9</f>
        <v>4332776</v>
      </c>
      <c r="AM5" s="9">
        <f>'2026年2月WP'!M9</f>
        <v>4259980</v>
      </c>
      <c r="AN5" s="12">
        <f t="shared" ref="AN5:AN35" si="11">(AL5-AM5)/AM5</f>
        <v>1.7088343137761211E-2</v>
      </c>
      <c r="AO5" s="7">
        <f>WP!Q9</f>
        <v>314286.96000000002</v>
      </c>
      <c r="AP5" s="7">
        <f>'2026年2月WP'!Q9</f>
        <v>550919.06000000006</v>
      </c>
      <c r="AQ5" s="12">
        <f t="shared" ref="AQ5:AQ35" si="12">(AO5-AP5)/AP5</f>
        <v>-0.42952244200808737</v>
      </c>
      <c r="AR5" s="9">
        <f>WP!AF9</f>
        <v>-122166.11639999998</v>
      </c>
      <c r="AS5" s="9">
        <f>'2026年2月WP'!AF9</f>
        <v>-129161.55539999997</v>
      </c>
      <c r="AT5" s="12">
        <f>(AR5-AS5)/AS5</f>
        <v>-5.4160380605016975E-2</v>
      </c>
    </row>
    <row r="6" spans="1:46" ht="14.25">
      <c r="A6" s="6">
        <f>全平台汇总!A4</f>
        <v>46083</v>
      </c>
      <c r="B6" s="7">
        <f>WP!D10</f>
        <v>5841</v>
      </c>
      <c r="C6" s="7">
        <f>'2026年2月WP'!D10</f>
        <v>6681</v>
      </c>
      <c r="D6" s="8">
        <f t="shared" si="0"/>
        <v>-0.12572968118545128</v>
      </c>
      <c r="E6" s="9">
        <f>WP!B10</f>
        <v>201</v>
      </c>
      <c r="F6" s="9">
        <f>'2026年2月WP'!B10</f>
        <v>295</v>
      </c>
      <c r="G6" s="10">
        <f t="shared" si="1"/>
        <v>-0.31864406779661014</v>
      </c>
      <c r="H6" s="7">
        <f>WP!C10</f>
        <v>104</v>
      </c>
      <c r="I6" s="7">
        <f>'2026年2月WP'!C10</f>
        <v>103</v>
      </c>
      <c r="J6" s="8">
        <f t="shared" si="2"/>
        <v>9.7087378640776691E-3</v>
      </c>
      <c r="K6" s="9">
        <f>WP!F10</f>
        <v>1445</v>
      </c>
      <c r="L6" s="9">
        <f>'2026年2月WP'!F10</f>
        <v>1561</v>
      </c>
      <c r="M6" s="13">
        <f t="shared" si="3"/>
        <v>-7.4311338885329911E-2</v>
      </c>
      <c r="N6" s="7">
        <f>WP!G10</f>
        <v>3649</v>
      </c>
      <c r="O6" s="7">
        <f>'2026年2月WP'!G10</f>
        <v>3901</v>
      </c>
      <c r="P6" s="12">
        <f t="shared" si="4"/>
        <v>-6.4598820815175595E-2</v>
      </c>
      <c r="Q6" s="9">
        <f>WP!K10</f>
        <v>26550</v>
      </c>
      <c r="R6" s="9">
        <f>'2026年2月WP'!K10</f>
        <v>26492</v>
      </c>
      <c r="S6" s="12">
        <f t="shared" si="5"/>
        <v>2.1893401781669939E-3</v>
      </c>
      <c r="T6" s="7">
        <f>WP!L10</f>
        <v>4018268</v>
      </c>
      <c r="U6" s="7">
        <f>'2026年2月WP'!L10</f>
        <v>4112965</v>
      </c>
      <c r="V6" s="12">
        <f t="shared" si="6"/>
        <v>-2.3024022815657318E-2</v>
      </c>
      <c r="W6" s="16">
        <f>WP!AH10</f>
        <v>2780.80830449827</v>
      </c>
      <c r="X6" s="9">
        <f>WP!J10</f>
        <v>2660</v>
      </c>
      <c r="Y6" s="9">
        <f>'2026年2月WP'!J10</f>
        <v>2877</v>
      </c>
      <c r="Z6" s="12">
        <f t="shared" si="7"/>
        <v>-7.5425790754257913E-2</v>
      </c>
      <c r="AA6" s="7">
        <f>WP!P10</f>
        <v>21901078.059999999</v>
      </c>
      <c r="AB6" s="7">
        <f>'2026年2月WP'!P10</f>
        <v>24522315.449999999</v>
      </c>
      <c r="AC6" s="12">
        <f t="shared" si="8"/>
        <v>-0.10689192035493535</v>
      </c>
      <c r="AD6" s="16">
        <f>WP!AI10</f>
        <v>8233.487992481203</v>
      </c>
      <c r="AE6" s="18">
        <f>WP!AJ10</f>
        <v>1.8408304498269896</v>
      </c>
      <c r="AF6" s="9">
        <f>WP!H10</f>
        <v>502</v>
      </c>
      <c r="AG6" s="9">
        <f>'2026年2月WP'!H10</f>
        <v>490</v>
      </c>
      <c r="AH6" s="12">
        <f t="shared" si="9"/>
        <v>2.4489795918367346E-2</v>
      </c>
      <c r="AI6" s="7">
        <f>WP!I10</f>
        <v>872</v>
      </c>
      <c r="AJ6" s="7">
        <f>'2026年2月WP'!I10</f>
        <v>893</v>
      </c>
      <c r="AK6" s="12">
        <f t="shared" si="10"/>
        <v>-2.3516237402015677E-2</v>
      </c>
      <c r="AL6" s="9">
        <f>WP!M10</f>
        <v>4321480</v>
      </c>
      <c r="AM6" s="9">
        <f>'2026年2月WP'!M10</f>
        <v>4118277</v>
      </c>
      <c r="AN6" s="12">
        <f t="shared" si="11"/>
        <v>4.9341751416915373E-2</v>
      </c>
      <c r="AO6" s="7">
        <f>WP!Q10</f>
        <v>397706.99</v>
      </c>
      <c r="AP6" s="7">
        <f>'2026年2月WP'!Q10</f>
        <v>895758.62</v>
      </c>
      <c r="AQ6" s="12">
        <f t="shared" si="12"/>
        <v>-0.55601098206568189</v>
      </c>
      <c r="AR6" s="9">
        <f>WP!AF10</f>
        <v>-429923.82910000009</v>
      </c>
      <c r="AS6" s="9">
        <f>'2026年2月WP'!AF10</f>
        <v>75839.384199999971</v>
      </c>
      <c r="AT6" s="12">
        <f t="shared" ref="AT6:AT35" si="13">(AR6-AS6)/AS6</f>
        <v>-6.6688728901888981</v>
      </c>
    </row>
    <row r="7" spans="1:46" ht="14.25">
      <c r="A7" s="6">
        <f>全平台汇总!A5</f>
        <v>46084</v>
      </c>
      <c r="B7" s="7">
        <f>WP!D11</f>
        <v>8837</v>
      </c>
      <c r="C7" s="7">
        <f>'2026年2月WP'!D11</f>
        <v>7336</v>
      </c>
      <c r="D7" s="8">
        <f t="shared" si="0"/>
        <v>0.20460741548527808</v>
      </c>
      <c r="E7" s="9">
        <f>WP!B11</f>
        <v>181</v>
      </c>
      <c r="F7" s="9">
        <f>'2026年2月WP'!B11</f>
        <v>281</v>
      </c>
      <c r="G7" s="10">
        <f t="shared" si="1"/>
        <v>-0.35587188612099646</v>
      </c>
      <c r="H7" s="7">
        <f>WP!C11</f>
        <v>73</v>
      </c>
      <c r="I7" s="7">
        <f>'2026年2月WP'!C11</f>
        <v>91</v>
      </c>
      <c r="J7" s="8">
        <f t="shared" si="2"/>
        <v>-0.19780219780219779</v>
      </c>
      <c r="K7" s="9">
        <f>WP!F11</f>
        <v>1418</v>
      </c>
      <c r="L7" s="9">
        <f>'2026年2月WP'!F11</f>
        <v>1526</v>
      </c>
      <c r="M7" s="13">
        <f t="shared" si="3"/>
        <v>-7.0773263433813891E-2</v>
      </c>
      <c r="N7" s="7">
        <f>WP!G11</f>
        <v>3572</v>
      </c>
      <c r="O7" s="7">
        <f>'2026年2月WP'!G11</f>
        <v>3817</v>
      </c>
      <c r="P7" s="12">
        <f t="shared" si="4"/>
        <v>-6.418653392716793E-2</v>
      </c>
      <c r="Q7" s="9">
        <f>WP!K11</f>
        <v>28891</v>
      </c>
      <c r="R7" s="9">
        <f>'2026年2月WP'!K11</f>
        <v>34755</v>
      </c>
      <c r="S7" s="12">
        <f t="shared" si="5"/>
        <v>-0.16872392461516328</v>
      </c>
      <c r="T7" s="7">
        <f>WP!L11</f>
        <v>3401851</v>
      </c>
      <c r="U7" s="7">
        <f>'2026年2月WP'!L11</f>
        <v>3505630</v>
      </c>
      <c r="V7" s="12">
        <f t="shared" si="6"/>
        <v>-2.9603523475095775E-2</v>
      </c>
      <c r="W7" s="16">
        <f>WP!AH11</f>
        <v>2399.0486600846261</v>
      </c>
      <c r="X7" s="9">
        <f>WP!J11</f>
        <v>3625</v>
      </c>
      <c r="Y7" s="9">
        <f>'2026年2月WP'!J11</f>
        <v>3787</v>
      </c>
      <c r="Z7" s="12">
        <f t="shared" si="7"/>
        <v>-4.2777924478479008E-2</v>
      </c>
      <c r="AA7" s="7">
        <f>WP!P11</f>
        <v>20978277.350000001</v>
      </c>
      <c r="AB7" s="7">
        <f>'2026年2月WP'!P11</f>
        <v>25622893.370000001</v>
      </c>
      <c r="AC7" s="12">
        <f t="shared" si="8"/>
        <v>-0.18126821014827488</v>
      </c>
      <c r="AD7" s="16">
        <f>WP!AI11</f>
        <v>5787.1109931034489</v>
      </c>
      <c r="AE7" s="18">
        <f>WP!AJ11</f>
        <v>2.5564174894217206</v>
      </c>
      <c r="AF7" s="9">
        <f>WP!H11</f>
        <v>396</v>
      </c>
      <c r="AG7" s="9">
        <f>'2026年2月WP'!H11</f>
        <v>451</v>
      </c>
      <c r="AH7" s="12">
        <f t="shared" si="9"/>
        <v>-0.12195121951219512</v>
      </c>
      <c r="AI7" s="7">
        <f>WP!I11</f>
        <v>718</v>
      </c>
      <c r="AJ7" s="7">
        <f>'2026年2月WP'!I11</f>
        <v>850</v>
      </c>
      <c r="AK7" s="12">
        <f t="shared" si="10"/>
        <v>-0.15529411764705883</v>
      </c>
      <c r="AL7" s="9">
        <f>WP!M11</f>
        <v>2965047</v>
      </c>
      <c r="AM7" s="9">
        <f>'2026年2月WP'!M11</f>
        <v>4167594</v>
      </c>
      <c r="AN7" s="12">
        <f t="shared" si="11"/>
        <v>-0.28854706096611138</v>
      </c>
      <c r="AO7" s="7">
        <f>WP!Q11</f>
        <v>613103.09</v>
      </c>
      <c r="AP7" s="7">
        <f>'2026年2月WP'!Q11</f>
        <v>-695169.36</v>
      </c>
      <c r="AQ7" s="12">
        <f t="shared" si="12"/>
        <v>-1.8819478033381678</v>
      </c>
      <c r="AR7" s="9">
        <f>WP!AF11</f>
        <v>245466.91189999995</v>
      </c>
      <c r="AS7" s="9">
        <f>'2026年2月WP'!AF11</f>
        <v>-1007119.1675999999</v>
      </c>
      <c r="AT7" s="12">
        <f t="shared" si="13"/>
        <v>-1.2437317447596159</v>
      </c>
    </row>
    <row r="8" spans="1:46" ht="14.25">
      <c r="A8" s="6">
        <f>全平台汇总!A6</f>
        <v>46085</v>
      </c>
      <c r="B8" s="7">
        <f>WP!D12</f>
        <v>11208</v>
      </c>
      <c r="C8" s="7">
        <f>'2026年2月WP'!D12</f>
        <v>6664</v>
      </c>
      <c r="D8" s="8">
        <f t="shared" si="0"/>
        <v>0.68187274909963991</v>
      </c>
      <c r="E8" s="9">
        <f>WP!B12</f>
        <v>236</v>
      </c>
      <c r="F8" s="9">
        <f>'2026年2月WP'!B12</f>
        <v>256</v>
      </c>
      <c r="G8" s="10">
        <f t="shared" si="1"/>
        <v>-7.8125E-2</v>
      </c>
      <c r="H8" s="7">
        <f>WP!C12</f>
        <v>102</v>
      </c>
      <c r="I8" s="7">
        <f>'2026年2月WP'!C12</f>
        <v>98</v>
      </c>
      <c r="J8" s="8">
        <f t="shared" si="2"/>
        <v>4.0816326530612242E-2</v>
      </c>
      <c r="K8" s="9">
        <f>WP!F12</f>
        <v>1561</v>
      </c>
      <c r="L8" s="9">
        <f>'2026年2月WP'!F12</f>
        <v>1464</v>
      </c>
      <c r="M8" s="13">
        <f t="shared" si="3"/>
        <v>6.62568306010929E-2</v>
      </c>
      <c r="N8" s="7">
        <f>WP!G12</f>
        <v>3858</v>
      </c>
      <c r="O8" s="7">
        <f>'2026年2月WP'!G12</f>
        <v>3827</v>
      </c>
      <c r="P8" s="12">
        <f t="shared" si="4"/>
        <v>8.1003396916644894E-3</v>
      </c>
      <c r="Q8" s="9">
        <f>WP!K12</f>
        <v>26710</v>
      </c>
      <c r="R8" s="9">
        <f>'2026年2月WP'!K12</f>
        <v>74394</v>
      </c>
      <c r="S8" s="12">
        <f t="shared" si="5"/>
        <v>-0.6409656692744039</v>
      </c>
      <c r="T8" s="7">
        <f>WP!L12</f>
        <v>4415840</v>
      </c>
      <c r="U8" s="7">
        <f>'2026年2月WP'!L12</f>
        <v>3665493</v>
      </c>
      <c r="V8" s="12">
        <f t="shared" si="6"/>
        <v>0.20470561531559328</v>
      </c>
      <c r="W8" s="16">
        <f>WP!AH12</f>
        <v>2828.8532991672005</v>
      </c>
      <c r="X8" s="9">
        <f>WP!J12</f>
        <v>4374</v>
      </c>
      <c r="Y8" s="9">
        <f>'2026年2月WP'!J12</f>
        <v>3350</v>
      </c>
      <c r="Z8" s="12">
        <f t="shared" si="7"/>
        <v>0.30567164179104478</v>
      </c>
      <c r="AA8" s="7">
        <f>WP!P12</f>
        <v>27978341.129999999</v>
      </c>
      <c r="AB8" s="7">
        <f>'2026年2月WP'!P12</f>
        <v>24137137.370000001</v>
      </c>
      <c r="AC8" s="12">
        <f t="shared" si="8"/>
        <v>0.15914081695430141</v>
      </c>
      <c r="AD8" s="16">
        <f>WP!AI12</f>
        <v>6396.5114609053498</v>
      </c>
      <c r="AE8" s="18">
        <f>WP!AJ12</f>
        <v>2.8020499679692503</v>
      </c>
      <c r="AF8" s="9">
        <f>WP!H12</f>
        <v>446</v>
      </c>
      <c r="AG8" s="9">
        <f>'2026年2月WP'!H12</f>
        <v>416</v>
      </c>
      <c r="AH8" s="12">
        <f t="shared" si="9"/>
        <v>7.2115384615384609E-2</v>
      </c>
      <c r="AI8" s="7">
        <f>WP!I12</f>
        <v>817</v>
      </c>
      <c r="AJ8" s="7">
        <f>'2026年2月WP'!I12</f>
        <v>781</v>
      </c>
      <c r="AK8" s="12">
        <f t="shared" si="10"/>
        <v>4.6094750320102434E-2</v>
      </c>
      <c r="AL8" s="9">
        <f>WP!M12</f>
        <v>4143447</v>
      </c>
      <c r="AM8" s="9">
        <f>'2026年2月WP'!M12</f>
        <v>3365963</v>
      </c>
      <c r="AN8" s="12">
        <f t="shared" si="11"/>
        <v>0.23098411955211628</v>
      </c>
      <c r="AO8" s="7">
        <f>WP!Q12</f>
        <v>515375.76</v>
      </c>
      <c r="AP8" s="7">
        <f>'2026年2月WP'!Q12</f>
        <v>1038064.5</v>
      </c>
      <c r="AQ8" s="12">
        <f t="shared" si="12"/>
        <v>-0.50352241117965213</v>
      </c>
      <c r="AR8" s="9">
        <f>WP!AF12</f>
        <v>89376.071600000025</v>
      </c>
      <c r="AS8" s="9">
        <f>'2026年2月WP'!AF12</f>
        <v>607572.19500000007</v>
      </c>
      <c r="AT8" s="12">
        <f t="shared" si="13"/>
        <v>-0.85289637620760439</v>
      </c>
    </row>
    <row r="9" spans="1:46" ht="14.25">
      <c r="A9" s="6">
        <f>全平台汇总!A7</f>
        <v>46086</v>
      </c>
      <c r="B9" s="7">
        <f>WP!D13</f>
        <v>6623</v>
      </c>
      <c r="C9" s="7">
        <f>'2026年2月WP'!D13</f>
        <v>6548</v>
      </c>
      <c r="D9" s="8">
        <f t="shared" si="0"/>
        <v>1.1453879047037263E-2</v>
      </c>
      <c r="E9" s="9">
        <f>WP!B13</f>
        <v>200</v>
      </c>
      <c r="F9" s="9">
        <f>'2026年2月WP'!B13</f>
        <v>464</v>
      </c>
      <c r="G9" s="10">
        <f t="shared" si="1"/>
        <v>-0.56896551724137934</v>
      </c>
      <c r="H9" s="7">
        <f>WP!C13</f>
        <v>111</v>
      </c>
      <c r="I9" s="7">
        <f>'2026年2月WP'!C13</f>
        <v>154</v>
      </c>
      <c r="J9" s="8">
        <f t="shared" si="2"/>
        <v>-0.2792207792207792</v>
      </c>
      <c r="K9" s="9">
        <f>WP!F13</f>
        <v>1399</v>
      </c>
      <c r="L9" s="9">
        <f>'2026年2月WP'!F13</f>
        <v>1474</v>
      </c>
      <c r="M9" s="13">
        <f t="shared" si="3"/>
        <v>-5.0881953867028491E-2</v>
      </c>
      <c r="N9" s="7">
        <f>WP!G13</f>
        <v>3686</v>
      </c>
      <c r="O9" s="7">
        <f>'2026年2月WP'!G13</f>
        <v>3505</v>
      </c>
      <c r="P9" s="12">
        <f t="shared" si="4"/>
        <v>5.1640513552068473E-2</v>
      </c>
      <c r="Q9" s="9">
        <f>WP!K13</f>
        <v>34717</v>
      </c>
      <c r="R9" s="9">
        <f>'2026年2月WP'!K13</f>
        <v>46544</v>
      </c>
      <c r="S9" s="12">
        <f t="shared" si="5"/>
        <v>-0.25410364386387074</v>
      </c>
      <c r="T9" s="7">
        <f>WP!L13</f>
        <v>4465269</v>
      </c>
      <c r="U9" s="7">
        <f>'2026年2月WP'!L13</f>
        <v>3260211</v>
      </c>
      <c r="V9" s="12">
        <f t="shared" si="6"/>
        <v>0.36962576962043253</v>
      </c>
      <c r="W9" s="16">
        <f>WP!AH13</f>
        <v>3191.7576840600427</v>
      </c>
      <c r="X9" s="9">
        <f>WP!J13</f>
        <v>2991</v>
      </c>
      <c r="Y9" s="9">
        <f>'2026年2月WP'!J13</f>
        <v>3090</v>
      </c>
      <c r="Z9" s="12">
        <f t="shared" si="7"/>
        <v>-3.2038834951456312E-2</v>
      </c>
      <c r="AA9" s="7">
        <f>WP!P13</f>
        <v>27024540.68</v>
      </c>
      <c r="AB9" s="7">
        <f>'2026年2月WP'!P13</f>
        <v>19975471.390000001</v>
      </c>
      <c r="AC9" s="12">
        <f t="shared" si="8"/>
        <v>0.35288625496612119</v>
      </c>
      <c r="AD9" s="16">
        <f>WP!AI13</f>
        <v>9035.2860849214303</v>
      </c>
      <c r="AE9" s="18">
        <f>WP!AJ13</f>
        <v>2.1379556826304502</v>
      </c>
      <c r="AF9" s="9">
        <f>WP!H13</f>
        <v>391</v>
      </c>
      <c r="AG9" s="9">
        <f>'2026年2月WP'!H13</f>
        <v>392</v>
      </c>
      <c r="AH9" s="12">
        <f t="shared" si="9"/>
        <v>-2.5510204081632651E-3</v>
      </c>
      <c r="AI9" s="7">
        <f>WP!I13</f>
        <v>753</v>
      </c>
      <c r="AJ9" s="7">
        <f>'2026年2月WP'!I13</f>
        <v>678</v>
      </c>
      <c r="AK9" s="12">
        <f t="shared" si="10"/>
        <v>0.11061946902654868</v>
      </c>
      <c r="AL9" s="9">
        <f>WP!M13</f>
        <v>4274465</v>
      </c>
      <c r="AM9" s="9">
        <f>'2026年2月WP'!M13</f>
        <v>3076105</v>
      </c>
      <c r="AN9" s="12">
        <f t="shared" si="11"/>
        <v>0.3895705770771804</v>
      </c>
      <c r="AO9" s="7">
        <f>WP!Q13</f>
        <v>389842.95</v>
      </c>
      <c r="AP9" s="7">
        <f>'2026年2月WP'!Q13</f>
        <v>593330.81999999995</v>
      </c>
      <c r="AQ9" s="12">
        <f t="shared" si="12"/>
        <v>-0.34295853702661183</v>
      </c>
      <c r="AR9" s="9">
        <f>WP!AF13</f>
        <v>-28043.525499999974</v>
      </c>
      <c r="AS9" s="9">
        <f>'2026年2月WP'!AF13</f>
        <v>214370.99619999997</v>
      </c>
      <c r="AT9" s="12">
        <f t="shared" si="13"/>
        <v>-1.1308177225329328</v>
      </c>
    </row>
    <row r="10" spans="1:46" ht="14.25">
      <c r="A10" s="6">
        <f>全平台汇总!A8</f>
        <v>46087</v>
      </c>
      <c r="B10" s="7">
        <f>WP!D14</f>
        <v>7154</v>
      </c>
      <c r="C10" s="7">
        <f>'2026年2月WP'!D14</f>
        <v>5689</v>
      </c>
      <c r="D10" s="8">
        <f t="shared" si="0"/>
        <v>0.25751450166988926</v>
      </c>
      <c r="E10" s="9">
        <f>WP!B14</f>
        <v>225</v>
      </c>
      <c r="F10" s="9">
        <f>'2026年2月WP'!B14</f>
        <v>297</v>
      </c>
      <c r="G10" s="10">
        <f t="shared" si="1"/>
        <v>-0.24242424242424243</v>
      </c>
      <c r="H10" s="7">
        <f>WP!C14</f>
        <v>106</v>
      </c>
      <c r="I10" s="7">
        <f>'2026年2月WP'!C14</f>
        <v>101</v>
      </c>
      <c r="J10" s="8">
        <f t="shared" si="2"/>
        <v>4.9504950495049507E-2</v>
      </c>
      <c r="K10" s="9">
        <f>WP!F14</f>
        <v>1397</v>
      </c>
      <c r="L10" s="9">
        <f>'2026年2月WP'!F14</f>
        <v>1392</v>
      </c>
      <c r="M10" s="13">
        <f t="shared" si="3"/>
        <v>3.5919540229885057E-3</v>
      </c>
      <c r="N10" s="7">
        <f>WP!G14</f>
        <v>3647</v>
      </c>
      <c r="O10" s="7">
        <f>'2026年2月WP'!G14</f>
        <v>3542</v>
      </c>
      <c r="P10" s="12">
        <f t="shared" si="4"/>
        <v>2.9644268774703556E-2</v>
      </c>
      <c r="Q10" s="9">
        <f>WP!K14</f>
        <v>24958</v>
      </c>
      <c r="R10" s="9">
        <f>'2026年2月WP'!K14</f>
        <v>22128</v>
      </c>
      <c r="S10" s="12">
        <f t="shared" si="5"/>
        <v>0.12789226319595084</v>
      </c>
      <c r="T10" s="7">
        <f>WP!L14</f>
        <v>3585506</v>
      </c>
      <c r="U10" s="7">
        <f>'2026年2月WP'!L14</f>
        <v>3132617</v>
      </c>
      <c r="V10" s="12">
        <f t="shared" si="6"/>
        <v>0.144572094194726</v>
      </c>
      <c r="W10" s="16">
        <f>WP!AH14</f>
        <v>2566.57551896922</v>
      </c>
      <c r="X10" s="9">
        <f>WP!J14</f>
        <v>3513</v>
      </c>
      <c r="Y10" s="9">
        <f>'2026年2月WP'!J14</f>
        <v>2546</v>
      </c>
      <c r="Z10" s="12">
        <f t="shared" si="7"/>
        <v>0.37981146897093482</v>
      </c>
      <c r="AA10" s="7">
        <f>WP!P14</f>
        <v>21272461.84</v>
      </c>
      <c r="AB10" s="7">
        <f>'2026年2月WP'!P14</f>
        <v>16139966.98</v>
      </c>
      <c r="AC10" s="12">
        <f t="shared" si="8"/>
        <v>0.31799909295725209</v>
      </c>
      <c r="AD10" s="16">
        <f>WP!AI14</f>
        <v>6055.3549217193286</v>
      </c>
      <c r="AE10" s="18">
        <f>WP!AJ14</f>
        <v>2.5146743020758771</v>
      </c>
      <c r="AF10" s="9">
        <f>WP!H14</f>
        <v>390</v>
      </c>
      <c r="AG10" s="9">
        <f>'2026年2月WP'!H14</f>
        <v>381</v>
      </c>
      <c r="AH10" s="12">
        <f t="shared" si="9"/>
        <v>2.3622047244094488E-2</v>
      </c>
      <c r="AI10" s="7">
        <f>WP!I14</f>
        <v>685</v>
      </c>
      <c r="AJ10" s="7">
        <f>'2026年2月WP'!I14</f>
        <v>664</v>
      </c>
      <c r="AK10" s="12">
        <f t="shared" si="10"/>
        <v>3.1626506024096383E-2</v>
      </c>
      <c r="AL10" s="9">
        <f>WP!M14</f>
        <v>3024016</v>
      </c>
      <c r="AM10" s="9">
        <f>'2026年2月WP'!M14</f>
        <v>2438172</v>
      </c>
      <c r="AN10" s="12">
        <f t="shared" si="11"/>
        <v>0.24028001305896385</v>
      </c>
      <c r="AO10" s="7">
        <f>WP!Q14</f>
        <v>1061968.3999999999</v>
      </c>
      <c r="AP10" s="7">
        <f>'2026年2月WP'!Q14</f>
        <v>1070705.71</v>
      </c>
      <c r="AQ10" s="12">
        <f t="shared" si="12"/>
        <v>-8.1603282007341269E-3</v>
      </c>
      <c r="AR10" s="9">
        <f>WP!AF14</f>
        <v>618981.77399999998</v>
      </c>
      <c r="AS10" s="9">
        <f>'2026年2月WP'!AF14</f>
        <v>723030.33609999996</v>
      </c>
      <c r="AT10" s="12">
        <f t="shared" si="13"/>
        <v>-0.14390621928982156</v>
      </c>
    </row>
    <row r="11" spans="1:46" ht="14.25">
      <c r="A11" s="6">
        <f>全平台汇总!A9</f>
        <v>46088</v>
      </c>
      <c r="B11" s="7">
        <f>WP!D15</f>
        <v>6230</v>
      </c>
      <c r="C11" s="7">
        <f>'2026年2月WP'!D15</f>
        <v>6632</v>
      </c>
      <c r="D11" s="8">
        <f t="shared" si="0"/>
        <v>-6.0615199034981908E-2</v>
      </c>
      <c r="E11" s="9">
        <f>WP!B15</f>
        <v>215</v>
      </c>
      <c r="F11" s="9">
        <f>'2026年2月WP'!B15</f>
        <v>313</v>
      </c>
      <c r="G11" s="10">
        <f t="shared" si="1"/>
        <v>-0.31309904153354634</v>
      </c>
      <c r="H11" s="7">
        <f>WP!C15</f>
        <v>124</v>
      </c>
      <c r="I11" s="7">
        <f>'2026年2月WP'!C15</f>
        <v>131</v>
      </c>
      <c r="J11" s="8">
        <f t="shared" si="2"/>
        <v>-5.3435114503816793E-2</v>
      </c>
      <c r="K11" s="9">
        <f>WP!F15</f>
        <v>1666</v>
      </c>
      <c r="L11" s="9">
        <f>'2026年2月WP'!F15</f>
        <v>1588</v>
      </c>
      <c r="M11" s="13">
        <f t="shared" si="3"/>
        <v>4.9118387909319897E-2</v>
      </c>
      <c r="N11" s="7">
        <f>WP!G15</f>
        <v>4076</v>
      </c>
      <c r="O11" s="7">
        <f>'2026年2月WP'!G15</f>
        <v>3726</v>
      </c>
      <c r="P11" s="12">
        <f t="shared" si="4"/>
        <v>9.3934514224369298E-2</v>
      </c>
      <c r="Q11" s="9">
        <f>WP!K15</f>
        <v>30298</v>
      </c>
      <c r="R11" s="9">
        <f>'2026年2月WP'!K15</f>
        <v>36561</v>
      </c>
      <c r="S11" s="12">
        <f t="shared" si="5"/>
        <v>-0.17130275430103115</v>
      </c>
      <c r="T11" s="7">
        <f>WP!L15</f>
        <v>3807281.48</v>
      </c>
      <c r="U11" s="7">
        <f>'2026年2月WP'!L15</f>
        <v>3660906</v>
      </c>
      <c r="V11" s="12">
        <f t="shared" si="6"/>
        <v>3.9983403015537676E-2</v>
      </c>
      <c r="W11" s="16">
        <f>WP!AH15</f>
        <v>2285.2830012004802</v>
      </c>
      <c r="X11" s="9">
        <f>WP!J15</f>
        <v>3363</v>
      </c>
      <c r="Y11" s="9">
        <f>'2026年2月WP'!J15</f>
        <v>2727</v>
      </c>
      <c r="Z11" s="12">
        <f t="shared" si="7"/>
        <v>0.23322332233223322</v>
      </c>
      <c r="AA11" s="7">
        <f>WP!P15</f>
        <v>23253029.649999999</v>
      </c>
      <c r="AB11" s="7">
        <f>'2026年2月WP'!P15</f>
        <v>23553931.82</v>
      </c>
      <c r="AC11" s="12">
        <f t="shared" si="8"/>
        <v>-1.2775029336906767E-2</v>
      </c>
      <c r="AD11" s="16">
        <f>WP!AI15</f>
        <v>6914.3709931608682</v>
      </c>
      <c r="AE11" s="18">
        <f>WP!AJ15</f>
        <v>2.0186074429771907</v>
      </c>
      <c r="AF11" s="9">
        <f>WP!H15</f>
        <v>447</v>
      </c>
      <c r="AG11" s="9">
        <f>'2026年2月WP'!H15</f>
        <v>423</v>
      </c>
      <c r="AH11" s="12">
        <f t="shared" si="9"/>
        <v>5.6737588652482268E-2</v>
      </c>
      <c r="AI11" s="7">
        <f>WP!I15</f>
        <v>836</v>
      </c>
      <c r="AJ11" s="7">
        <f>'2026年2月WP'!I15</f>
        <v>704</v>
      </c>
      <c r="AK11" s="12">
        <f t="shared" si="10"/>
        <v>0.1875</v>
      </c>
      <c r="AL11" s="9">
        <f>WP!M15</f>
        <v>3430469</v>
      </c>
      <c r="AM11" s="9">
        <f>'2026年2月WP'!M15</f>
        <v>2863977</v>
      </c>
      <c r="AN11" s="12">
        <f t="shared" si="11"/>
        <v>0.19779907450374079</v>
      </c>
      <c r="AO11" s="7">
        <f>WP!Q15</f>
        <v>705155.16</v>
      </c>
      <c r="AP11" s="7">
        <f>'2026年2月WP'!Q15</f>
        <v>907805.48</v>
      </c>
      <c r="AQ11" s="12">
        <f t="shared" si="12"/>
        <v>-0.22323099437557917</v>
      </c>
      <c r="AR11" s="9">
        <f>WP!AF15</f>
        <v>245666.73560000001</v>
      </c>
      <c r="AS11" s="9">
        <f>'2026年2月WP'!AF15</f>
        <v>413683.58679999993</v>
      </c>
      <c r="AT11" s="12">
        <f t="shared" si="13"/>
        <v>-0.4061482170459656</v>
      </c>
    </row>
    <row r="12" spans="1:46" ht="14.25">
      <c r="A12" s="6">
        <f>全平台汇总!A10</f>
        <v>46089</v>
      </c>
      <c r="B12" s="7">
        <f>WP!D16</f>
        <v>16504</v>
      </c>
      <c r="C12" s="7">
        <f>'2026年2月WP'!D16</f>
        <v>5979</v>
      </c>
      <c r="D12" s="8">
        <f t="shared" si="0"/>
        <v>1.7603278140157217</v>
      </c>
      <c r="E12" s="9">
        <f>WP!B16</f>
        <v>411</v>
      </c>
      <c r="F12" s="9">
        <f>'2026年2月WP'!B16</f>
        <v>251</v>
      </c>
      <c r="G12" s="10">
        <f t="shared" si="1"/>
        <v>0.63745019920318724</v>
      </c>
      <c r="H12" s="7">
        <f>WP!C16</f>
        <v>169</v>
      </c>
      <c r="I12" s="7">
        <f>'2026年2月WP'!C16</f>
        <v>116</v>
      </c>
      <c r="J12" s="8">
        <f t="shared" si="2"/>
        <v>0.45689655172413796</v>
      </c>
      <c r="K12" s="9">
        <f>WP!F16</f>
        <v>1762</v>
      </c>
      <c r="L12" s="9">
        <f>'2026年2月WP'!F16</f>
        <v>1583</v>
      </c>
      <c r="M12" s="13">
        <f t="shared" si="3"/>
        <v>0.11307643714466203</v>
      </c>
      <c r="N12" s="7">
        <f>WP!G16</f>
        <v>3913</v>
      </c>
      <c r="O12" s="7">
        <f>'2026年2月WP'!G16</f>
        <v>3745</v>
      </c>
      <c r="P12" s="12">
        <f t="shared" si="4"/>
        <v>4.4859813084112146E-2</v>
      </c>
      <c r="Q12" s="9">
        <f>WP!K16</f>
        <v>29889</v>
      </c>
      <c r="R12" s="9">
        <f>'2026年2月WP'!K16</f>
        <v>19368</v>
      </c>
      <c r="S12" s="12">
        <f t="shared" si="5"/>
        <v>0.54321561338289959</v>
      </c>
      <c r="T12" s="7">
        <f>WP!L16</f>
        <v>3574513</v>
      </c>
      <c r="U12" s="7">
        <f>'2026年2月WP'!L16</f>
        <v>3393231</v>
      </c>
      <c r="V12" s="12">
        <f t="shared" si="6"/>
        <v>5.3424597382258972E-2</v>
      </c>
      <c r="W12" s="16">
        <f>WP!AH16</f>
        <v>2028.6679909194097</v>
      </c>
      <c r="X12" s="9">
        <f>WP!J16</f>
        <v>13870</v>
      </c>
      <c r="Y12" s="9">
        <f>'2026年2月WP'!J16</f>
        <v>2723</v>
      </c>
      <c r="Z12" s="12">
        <f t="shared" si="7"/>
        <v>4.093646713183988</v>
      </c>
      <c r="AA12" s="7">
        <f>WP!P16</f>
        <v>21368088.73</v>
      </c>
      <c r="AB12" s="7">
        <f>'2026年2月WP'!P16</f>
        <v>21426697.550000001</v>
      </c>
      <c r="AC12" s="12">
        <f t="shared" si="8"/>
        <v>-2.7353174637964823E-3</v>
      </c>
      <c r="AD12" s="16">
        <f>WP!AI16</f>
        <v>1540.5976012977651</v>
      </c>
      <c r="AE12" s="18">
        <f>WP!AJ16</f>
        <v>7.8717366628830874</v>
      </c>
      <c r="AF12" s="9">
        <f>WP!H16</f>
        <v>553</v>
      </c>
      <c r="AG12" s="9">
        <f>'2026年2月WP'!H16</f>
        <v>411</v>
      </c>
      <c r="AH12" s="12">
        <f t="shared" si="9"/>
        <v>0.34549878345498786</v>
      </c>
      <c r="AI12" s="7">
        <f>WP!I16</f>
        <v>934</v>
      </c>
      <c r="AJ12" s="7">
        <f>'2026年2月WP'!I16</f>
        <v>693</v>
      </c>
      <c r="AK12" s="12">
        <f t="shared" si="10"/>
        <v>0.34776334776334777</v>
      </c>
      <c r="AL12" s="9">
        <f>WP!M16</f>
        <v>2876306</v>
      </c>
      <c r="AM12" s="9">
        <f>'2026年2月WP'!M16</f>
        <v>2208030</v>
      </c>
      <c r="AN12" s="12">
        <f t="shared" si="11"/>
        <v>0.3026571196949317</v>
      </c>
      <c r="AO12" s="7">
        <f>WP!Q16</f>
        <v>804174.15</v>
      </c>
      <c r="AP12" s="7">
        <f>'2026年2月WP'!Q16</f>
        <v>1660163.12</v>
      </c>
      <c r="AQ12" s="12">
        <f t="shared" si="12"/>
        <v>-0.51560534003429737</v>
      </c>
      <c r="AR12" s="9">
        <f>WP!AF16</f>
        <v>366499.94649999996</v>
      </c>
      <c r="AS12" s="9">
        <f>'2026年2月WP'!AF16</f>
        <v>1089133.0092000002</v>
      </c>
      <c r="AT12" s="12">
        <f t="shared" si="13"/>
        <v>-0.66349385850567066</v>
      </c>
    </row>
    <row r="13" spans="1:46" ht="14.25">
      <c r="A13" s="6">
        <f>全平台汇总!A11</f>
        <v>46090</v>
      </c>
      <c r="B13" s="7">
        <f>WP!D17</f>
        <v>10216</v>
      </c>
      <c r="C13" s="7">
        <f>'2026年2月WP'!D17</f>
        <v>8284</v>
      </c>
      <c r="D13" s="8">
        <f t="shared" si="0"/>
        <v>0.23322066634476099</v>
      </c>
      <c r="E13" s="9">
        <f>WP!B17</f>
        <v>329</v>
      </c>
      <c r="F13" s="9">
        <f>'2026年2月WP'!B17</f>
        <v>189</v>
      </c>
      <c r="G13" s="10">
        <f t="shared" si="1"/>
        <v>0.7407407407407407</v>
      </c>
      <c r="H13" s="7">
        <f>WP!C17</f>
        <v>173</v>
      </c>
      <c r="I13" s="7">
        <f>'2026年2月WP'!C17</f>
        <v>70</v>
      </c>
      <c r="J13" s="8">
        <f t="shared" si="2"/>
        <v>1.4714285714285715</v>
      </c>
      <c r="K13" s="9">
        <f>WP!F17</f>
        <v>1485</v>
      </c>
      <c r="L13" s="9">
        <f>'2026年2月WP'!F17</f>
        <v>1400</v>
      </c>
      <c r="M13" s="13">
        <f t="shared" si="3"/>
        <v>6.0714285714285714E-2</v>
      </c>
      <c r="N13" s="7">
        <f>WP!G17</f>
        <v>3713</v>
      </c>
      <c r="O13" s="7">
        <f>'2026年2月WP'!G17</f>
        <v>3415</v>
      </c>
      <c r="P13" s="12">
        <f t="shared" si="4"/>
        <v>8.7262079062957534E-2</v>
      </c>
      <c r="Q13" s="9">
        <f>WP!K17</f>
        <v>28088</v>
      </c>
      <c r="R13" s="9">
        <f>'2026年2月WP'!K17</f>
        <v>16708</v>
      </c>
      <c r="S13" s="12">
        <f t="shared" si="5"/>
        <v>0.68111084510414177</v>
      </c>
      <c r="T13" s="7">
        <f>WP!L17</f>
        <v>3774887</v>
      </c>
      <c r="U13" s="7">
        <f>'2026年2月WP'!L17</f>
        <v>3114749</v>
      </c>
      <c r="V13" s="12">
        <f t="shared" si="6"/>
        <v>0.21193938901657886</v>
      </c>
      <c r="W13" s="16">
        <f>WP!AH17</f>
        <v>2542.0114478114479</v>
      </c>
      <c r="X13" s="9">
        <f>WP!J17</f>
        <v>7731</v>
      </c>
      <c r="Y13" s="9">
        <f>'2026年2月WP'!J17</f>
        <v>5953</v>
      </c>
      <c r="Z13" s="12">
        <f t="shared" si="7"/>
        <v>0.2986729380144465</v>
      </c>
      <c r="AA13" s="7">
        <f>WP!P17</f>
        <v>22149540.879999999</v>
      </c>
      <c r="AB13" s="7">
        <f>'2026年2月WP'!P17</f>
        <v>17483442.77</v>
      </c>
      <c r="AC13" s="12">
        <f t="shared" si="8"/>
        <v>0.26688668652873104</v>
      </c>
      <c r="AD13" s="16">
        <f>WP!AI17</f>
        <v>2865.0292174362953</v>
      </c>
      <c r="AE13" s="18">
        <f>WP!AJ17</f>
        <v>5.2060606060606061</v>
      </c>
      <c r="AF13" s="9">
        <f>WP!H17</f>
        <v>551</v>
      </c>
      <c r="AG13" s="9">
        <f>'2026年2月WP'!H17</f>
        <v>514</v>
      </c>
      <c r="AH13" s="12">
        <f t="shared" si="9"/>
        <v>7.1984435797665364E-2</v>
      </c>
      <c r="AI13" s="7">
        <f>WP!I17</f>
        <v>900</v>
      </c>
      <c r="AJ13" s="7">
        <f>'2026年2月WP'!I17</f>
        <v>827</v>
      </c>
      <c r="AK13" s="12">
        <f t="shared" si="10"/>
        <v>8.8270858524788387E-2</v>
      </c>
      <c r="AL13" s="9">
        <f>WP!M17</f>
        <v>3535997</v>
      </c>
      <c r="AM13" s="9">
        <f>'2026年2月WP'!M17</f>
        <v>2753924</v>
      </c>
      <c r="AN13" s="12">
        <f t="shared" si="11"/>
        <v>0.28398496109551319</v>
      </c>
      <c r="AO13" s="7">
        <f>WP!Q17</f>
        <v>1037721.35</v>
      </c>
      <c r="AP13" s="7">
        <f>'2026年2月WP'!Q17</f>
        <v>966888.11</v>
      </c>
      <c r="AQ13" s="12">
        <f t="shared" si="12"/>
        <v>7.3258983399847571E-2</v>
      </c>
      <c r="AR13" s="9">
        <f>WP!AF17</f>
        <v>29422.008499999938</v>
      </c>
      <c r="AS13" s="9">
        <f>'2026年2月WP'!AF17</f>
        <v>145444.91009999992</v>
      </c>
      <c r="AT13" s="12">
        <f t="shared" si="13"/>
        <v>-0.797710291272682</v>
      </c>
    </row>
    <row r="14" spans="1:46" ht="14.25">
      <c r="A14" s="6">
        <f>全平台汇总!A12</f>
        <v>46091</v>
      </c>
      <c r="B14" s="7">
        <f>WP!D18</f>
        <v>8709</v>
      </c>
      <c r="C14" s="7">
        <f>'2026年2月WP'!D18</f>
        <v>6744</v>
      </c>
      <c r="D14" s="8">
        <f t="shared" si="0"/>
        <v>0.29137010676156583</v>
      </c>
      <c r="E14" s="9">
        <f>WP!B18</f>
        <v>324</v>
      </c>
      <c r="F14" s="9">
        <f>'2026年2月WP'!B18</f>
        <v>244</v>
      </c>
      <c r="G14" s="10">
        <f t="shared" si="1"/>
        <v>0.32786885245901637</v>
      </c>
      <c r="H14" s="7">
        <f>WP!C18</f>
        <v>137</v>
      </c>
      <c r="I14" s="7">
        <f>'2026年2月WP'!C18</f>
        <v>99</v>
      </c>
      <c r="J14" s="8">
        <f t="shared" si="2"/>
        <v>0.38383838383838381</v>
      </c>
      <c r="K14" s="9">
        <f>WP!F18</f>
        <v>1465</v>
      </c>
      <c r="L14" s="9">
        <f>'2026年2月WP'!F18</f>
        <v>1459</v>
      </c>
      <c r="M14" s="13">
        <f t="shared" si="3"/>
        <v>4.1124057573680602E-3</v>
      </c>
      <c r="N14" s="7">
        <f>WP!G18</f>
        <v>3565</v>
      </c>
      <c r="O14" s="7">
        <f>'2026年2月WP'!G18</f>
        <v>3543</v>
      </c>
      <c r="P14" s="12">
        <f t="shared" si="4"/>
        <v>6.2094270392322893E-3</v>
      </c>
      <c r="Q14" s="9">
        <f>WP!K18</f>
        <v>21766</v>
      </c>
      <c r="R14" s="9">
        <f>'2026年2月WP'!K18</f>
        <v>46275</v>
      </c>
      <c r="S14" s="12">
        <f t="shared" si="5"/>
        <v>-0.52963803349540783</v>
      </c>
      <c r="T14" s="7">
        <f>WP!L18</f>
        <v>3371495</v>
      </c>
      <c r="U14" s="7">
        <f>'2026年2月WP'!L18</f>
        <v>2864090</v>
      </c>
      <c r="V14" s="12">
        <f t="shared" si="6"/>
        <v>0.1771609830696661</v>
      </c>
      <c r="W14" s="16">
        <f>WP!AH18</f>
        <v>2301.3617747440271</v>
      </c>
      <c r="X14" s="9">
        <f>WP!J18</f>
        <v>5672</v>
      </c>
      <c r="Y14" s="9">
        <f>'2026年2月WP'!J18</f>
        <v>4550</v>
      </c>
      <c r="Z14" s="12">
        <f t="shared" si="7"/>
        <v>0.24659340659340659</v>
      </c>
      <c r="AA14" s="7">
        <f>WP!P18</f>
        <v>21109570.59</v>
      </c>
      <c r="AB14" s="7">
        <f>'2026年2月WP'!P18</f>
        <v>19122360.309999999</v>
      </c>
      <c r="AC14" s="12">
        <f t="shared" si="8"/>
        <v>0.10392076332547681</v>
      </c>
      <c r="AD14" s="16">
        <f>WP!AI18</f>
        <v>3721.7155483074753</v>
      </c>
      <c r="AE14" s="18">
        <f>WP!AJ18</f>
        <v>3.8716723549488052</v>
      </c>
      <c r="AF14" s="9">
        <f>WP!H18</f>
        <v>428</v>
      </c>
      <c r="AG14" s="9">
        <f>'2026年2月WP'!H18</f>
        <v>466</v>
      </c>
      <c r="AH14" s="12">
        <f t="shared" si="9"/>
        <v>-8.15450643776824E-2</v>
      </c>
      <c r="AI14" s="7">
        <f>WP!I18</f>
        <v>762</v>
      </c>
      <c r="AJ14" s="7">
        <f>'2026年2月WP'!I18</f>
        <v>768</v>
      </c>
      <c r="AK14" s="12">
        <f t="shared" si="10"/>
        <v>-7.8125E-3</v>
      </c>
      <c r="AL14" s="9">
        <f>WP!M18</f>
        <v>3044849</v>
      </c>
      <c r="AM14" s="9">
        <f>'2026年2月WP'!M18</f>
        <v>2471644</v>
      </c>
      <c r="AN14" s="12">
        <f t="shared" si="11"/>
        <v>0.23191244370143921</v>
      </c>
      <c r="AO14" s="7">
        <f>WP!Q18</f>
        <v>630264.42000000004</v>
      </c>
      <c r="AP14" s="7">
        <f>'2026年2月WP'!Q18</f>
        <v>506405.76</v>
      </c>
      <c r="AQ14" s="12">
        <f t="shared" si="12"/>
        <v>0.24458382937824411</v>
      </c>
      <c r="AR14" s="9">
        <f>WP!AF18</f>
        <v>279393.36220000003</v>
      </c>
      <c r="AS14" s="9">
        <f>'2026年2月WP'!AF18</f>
        <v>172994.10159999999</v>
      </c>
      <c r="AT14" s="12">
        <f t="shared" si="13"/>
        <v>0.61504559760088395</v>
      </c>
    </row>
    <row r="15" spans="1:46" ht="14.25">
      <c r="A15" s="6">
        <f>全平台汇总!A13</f>
        <v>46092</v>
      </c>
      <c r="B15" s="7">
        <f>WP!D19</f>
        <v>9678</v>
      </c>
      <c r="C15" s="7">
        <f>'2026年2月WP'!D19</f>
        <v>8903</v>
      </c>
      <c r="D15" s="8">
        <f t="shared" si="0"/>
        <v>8.7049309221610693E-2</v>
      </c>
      <c r="E15" s="9">
        <f>WP!B19</f>
        <v>240</v>
      </c>
      <c r="F15" s="9">
        <f>'2026年2月WP'!B19</f>
        <v>208</v>
      </c>
      <c r="G15" s="10">
        <f t="shared" si="1"/>
        <v>0.15384615384615385</v>
      </c>
      <c r="H15" s="7">
        <f>WP!C19</f>
        <v>111</v>
      </c>
      <c r="I15" s="7">
        <f>'2026年2月WP'!C19</f>
        <v>78</v>
      </c>
      <c r="J15" s="8">
        <f t="shared" si="2"/>
        <v>0.42307692307692307</v>
      </c>
      <c r="K15" s="9">
        <f>WP!F19</f>
        <v>1454</v>
      </c>
      <c r="L15" s="9">
        <f>'2026年2月WP'!F19</f>
        <v>1483</v>
      </c>
      <c r="M15" s="13">
        <f t="shared" si="3"/>
        <v>-1.9554956169925825E-2</v>
      </c>
      <c r="N15" s="7">
        <f>WP!G19</f>
        <v>3806</v>
      </c>
      <c r="O15" s="7">
        <f>'2026年2月WP'!G19</f>
        <v>3625</v>
      </c>
      <c r="P15" s="12">
        <f t="shared" si="4"/>
        <v>4.9931034482758624E-2</v>
      </c>
      <c r="Q15" s="9">
        <f>WP!K19</f>
        <v>18246</v>
      </c>
      <c r="R15" s="9">
        <f>'2026年2月WP'!K19</f>
        <v>26989</v>
      </c>
      <c r="S15" s="12">
        <f t="shared" si="5"/>
        <v>-0.32394679313794511</v>
      </c>
      <c r="T15" s="7">
        <f>WP!L19</f>
        <v>3618631</v>
      </c>
      <c r="U15" s="7">
        <f>'2026年2月WP'!L19</f>
        <v>2710493</v>
      </c>
      <c r="V15" s="12">
        <f t="shared" si="6"/>
        <v>0.33504532201337545</v>
      </c>
      <c r="W15" s="16">
        <f>WP!AH19</f>
        <v>2488.7420907840442</v>
      </c>
      <c r="X15" s="9">
        <f>WP!J19</f>
        <v>6651</v>
      </c>
      <c r="Y15" s="9">
        <f>'2026年2月WP'!J19</f>
        <v>6518</v>
      </c>
      <c r="Z15" s="12">
        <f t="shared" si="7"/>
        <v>2.0405032218471925E-2</v>
      </c>
      <c r="AA15" s="7">
        <f>WP!P19</f>
        <v>18790972.969999999</v>
      </c>
      <c r="AB15" s="7">
        <f>'2026年2月WP'!P19</f>
        <v>16138641.57</v>
      </c>
      <c r="AC15" s="12">
        <f t="shared" si="8"/>
        <v>0.1643466328002722</v>
      </c>
      <c r="AD15" s="16">
        <f>WP!AI19</f>
        <v>2825.2853661103591</v>
      </c>
      <c r="AE15" s="18">
        <f>WP!AJ19</f>
        <v>4.5742778541953228</v>
      </c>
      <c r="AF15" s="9">
        <f>WP!H19</f>
        <v>446</v>
      </c>
      <c r="AG15" s="9">
        <f>'2026年2月WP'!H19</f>
        <v>488</v>
      </c>
      <c r="AH15" s="12">
        <f t="shared" si="9"/>
        <v>-8.6065573770491802E-2</v>
      </c>
      <c r="AI15" s="7">
        <f>WP!I19</f>
        <v>808</v>
      </c>
      <c r="AJ15" s="7">
        <f>'2026年2月WP'!I19</f>
        <v>755</v>
      </c>
      <c r="AK15" s="12">
        <f t="shared" si="10"/>
        <v>7.0198675496688748E-2</v>
      </c>
      <c r="AL15" s="9">
        <f>WP!M19</f>
        <v>2655116</v>
      </c>
      <c r="AM15" s="9">
        <f>'2026年2月WP'!M19</f>
        <v>2117690</v>
      </c>
      <c r="AN15" s="12">
        <f t="shared" si="11"/>
        <v>0.25377935391865664</v>
      </c>
      <c r="AO15" s="7">
        <f>WP!Q19</f>
        <v>1161479.01</v>
      </c>
      <c r="AP15" s="7">
        <f>'2026年2月WP'!Q19</f>
        <v>933179.35</v>
      </c>
      <c r="AQ15" s="12">
        <f t="shared" si="12"/>
        <v>0.24464714098099152</v>
      </c>
      <c r="AR15" s="9">
        <f>WP!AF19</f>
        <v>747618.34909999999</v>
      </c>
      <c r="AS15" s="9">
        <f>'2026年2月WP'!AF19</f>
        <v>616260.55849999993</v>
      </c>
      <c r="AT15" s="12">
        <f t="shared" si="13"/>
        <v>0.21315300612411345</v>
      </c>
    </row>
    <row r="16" spans="1:46" ht="14.25">
      <c r="A16" s="6">
        <f>全平台汇总!A14</f>
        <v>46093</v>
      </c>
      <c r="B16" s="7">
        <f>WP!D20</f>
        <v>7729</v>
      </c>
      <c r="C16" s="7">
        <f>'2026年2月WP'!D20</f>
        <v>6462</v>
      </c>
      <c r="D16" s="8">
        <f t="shared" si="0"/>
        <v>0.19606932838130608</v>
      </c>
      <c r="E16" s="9">
        <f>WP!B20</f>
        <v>184</v>
      </c>
      <c r="F16" s="9">
        <f>'2026年2月WP'!B20</f>
        <v>209</v>
      </c>
      <c r="G16" s="10">
        <f t="shared" si="1"/>
        <v>-0.11961722488038277</v>
      </c>
      <c r="H16" s="7">
        <f>WP!C20</f>
        <v>85</v>
      </c>
      <c r="I16" s="7">
        <f>'2026年2月WP'!C20</f>
        <v>72</v>
      </c>
      <c r="J16" s="8">
        <f t="shared" si="2"/>
        <v>0.18055555555555555</v>
      </c>
      <c r="K16" s="9">
        <f>WP!F20</f>
        <v>1437</v>
      </c>
      <c r="L16" s="9">
        <f>'2026年2月WP'!F20</f>
        <v>1344</v>
      </c>
      <c r="M16" s="13">
        <f t="shared" si="3"/>
        <v>6.9196428571428575E-2</v>
      </c>
      <c r="N16" s="7">
        <f>WP!G20</f>
        <v>3615</v>
      </c>
      <c r="O16" s="7">
        <f>'2026年2月WP'!G20</f>
        <v>3361</v>
      </c>
      <c r="P16" s="12">
        <f t="shared" si="4"/>
        <v>7.5572746206486172E-2</v>
      </c>
      <c r="Q16" s="9">
        <f>WP!K20</f>
        <v>14507</v>
      </c>
      <c r="R16" s="9">
        <f>'2026年2月WP'!K20</f>
        <v>17121</v>
      </c>
      <c r="S16" s="12">
        <f t="shared" si="5"/>
        <v>-0.15267799778050348</v>
      </c>
      <c r="T16" s="7">
        <f>WP!L20</f>
        <v>3455174</v>
      </c>
      <c r="U16" s="7">
        <f>'2026年2月WP'!L20</f>
        <v>2595745</v>
      </c>
      <c r="V16" s="12">
        <f t="shared" si="6"/>
        <v>0.33109145929203371</v>
      </c>
      <c r="W16" s="16">
        <f>WP!AH20</f>
        <v>2404.4356297842728</v>
      </c>
      <c r="X16" s="9">
        <f>WP!J20</f>
        <v>4112</v>
      </c>
      <c r="Y16" s="9">
        <f>'2026年2月WP'!J20</f>
        <v>4250</v>
      </c>
      <c r="Z16" s="12">
        <f t="shared" si="7"/>
        <v>-3.2470588235294119E-2</v>
      </c>
      <c r="AA16" s="7">
        <f>WP!P20</f>
        <v>18010101.850000001</v>
      </c>
      <c r="AB16" s="7">
        <f>'2026年2月WP'!P20</f>
        <v>17796196.25</v>
      </c>
      <c r="AC16" s="12">
        <f t="shared" si="8"/>
        <v>1.201973708286126E-2</v>
      </c>
      <c r="AD16" s="16">
        <f>WP!AI20</f>
        <v>4379.8885821984441</v>
      </c>
      <c r="AE16" s="18">
        <f>WP!AJ20</f>
        <v>2.8615170494084898</v>
      </c>
      <c r="AF16" s="9">
        <f>WP!H20</f>
        <v>443</v>
      </c>
      <c r="AG16" s="9">
        <f>'2026年2月WP'!H20</f>
        <v>411</v>
      </c>
      <c r="AH16" s="12">
        <f t="shared" si="9"/>
        <v>7.785888077858881E-2</v>
      </c>
      <c r="AI16" s="7">
        <f>WP!I20</f>
        <v>811</v>
      </c>
      <c r="AJ16" s="7">
        <f>'2026年2月WP'!I20</f>
        <v>754</v>
      </c>
      <c r="AK16" s="12">
        <f t="shared" si="10"/>
        <v>7.5596816976127315E-2</v>
      </c>
      <c r="AL16" s="9">
        <f>WP!M20</f>
        <v>3631857</v>
      </c>
      <c r="AM16" s="9">
        <f>'2026年2月WP'!M20</f>
        <v>2860777</v>
      </c>
      <c r="AN16" s="12">
        <f t="shared" si="11"/>
        <v>0.2695351647471998</v>
      </c>
      <c r="AO16" s="7">
        <f>WP!Q20</f>
        <v>-93637.11</v>
      </c>
      <c r="AP16" s="7">
        <f>'2026年2月WP'!Q20</f>
        <v>-72915.72</v>
      </c>
      <c r="AQ16" s="12">
        <f t="shared" si="12"/>
        <v>0.2841827523612192</v>
      </c>
      <c r="AR16" s="9">
        <f>WP!AF20</f>
        <v>-373990.6801</v>
      </c>
      <c r="AS16" s="9">
        <f>'2026年2月WP'!AF20</f>
        <v>-308956.41519999993</v>
      </c>
      <c r="AT16" s="12">
        <f t="shared" si="13"/>
        <v>0.21049656747829873</v>
      </c>
    </row>
    <row r="17" spans="1:46" ht="14.25">
      <c r="A17" s="6">
        <f>全平台汇总!A15</f>
        <v>46094</v>
      </c>
      <c r="B17" s="7">
        <f>WP!D21</f>
        <v>0</v>
      </c>
      <c r="C17" s="7">
        <f>'2026年2月WP'!D21</f>
        <v>6347</v>
      </c>
      <c r="D17" s="8">
        <f t="shared" si="0"/>
        <v>-1</v>
      </c>
      <c r="E17" s="9">
        <f>WP!B21</f>
        <v>0</v>
      </c>
      <c r="F17" s="9">
        <f>'2026年2月WP'!B21</f>
        <v>192</v>
      </c>
      <c r="G17" s="10">
        <f t="shared" si="1"/>
        <v>-1</v>
      </c>
      <c r="H17" s="7">
        <f>WP!C21</f>
        <v>0</v>
      </c>
      <c r="I17" s="7">
        <f>'2026年2月WP'!C21</f>
        <v>83</v>
      </c>
      <c r="J17" s="8">
        <f t="shared" si="2"/>
        <v>-1</v>
      </c>
      <c r="K17" s="9">
        <f>WP!F21</f>
        <v>0</v>
      </c>
      <c r="L17" s="9">
        <f>'2026年2月WP'!F21</f>
        <v>1412</v>
      </c>
      <c r="M17" s="13">
        <f t="shared" si="3"/>
        <v>-1</v>
      </c>
      <c r="N17" s="7">
        <f>WP!G21</f>
        <v>0</v>
      </c>
      <c r="O17" s="7">
        <f>'2026年2月WP'!G21</f>
        <v>3526</v>
      </c>
      <c r="P17" s="12">
        <f t="shared" si="4"/>
        <v>-1</v>
      </c>
      <c r="Q17" s="9">
        <f>WP!K21</f>
        <v>0</v>
      </c>
      <c r="R17" s="9">
        <f>'2026年2月WP'!K21</f>
        <v>24884</v>
      </c>
      <c r="S17" s="12">
        <f t="shared" si="5"/>
        <v>-1</v>
      </c>
      <c r="T17" s="7">
        <f>WP!L21</f>
        <v>0</v>
      </c>
      <c r="U17" s="7">
        <f>'2026年2月WP'!L21</f>
        <v>2733218</v>
      </c>
      <c r="V17" s="12">
        <f t="shared" si="6"/>
        <v>-1</v>
      </c>
      <c r="W17" s="16" t="e">
        <f>WP!AH21</f>
        <v>#DIV/0!</v>
      </c>
      <c r="X17" s="9">
        <f>WP!J21</f>
        <v>0</v>
      </c>
      <c r="Y17" s="9">
        <f>'2026年2月WP'!J21</f>
        <v>3647</v>
      </c>
      <c r="Z17" s="12">
        <f t="shared" si="7"/>
        <v>-1</v>
      </c>
      <c r="AA17" s="7">
        <f>WP!P21</f>
        <v>0</v>
      </c>
      <c r="AB17" s="7">
        <f>'2026年2月WP'!P21</f>
        <v>16504475.49</v>
      </c>
      <c r="AC17" s="12">
        <f t="shared" si="8"/>
        <v>-1</v>
      </c>
      <c r="AD17" s="16" t="e">
        <f>WP!AI21</f>
        <v>#DIV/0!</v>
      </c>
      <c r="AE17" s="18" t="e">
        <f>WP!AJ21</f>
        <v>#DIV/0!</v>
      </c>
      <c r="AF17" s="9">
        <f>WP!H21</f>
        <v>0</v>
      </c>
      <c r="AG17" s="9">
        <f>'2026年2月WP'!H21</f>
        <v>405</v>
      </c>
      <c r="AH17" s="12">
        <f t="shared" si="9"/>
        <v>-1</v>
      </c>
      <c r="AI17" s="7">
        <f>WP!I21</f>
        <v>0</v>
      </c>
      <c r="AJ17" s="7">
        <f>'2026年2月WP'!I21</f>
        <v>675</v>
      </c>
      <c r="AK17" s="12">
        <f t="shared" si="10"/>
        <v>-1</v>
      </c>
      <c r="AL17" s="9">
        <f>WP!M21</f>
        <v>0</v>
      </c>
      <c r="AM17" s="9">
        <f>'2026年2月WP'!M21</f>
        <v>1790225</v>
      </c>
      <c r="AN17" s="12">
        <f t="shared" si="11"/>
        <v>-1</v>
      </c>
      <c r="AO17" s="7">
        <f>WP!Q21</f>
        <v>0</v>
      </c>
      <c r="AP17" s="7">
        <f>'2026年2月WP'!Q21</f>
        <v>1016379.96</v>
      </c>
      <c r="AQ17" s="12">
        <f t="shared" si="12"/>
        <v>-1</v>
      </c>
      <c r="AR17" s="9" t="str">
        <f>WP!AF21</f>
        <v/>
      </c>
      <c r="AS17" s="9">
        <f>'2026年2月WP'!AF21</f>
        <v>699401.34359999991</v>
      </c>
      <c r="AT17" s="12" t="e">
        <f t="shared" si="13"/>
        <v>#VALUE!</v>
      </c>
    </row>
    <row r="18" spans="1:46" ht="14.25">
      <c r="A18" s="6">
        <f>全平台汇总!A16</f>
        <v>46095</v>
      </c>
      <c r="B18" s="7">
        <f>WP!D22</f>
        <v>0</v>
      </c>
      <c r="C18" s="7">
        <f>'2026年2月WP'!D22</f>
        <v>8687</v>
      </c>
      <c r="D18" s="8">
        <f t="shared" si="0"/>
        <v>-1</v>
      </c>
      <c r="E18" s="9">
        <f>WP!B22</f>
        <v>0</v>
      </c>
      <c r="F18" s="9">
        <f>'2026年2月WP'!B22</f>
        <v>182</v>
      </c>
      <c r="G18" s="10">
        <f t="shared" si="1"/>
        <v>-1</v>
      </c>
      <c r="H18" s="7">
        <f>WP!C22</f>
        <v>0</v>
      </c>
      <c r="I18" s="7">
        <f>'2026年2月WP'!C22</f>
        <v>87</v>
      </c>
      <c r="J18" s="8">
        <f t="shared" si="2"/>
        <v>-1</v>
      </c>
      <c r="K18" s="9">
        <f>WP!F22</f>
        <v>0</v>
      </c>
      <c r="L18" s="9">
        <f>'2026年2月WP'!F22</f>
        <v>1622</v>
      </c>
      <c r="M18" s="13">
        <f t="shared" si="3"/>
        <v>-1</v>
      </c>
      <c r="N18" s="7">
        <f>WP!G22</f>
        <v>0</v>
      </c>
      <c r="O18" s="7">
        <f>'2026年2月WP'!G22</f>
        <v>3779</v>
      </c>
      <c r="P18" s="12">
        <f t="shared" si="4"/>
        <v>-1</v>
      </c>
      <c r="Q18" s="9">
        <f>WP!K22</f>
        <v>0</v>
      </c>
      <c r="R18" s="9">
        <f>'2026年2月WP'!K22</f>
        <v>20487</v>
      </c>
      <c r="S18" s="12">
        <f t="shared" si="5"/>
        <v>-1</v>
      </c>
      <c r="T18" s="7">
        <f>WP!L22</f>
        <v>0</v>
      </c>
      <c r="U18" s="7">
        <f>'2026年2月WP'!L22</f>
        <v>3928982</v>
      </c>
      <c r="V18" s="12">
        <f t="shared" si="6"/>
        <v>-1</v>
      </c>
      <c r="W18" s="16" t="e">
        <f>WP!AH22</f>
        <v>#DIV/0!</v>
      </c>
      <c r="X18" s="9">
        <f>WP!J22</f>
        <v>0</v>
      </c>
      <c r="Y18" s="9">
        <f>'2026年2月WP'!J22</f>
        <v>6025</v>
      </c>
      <c r="Z18" s="12">
        <f t="shared" si="7"/>
        <v>-1</v>
      </c>
      <c r="AA18" s="7">
        <f>WP!P22</f>
        <v>0</v>
      </c>
      <c r="AB18" s="7">
        <f>'2026年2月WP'!P22</f>
        <v>22758888.27</v>
      </c>
      <c r="AC18" s="12">
        <f t="shared" si="8"/>
        <v>-1</v>
      </c>
      <c r="AD18" s="16" t="e">
        <f>WP!AI22</f>
        <v>#DIV/0!</v>
      </c>
      <c r="AE18" s="18" t="e">
        <f>WP!AJ22</f>
        <v>#DIV/0!</v>
      </c>
      <c r="AF18" s="9">
        <f>WP!H22</f>
        <v>0</v>
      </c>
      <c r="AG18" s="9">
        <f>'2026年2月WP'!H22</f>
        <v>477</v>
      </c>
      <c r="AH18" s="12">
        <f t="shared" si="9"/>
        <v>-1</v>
      </c>
      <c r="AI18" s="7">
        <f>WP!I22</f>
        <v>0</v>
      </c>
      <c r="AJ18" s="7">
        <f>'2026年2月WP'!I22</f>
        <v>816</v>
      </c>
      <c r="AK18" s="12">
        <f t="shared" si="10"/>
        <v>-1</v>
      </c>
      <c r="AL18" s="9">
        <f>WP!M22</f>
        <v>0</v>
      </c>
      <c r="AM18" s="9">
        <f>'2026年2月WP'!M22</f>
        <v>3520715</v>
      </c>
      <c r="AN18" s="12">
        <f t="shared" si="11"/>
        <v>-1</v>
      </c>
      <c r="AO18" s="7">
        <f>WP!Q22</f>
        <v>0</v>
      </c>
      <c r="AP18" s="7">
        <f>'2026年2月WP'!Q22</f>
        <v>701833.52</v>
      </c>
      <c r="AQ18" s="12">
        <f t="shared" si="12"/>
        <v>-1</v>
      </c>
      <c r="AR18" s="9" t="str">
        <f>WP!AF22</f>
        <v/>
      </c>
      <c r="AS18" s="9">
        <f>'2026年2月WP'!AF22</f>
        <v>206991.10320000001</v>
      </c>
      <c r="AT18" s="12" t="e">
        <f t="shared" si="13"/>
        <v>#VALUE!</v>
      </c>
    </row>
    <row r="19" spans="1:46" ht="14.25">
      <c r="A19" s="6">
        <f>全平台汇总!A17</f>
        <v>46096</v>
      </c>
      <c r="B19" s="7">
        <f>WP!D23</f>
        <v>0</v>
      </c>
      <c r="C19" s="7">
        <f>'2026年2月WP'!D23</f>
        <v>8106</v>
      </c>
      <c r="D19" s="8">
        <f t="shared" si="0"/>
        <v>-1</v>
      </c>
      <c r="E19" s="9">
        <f>WP!B23</f>
        <v>0</v>
      </c>
      <c r="F19" s="9">
        <f>'2026年2月WP'!B23</f>
        <v>287</v>
      </c>
      <c r="G19" s="10">
        <f t="shared" si="1"/>
        <v>-1</v>
      </c>
      <c r="H19" s="7">
        <f>WP!C23</f>
        <v>0</v>
      </c>
      <c r="I19" s="7">
        <f>'2026年2月WP'!C23</f>
        <v>116</v>
      </c>
      <c r="J19" s="8">
        <f t="shared" si="2"/>
        <v>-1</v>
      </c>
      <c r="K19" s="9">
        <f>WP!F23</f>
        <v>0</v>
      </c>
      <c r="L19" s="9">
        <f>'2026年2月WP'!F23</f>
        <v>1692</v>
      </c>
      <c r="M19" s="13">
        <f t="shared" si="3"/>
        <v>-1</v>
      </c>
      <c r="N19" s="7">
        <f>WP!G23</f>
        <v>0</v>
      </c>
      <c r="O19" s="7">
        <f>'2026年2月WP'!G23</f>
        <v>3803</v>
      </c>
      <c r="P19" s="12">
        <f t="shared" si="4"/>
        <v>-1</v>
      </c>
      <c r="Q19" s="9">
        <f>WP!K23</f>
        <v>0</v>
      </c>
      <c r="R19" s="9">
        <f>'2026年2月WP'!K23</f>
        <v>21605</v>
      </c>
      <c r="S19" s="12">
        <f t="shared" si="5"/>
        <v>-1</v>
      </c>
      <c r="T19" s="7">
        <f>WP!L23</f>
        <v>0</v>
      </c>
      <c r="U19" s="7">
        <f>'2026年2月WP'!L23</f>
        <v>3456471</v>
      </c>
      <c r="V19" s="12">
        <f t="shared" si="6"/>
        <v>-1</v>
      </c>
      <c r="W19" s="16" t="e">
        <f>WP!AH23</f>
        <v>#DIV/0!</v>
      </c>
      <c r="X19" s="9">
        <f>WP!J23</f>
        <v>0</v>
      </c>
      <c r="Y19" s="9">
        <f>'2026年2月WP'!J23</f>
        <v>4937</v>
      </c>
      <c r="Z19" s="12">
        <f t="shared" si="7"/>
        <v>-1</v>
      </c>
      <c r="AA19" s="7">
        <f>WP!P23</f>
        <v>0</v>
      </c>
      <c r="AB19" s="7">
        <f>'2026年2月WP'!P23</f>
        <v>27434533.280000001</v>
      </c>
      <c r="AC19" s="12">
        <f t="shared" si="8"/>
        <v>-1</v>
      </c>
      <c r="AD19" s="16" t="e">
        <f>WP!AI23</f>
        <v>#DIV/0!</v>
      </c>
      <c r="AE19" s="18" t="e">
        <f>WP!AJ23</f>
        <v>#DIV/0!</v>
      </c>
      <c r="AF19" s="9">
        <f>WP!H23</f>
        <v>0</v>
      </c>
      <c r="AG19" s="9">
        <f>'2026年2月WP'!H23</f>
        <v>447</v>
      </c>
      <c r="AH19" s="12">
        <f t="shared" si="9"/>
        <v>-1</v>
      </c>
      <c r="AI19" s="7">
        <f>WP!I23</f>
        <v>0</v>
      </c>
      <c r="AJ19" s="7">
        <f>'2026年2月WP'!I23</f>
        <v>779</v>
      </c>
      <c r="AK19" s="12">
        <f t="shared" si="10"/>
        <v>-1</v>
      </c>
      <c r="AL19" s="9">
        <f>WP!M23</f>
        <v>0</v>
      </c>
      <c r="AM19" s="9">
        <f>'2026年2月WP'!M23</f>
        <v>3384332</v>
      </c>
      <c r="AN19" s="12">
        <f t="shared" si="11"/>
        <v>-1</v>
      </c>
      <c r="AO19" s="7">
        <f>WP!Q23</f>
        <v>0</v>
      </c>
      <c r="AP19" s="7">
        <f>'2026年2月WP'!Q23</f>
        <v>-843667.46</v>
      </c>
      <c r="AQ19" s="12">
        <f t="shared" si="12"/>
        <v>-1</v>
      </c>
      <c r="AR19" s="9" t="str">
        <f>WP!AF23</f>
        <v/>
      </c>
      <c r="AS19" s="9">
        <f>'2026年2月WP'!AF23</f>
        <v>-1169654.1986</v>
      </c>
      <c r="AT19" s="12" t="e">
        <f t="shared" si="13"/>
        <v>#VALUE!</v>
      </c>
    </row>
    <row r="20" spans="1:46" ht="14.25">
      <c r="A20" s="6">
        <f>全平台汇总!A18</f>
        <v>46097</v>
      </c>
      <c r="B20" s="7">
        <f>WP!D24</f>
        <v>0</v>
      </c>
      <c r="C20" s="7">
        <f>'2026年2月WP'!D24</f>
        <v>6643</v>
      </c>
      <c r="D20" s="8">
        <f t="shared" si="0"/>
        <v>-1</v>
      </c>
      <c r="E20" s="9">
        <f>WP!B24</f>
        <v>0</v>
      </c>
      <c r="F20" s="9">
        <f>'2026年2月WP'!B24</f>
        <v>217</v>
      </c>
      <c r="G20" s="10">
        <f t="shared" si="1"/>
        <v>-1</v>
      </c>
      <c r="H20" s="7">
        <f>WP!C24</f>
        <v>0</v>
      </c>
      <c r="I20" s="7">
        <f>'2026年2月WP'!C24</f>
        <v>76</v>
      </c>
      <c r="J20" s="8">
        <f t="shared" si="2"/>
        <v>-1</v>
      </c>
      <c r="K20" s="9">
        <f>WP!F24</f>
        <v>0</v>
      </c>
      <c r="L20" s="9">
        <f>'2026年2月WP'!F24</f>
        <v>1472</v>
      </c>
      <c r="M20" s="13">
        <f t="shared" si="3"/>
        <v>-1</v>
      </c>
      <c r="N20" s="7">
        <f>WP!G24</f>
        <v>0</v>
      </c>
      <c r="O20" s="7">
        <f>'2026年2月WP'!G24</f>
        <v>3648</v>
      </c>
      <c r="P20" s="12">
        <f t="shared" si="4"/>
        <v>-1</v>
      </c>
      <c r="Q20" s="9">
        <f>WP!K24</f>
        <v>0</v>
      </c>
      <c r="R20" s="9">
        <f>'2026年2月WP'!K24</f>
        <v>20829</v>
      </c>
      <c r="S20" s="12">
        <f t="shared" si="5"/>
        <v>-1</v>
      </c>
      <c r="T20" s="7">
        <f>WP!L24</f>
        <v>0</v>
      </c>
      <c r="U20" s="7">
        <f>'2026年2月WP'!L24</f>
        <v>2988861</v>
      </c>
      <c r="V20" s="12">
        <f t="shared" si="6"/>
        <v>-1</v>
      </c>
      <c r="W20" s="16" t="e">
        <f>WP!AH24</f>
        <v>#DIV/0!</v>
      </c>
      <c r="X20" s="9">
        <f>WP!J24</f>
        <v>0</v>
      </c>
      <c r="Y20" s="9">
        <f>'2026年2月WP'!J24</f>
        <v>3721</v>
      </c>
      <c r="Z20" s="12">
        <f t="shared" si="7"/>
        <v>-1</v>
      </c>
      <c r="AA20" s="7">
        <f>WP!P24</f>
        <v>0</v>
      </c>
      <c r="AB20" s="7">
        <f>'2026年2月WP'!P24</f>
        <v>22846116.199999999</v>
      </c>
      <c r="AC20" s="12">
        <f t="shared" si="8"/>
        <v>-1</v>
      </c>
      <c r="AD20" s="16" t="e">
        <f>WP!AI24</f>
        <v>#DIV/0!</v>
      </c>
      <c r="AE20" s="18" t="e">
        <f>WP!AJ24</f>
        <v>#DIV/0!</v>
      </c>
      <c r="AF20" s="9">
        <f>WP!H24</f>
        <v>0</v>
      </c>
      <c r="AG20" s="9">
        <f>'2026年2月WP'!H24</f>
        <v>471</v>
      </c>
      <c r="AH20" s="12">
        <f t="shared" si="9"/>
        <v>-1</v>
      </c>
      <c r="AI20" s="7">
        <f>WP!I24</f>
        <v>0</v>
      </c>
      <c r="AJ20" s="7">
        <f>'2026年2月WP'!I24</f>
        <v>790</v>
      </c>
      <c r="AK20" s="12">
        <f t="shared" si="10"/>
        <v>-1</v>
      </c>
      <c r="AL20" s="9">
        <f>WP!M24</f>
        <v>0</v>
      </c>
      <c r="AM20" s="9">
        <f>'2026年2月WP'!M24</f>
        <v>4308388</v>
      </c>
      <c r="AN20" s="12">
        <f t="shared" si="11"/>
        <v>-1</v>
      </c>
      <c r="AO20" s="7">
        <f>WP!Q24</f>
        <v>0</v>
      </c>
      <c r="AP20" s="7">
        <f>'2026年2月WP'!Q24</f>
        <v>1170007.18</v>
      </c>
      <c r="AQ20" s="12">
        <f t="shared" si="12"/>
        <v>-1</v>
      </c>
      <c r="AR20" s="9" t="str">
        <f>WP!AF24</f>
        <v/>
      </c>
      <c r="AS20" s="9">
        <f>'2026年2月WP'!AF24</f>
        <v>-128363.15620000011</v>
      </c>
      <c r="AT20" s="12" t="e">
        <f t="shared" si="13"/>
        <v>#VALUE!</v>
      </c>
    </row>
    <row r="21" spans="1:46" ht="14.25">
      <c r="A21" s="6">
        <f>全平台汇总!A19</f>
        <v>46098</v>
      </c>
      <c r="B21" s="7">
        <f>WP!D25</f>
        <v>0</v>
      </c>
      <c r="C21" s="7">
        <f>'2026年2月WP'!D25</f>
        <v>9254</v>
      </c>
      <c r="D21" s="8">
        <f t="shared" si="0"/>
        <v>-1</v>
      </c>
      <c r="E21" s="9">
        <f>WP!B25</f>
        <v>0</v>
      </c>
      <c r="F21" s="9">
        <f>'2026年2月WP'!B25</f>
        <v>214</v>
      </c>
      <c r="G21" s="10">
        <f t="shared" si="1"/>
        <v>-1</v>
      </c>
      <c r="H21" s="7">
        <f>WP!C25</f>
        <v>0</v>
      </c>
      <c r="I21" s="7">
        <f>'2026年2月WP'!C25</f>
        <v>92</v>
      </c>
      <c r="J21" s="8">
        <f t="shared" si="2"/>
        <v>-1</v>
      </c>
      <c r="K21" s="9">
        <f>WP!F25</f>
        <v>0</v>
      </c>
      <c r="L21" s="9">
        <f>'2026年2月WP'!F25</f>
        <v>1571</v>
      </c>
      <c r="M21" s="13">
        <f t="shared" si="3"/>
        <v>-1</v>
      </c>
      <c r="N21" s="7">
        <f>WP!G25</f>
        <v>0</v>
      </c>
      <c r="O21" s="7">
        <f>'2026年2月WP'!G25</f>
        <v>3826</v>
      </c>
      <c r="P21" s="12">
        <f t="shared" si="4"/>
        <v>-1</v>
      </c>
      <c r="Q21" s="9">
        <f>WP!K25</f>
        <v>0</v>
      </c>
      <c r="R21" s="9">
        <f>'2026年2月WP'!K25</f>
        <v>17489</v>
      </c>
      <c r="S21" s="12">
        <f t="shared" si="5"/>
        <v>-1</v>
      </c>
      <c r="T21" s="7">
        <f>WP!L25</f>
        <v>0</v>
      </c>
      <c r="U21" s="7">
        <f>'2026年2月WP'!L25</f>
        <v>3609533.67</v>
      </c>
      <c r="V21" s="12">
        <f t="shared" si="6"/>
        <v>-1</v>
      </c>
      <c r="W21" s="16" t="e">
        <f>WP!AH25</f>
        <v>#DIV/0!</v>
      </c>
      <c r="X21" s="9">
        <f>WP!J25</f>
        <v>0</v>
      </c>
      <c r="Y21" s="9">
        <f>'2026年2月WP'!J25</f>
        <v>5795</v>
      </c>
      <c r="Z21" s="12">
        <f t="shared" si="7"/>
        <v>-1</v>
      </c>
      <c r="AA21" s="7">
        <f>WP!P25</f>
        <v>0</v>
      </c>
      <c r="AB21" s="7">
        <f>'2026年2月WP'!P25</f>
        <v>21820541.27</v>
      </c>
      <c r="AC21" s="12">
        <f t="shared" si="8"/>
        <v>-1</v>
      </c>
      <c r="AD21" s="16" t="e">
        <f>WP!AI25</f>
        <v>#DIV/0!</v>
      </c>
      <c r="AE21" s="18" t="e">
        <f>WP!AJ25</f>
        <v>#DIV/0!</v>
      </c>
      <c r="AF21" s="9">
        <f>WP!H25</f>
        <v>0</v>
      </c>
      <c r="AG21" s="9">
        <f>'2026年2月WP'!H25</f>
        <v>485</v>
      </c>
      <c r="AH21" s="12">
        <f t="shared" si="9"/>
        <v>-1</v>
      </c>
      <c r="AI21" s="7">
        <f>WP!I25</f>
        <v>0</v>
      </c>
      <c r="AJ21" s="7">
        <f>'2026年2月WP'!I25</f>
        <v>845</v>
      </c>
      <c r="AK21" s="12">
        <f t="shared" si="10"/>
        <v>-1</v>
      </c>
      <c r="AL21" s="9">
        <f>WP!M25</f>
        <v>0</v>
      </c>
      <c r="AM21" s="9">
        <f>'2026年2月WP'!M25</f>
        <v>3605667</v>
      </c>
      <c r="AN21" s="12">
        <f t="shared" si="11"/>
        <v>-1</v>
      </c>
      <c r="AO21" s="7">
        <f>WP!Q25</f>
        <v>0</v>
      </c>
      <c r="AP21" s="7">
        <f>'2026年2月WP'!Q25</f>
        <v>374080.76</v>
      </c>
      <c r="AQ21" s="12">
        <f t="shared" si="12"/>
        <v>-1</v>
      </c>
      <c r="AR21" s="9" t="str">
        <f>WP!AF25</f>
        <v/>
      </c>
      <c r="AS21" s="9">
        <f>'2026年2月WP'!AF25</f>
        <v>27363.7016</v>
      </c>
      <c r="AT21" s="12" t="e">
        <f t="shared" si="13"/>
        <v>#VALUE!</v>
      </c>
    </row>
    <row r="22" spans="1:46" ht="14.25">
      <c r="A22" s="6">
        <f>全平台汇总!A20</f>
        <v>46099</v>
      </c>
      <c r="B22" s="7">
        <f>WP!D26</f>
        <v>0</v>
      </c>
      <c r="C22" s="7">
        <f>'2026年2月WP'!D26</f>
        <v>7066</v>
      </c>
      <c r="D22" s="8">
        <f t="shared" si="0"/>
        <v>-1</v>
      </c>
      <c r="E22" s="9">
        <f>WP!B26</f>
        <v>0</v>
      </c>
      <c r="F22" s="9">
        <f>'2026年2月WP'!B26</f>
        <v>195</v>
      </c>
      <c r="G22" s="10">
        <f t="shared" si="1"/>
        <v>-1</v>
      </c>
      <c r="H22" s="7">
        <f>WP!C26</f>
        <v>0</v>
      </c>
      <c r="I22" s="7">
        <f>'2026年2月WP'!C26</f>
        <v>100</v>
      </c>
      <c r="J22" s="8">
        <f t="shared" si="2"/>
        <v>-1</v>
      </c>
      <c r="K22" s="9">
        <f>WP!F26</f>
        <v>0</v>
      </c>
      <c r="L22" s="9">
        <f>'2026年2月WP'!F26</f>
        <v>1411</v>
      </c>
      <c r="M22" s="13">
        <f t="shared" si="3"/>
        <v>-1</v>
      </c>
      <c r="N22" s="7">
        <f>WP!G26</f>
        <v>0</v>
      </c>
      <c r="O22" s="7">
        <f>'2026年2月WP'!G26</f>
        <v>3523</v>
      </c>
      <c r="P22" s="12">
        <f t="shared" si="4"/>
        <v>-1</v>
      </c>
      <c r="Q22" s="9">
        <f>WP!K26</f>
        <v>0</v>
      </c>
      <c r="R22" s="9">
        <f>'2026年2月WP'!K26</f>
        <v>25916</v>
      </c>
      <c r="S22" s="12">
        <f t="shared" si="5"/>
        <v>-1</v>
      </c>
      <c r="T22" s="7">
        <f>WP!L26</f>
        <v>0</v>
      </c>
      <c r="U22" s="7">
        <f>'2026年2月WP'!L26</f>
        <v>2977443.8</v>
      </c>
      <c r="V22" s="12">
        <f t="shared" si="6"/>
        <v>-1</v>
      </c>
      <c r="W22" s="16" t="e">
        <f>WP!AH26</f>
        <v>#DIV/0!</v>
      </c>
      <c r="X22" s="9">
        <f>WP!J26</f>
        <v>0</v>
      </c>
      <c r="Y22" s="9">
        <f>'2026年2月WP'!J26</f>
        <v>4324</v>
      </c>
      <c r="Z22" s="12">
        <f t="shared" si="7"/>
        <v>-1</v>
      </c>
      <c r="AA22" s="7">
        <f>WP!P26</f>
        <v>0</v>
      </c>
      <c r="AB22" s="7">
        <f>'2026年2月WP'!P26</f>
        <v>15486706.210000001</v>
      </c>
      <c r="AC22" s="12">
        <f t="shared" si="8"/>
        <v>-1</v>
      </c>
      <c r="AD22" s="16" t="e">
        <f>WP!AI26</f>
        <v>#DIV/0!</v>
      </c>
      <c r="AE22" s="18" t="e">
        <f>WP!AJ26</f>
        <v>#DIV/0!</v>
      </c>
      <c r="AF22" s="9">
        <f>WP!H26</f>
        <v>0</v>
      </c>
      <c r="AG22" s="9">
        <f>'2026年2月WP'!H26</f>
        <v>418</v>
      </c>
      <c r="AH22" s="12">
        <f t="shared" si="9"/>
        <v>-1</v>
      </c>
      <c r="AI22" s="7">
        <f>WP!I26</f>
        <v>0</v>
      </c>
      <c r="AJ22" s="7">
        <f>'2026年2月WP'!I26</f>
        <v>718</v>
      </c>
      <c r="AK22" s="12">
        <f t="shared" si="10"/>
        <v>-1</v>
      </c>
      <c r="AL22" s="9">
        <f>WP!M26</f>
        <v>0</v>
      </c>
      <c r="AM22" s="9">
        <f>'2026年2月WP'!M26</f>
        <v>2274909</v>
      </c>
      <c r="AN22" s="12">
        <f t="shared" si="11"/>
        <v>-1</v>
      </c>
      <c r="AO22" s="7">
        <f>WP!Q26</f>
        <v>0</v>
      </c>
      <c r="AP22" s="7">
        <f>'2026年2月WP'!Q26</f>
        <v>1021501.65</v>
      </c>
      <c r="AQ22" s="12">
        <f t="shared" si="12"/>
        <v>-1</v>
      </c>
      <c r="AR22" s="9" t="str">
        <f>WP!AF26</f>
        <v/>
      </c>
      <c r="AS22" s="9">
        <f>'2026年2月WP'!AF26</f>
        <v>655372.33149999997</v>
      </c>
      <c r="AT22" s="12" t="e">
        <f t="shared" si="13"/>
        <v>#VALUE!</v>
      </c>
    </row>
    <row r="23" spans="1:46" ht="14.25" outlineLevel="1">
      <c r="A23" s="6">
        <f>全平台汇总!A21</f>
        <v>46100</v>
      </c>
      <c r="B23" s="7">
        <f>WP!D27</f>
        <v>0</v>
      </c>
      <c r="C23" s="7">
        <f>'2026年2月WP'!D27</f>
        <v>6745</v>
      </c>
      <c r="D23" s="8">
        <f t="shared" si="0"/>
        <v>-1</v>
      </c>
      <c r="E23" s="9">
        <f>WP!B27</f>
        <v>0</v>
      </c>
      <c r="F23" s="9">
        <f>'2026年2月WP'!B27</f>
        <v>202</v>
      </c>
      <c r="G23" s="10">
        <f t="shared" si="1"/>
        <v>-1</v>
      </c>
      <c r="H23" s="7">
        <f>WP!C27</f>
        <v>0</v>
      </c>
      <c r="I23" s="7">
        <f>'2026年2月WP'!C27</f>
        <v>85</v>
      </c>
      <c r="J23" s="8">
        <f t="shared" si="2"/>
        <v>-1</v>
      </c>
      <c r="K23" s="9">
        <f>WP!F27</f>
        <v>0</v>
      </c>
      <c r="L23" s="9">
        <f>'2026年2月WP'!F27</f>
        <v>1314</v>
      </c>
      <c r="M23" s="13">
        <f t="shared" si="3"/>
        <v>-1</v>
      </c>
      <c r="N23" s="7">
        <f>WP!G27</f>
        <v>0</v>
      </c>
      <c r="O23" s="7">
        <f>'2026年2月WP'!G27</f>
        <v>3320</v>
      </c>
      <c r="P23" s="12">
        <f t="shared" si="4"/>
        <v>-1</v>
      </c>
      <c r="Q23" s="9">
        <f>WP!K27</f>
        <v>0</v>
      </c>
      <c r="R23" s="9">
        <f>'2026年2月WP'!K27</f>
        <v>23940</v>
      </c>
      <c r="S23" s="12">
        <f t="shared" si="5"/>
        <v>-1</v>
      </c>
      <c r="T23" s="7">
        <f>WP!L27</f>
        <v>0</v>
      </c>
      <c r="U23" s="7">
        <f>'2026年2月WP'!L27</f>
        <v>3865314</v>
      </c>
      <c r="V23" s="12">
        <f t="shared" si="6"/>
        <v>-1</v>
      </c>
      <c r="W23" s="16" t="e">
        <f>WP!AH27</f>
        <v>#DIV/0!</v>
      </c>
      <c r="X23" s="9">
        <f>WP!J27</f>
        <v>0</v>
      </c>
      <c r="Y23" s="9">
        <f>'2026年2月WP'!J27</f>
        <v>4036</v>
      </c>
      <c r="Z23" s="12">
        <f t="shared" si="7"/>
        <v>-1</v>
      </c>
      <c r="AA23" s="7">
        <f>WP!P27</f>
        <v>0</v>
      </c>
      <c r="AB23" s="7">
        <f>'2026年2月WP'!P27</f>
        <v>20647471.329999998</v>
      </c>
      <c r="AC23" s="12">
        <f t="shared" si="8"/>
        <v>-1</v>
      </c>
      <c r="AD23" s="16" t="e">
        <f>WP!AI27</f>
        <v>#DIV/0!</v>
      </c>
      <c r="AE23" s="18" t="e">
        <f>WP!AJ27</f>
        <v>#DIV/0!</v>
      </c>
      <c r="AF23" s="9">
        <f>WP!H27</f>
        <v>0</v>
      </c>
      <c r="AG23" s="9">
        <f>'2026年2月WP'!H27</f>
        <v>390</v>
      </c>
      <c r="AH23" s="12">
        <f t="shared" si="9"/>
        <v>-1</v>
      </c>
      <c r="AI23" s="7">
        <f>WP!I27</f>
        <v>0</v>
      </c>
      <c r="AJ23" s="7">
        <f>'2026年2月WP'!I27</f>
        <v>676</v>
      </c>
      <c r="AK23" s="12">
        <f t="shared" si="10"/>
        <v>-1</v>
      </c>
      <c r="AL23" s="9">
        <f>WP!M27</f>
        <v>0</v>
      </c>
      <c r="AM23" s="9">
        <f>'2026年2月WP'!M27</f>
        <v>2765089</v>
      </c>
      <c r="AN23" s="12">
        <f t="shared" si="11"/>
        <v>-1</v>
      </c>
      <c r="AO23" s="7">
        <f>WP!Q27</f>
        <v>0</v>
      </c>
      <c r="AP23" s="7">
        <f>'2026年2月WP'!Q27</f>
        <v>1015297.21</v>
      </c>
      <c r="AQ23" s="12">
        <f t="shared" si="12"/>
        <v>-1</v>
      </c>
      <c r="AR23" s="9" t="str">
        <f>WP!AF27</f>
        <v/>
      </c>
      <c r="AS23" s="9">
        <f>'2026年2月WP'!AF27</f>
        <v>610813.99109999998</v>
      </c>
      <c r="AT23" s="12" t="e">
        <f t="shared" si="13"/>
        <v>#VALUE!</v>
      </c>
    </row>
    <row r="24" spans="1:46" ht="14.25" outlineLevel="1">
      <c r="A24" s="6">
        <f>全平台汇总!A22</f>
        <v>46101</v>
      </c>
      <c r="B24" s="7">
        <f>WP!D28</f>
        <v>0</v>
      </c>
      <c r="C24" s="7">
        <f>'2026年2月WP'!D28</f>
        <v>7519</v>
      </c>
      <c r="D24" s="8">
        <f t="shared" si="0"/>
        <v>-1</v>
      </c>
      <c r="E24" s="9">
        <f>WP!B28</f>
        <v>0</v>
      </c>
      <c r="F24" s="9">
        <f>'2026年2月WP'!B28</f>
        <v>278</v>
      </c>
      <c r="G24" s="10">
        <f t="shared" si="1"/>
        <v>-1</v>
      </c>
      <c r="H24" s="7">
        <f>WP!C28</f>
        <v>0</v>
      </c>
      <c r="I24" s="7">
        <f>'2026年2月WP'!C28</f>
        <v>127</v>
      </c>
      <c r="J24" s="8">
        <f t="shared" si="2"/>
        <v>-1</v>
      </c>
      <c r="K24" s="9">
        <f>WP!F28</f>
        <v>0</v>
      </c>
      <c r="L24" s="9">
        <f>'2026年2月WP'!F28</f>
        <v>1592</v>
      </c>
      <c r="M24" s="13">
        <f t="shared" si="3"/>
        <v>-1</v>
      </c>
      <c r="N24" s="7">
        <f>WP!G28</f>
        <v>0</v>
      </c>
      <c r="O24" s="7">
        <f>'2026年2月WP'!G28</f>
        <v>3772</v>
      </c>
      <c r="P24" s="12">
        <f t="shared" si="4"/>
        <v>-1</v>
      </c>
      <c r="Q24" s="9">
        <f>WP!K28</f>
        <v>0</v>
      </c>
      <c r="R24" s="9">
        <f>'2026年2月WP'!K28</f>
        <v>47078</v>
      </c>
      <c r="S24" s="12">
        <f t="shared" si="5"/>
        <v>-1</v>
      </c>
      <c r="T24" s="7">
        <f>WP!L28</f>
        <v>0</v>
      </c>
      <c r="U24" s="7">
        <f>'2026年2月WP'!L28</f>
        <v>3766608</v>
      </c>
      <c r="V24" s="12">
        <f t="shared" si="6"/>
        <v>-1</v>
      </c>
      <c r="W24" s="16" t="e">
        <f>WP!AH28</f>
        <v>#DIV/0!</v>
      </c>
      <c r="X24" s="9">
        <f>WP!J28</f>
        <v>0</v>
      </c>
      <c r="Y24" s="9">
        <f>'2026年2月WP'!J28</f>
        <v>4574</v>
      </c>
      <c r="Z24" s="12">
        <f t="shared" si="7"/>
        <v>-1</v>
      </c>
      <c r="AA24" s="7">
        <f>WP!P28</f>
        <v>0</v>
      </c>
      <c r="AB24" s="7">
        <f>'2026年2月WP'!P28</f>
        <v>22100853.629999999</v>
      </c>
      <c r="AC24" s="12">
        <f t="shared" si="8"/>
        <v>-1</v>
      </c>
      <c r="AD24" s="16" t="e">
        <f>WP!AI28</f>
        <v>#DIV/0!</v>
      </c>
      <c r="AE24" s="18" t="e">
        <f>WP!AJ28</f>
        <v>#DIV/0!</v>
      </c>
      <c r="AF24" s="9">
        <f>WP!H28</f>
        <v>0</v>
      </c>
      <c r="AG24" s="9">
        <f>'2026年2月WP'!H28</f>
        <v>478</v>
      </c>
      <c r="AH24" s="12">
        <f t="shared" si="9"/>
        <v>-1</v>
      </c>
      <c r="AI24" s="7">
        <f>WP!I28</f>
        <v>0</v>
      </c>
      <c r="AJ24" s="7">
        <f>'2026年2月WP'!I28</f>
        <v>805</v>
      </c>
      <c r="AK24" s="12">
        <f t="shared" si="10"/>
        <v>-1</v>
      </c>
      <c r="AL24" s="9">
        <f>WP!M28</f>
        <v>0</v>
      </c>
      <c r="AM24" s="9">
        <f>'2026年2月WP'!M28</f>
        <v>3720373</v>
      </c>
      <c r="AN24" s="12">
        <f t="shared" si="11"/>
        <v>-1</v>
      </c>
      <c r="AO24" s="7">
        <f>WP!Q28</f>
        <v>0</v>
      </c>
      <c r="AP24" s="7">
        <f>'2026年2月WP'!Q28</f>
        <v>404555.77</v>
      </c>
      <c r="AQ24" s="12">
        <f t="shared" si="12"/>
        <v>-1</v>
      </c>
      <c r="AR24" s="9" t="str">
        <f>WP!AF28</f>
        <v/>
      </c>
      <c r="AS24" s="9">
        <f>'2026年2月WP'!AF28</f>
        <v>26045.590700000015</v>
      </c>
      <c r="AT24" s="12" t="e">
        <f t="shared" si="13"/>
        <v>#VALUE!</v>
      </c>
    </row>
    <row r="25" spans="1:46" ht="14.25" outlineLevel="1">
      <c r="A25" s="6">
        <f>全平台汇总!A23</f>
        <v>46102</v>
      </c>
      <c r="B25" s="7">
        <f>WP!D29</f>
        <v>0</v>
      </c>
      <c r="C25" s="7">
        <f>'2026年2月WP'!D29</f>
        <v>6976</v>
      </c>
      <c r="D25" s="8">
        <f t="shared" si="0"/>
        <v>-1</v>
      </c>
      <c r="E25" s="9">
        <f>WP!B29</f>
        <v>0</v>
      </c>
      <c r="F25" s="9">
        <f>'2026年2月WP'!B29</f>
        <v>232</v>
      </c>
      <c r="G25" s="10">
        <f t="shared" si="1"/>
        <v>-1</v>
      </c>
      <c r="H25" s="7">
        <f>WP!C29</f>
        <v>0</v>
      </c>
      <c r="I25" s="7">
        <f>'2026年2月WP'!C29</f>
        <v>135</v>
      </c>
      <c r="J25" s="8">
        <f t="shared" si="2"/>
        <v>-1</v>
      </c>
      <c r="K25" s="9">
        <f>WP!F29</f>
        <v>0</v>
      </c>
      <c r="L25" s="9">
        <f>'2026年2月WP'!F29</f>
        <v>1753</v>
      </c>
      <c r="M25" s="13">
        <f t="shared" si="3"/>
        <v>-1</v>
      </c>
      <c r="N25" s="7">
        <f>WP!G29</f>
        <v>0</v>
      </c>
      <c r="O25" s="7">
        <f>'2026年2月WP'!G29</f>
        <v>3950</v>
      </c>
      <c r="P25" s="12">
        <f t="shared" si="4"/>
        <v>-1</v>
      </c>
      <c r="Q25" s="9">
        <f>WP!K29</f>
        <v>0</v>
      </c>
      <c r="R25" s="9">
        <f>'2026年2月WP'!K29</f>
        <v>41640</v>
      </c>
      <c r="S25" s="12">
        <f t="shared" si="5"/>
        <v>-1</v>
      </c>
      <c r="T25" s="7">
        <f>WP!L29</f>
        <v>0</v>
      </c>
      <c r="U25" s="7">
        <f>'2026年2月WP'!L29</f>
        <v>4358117</v>
      </c>
      <c r="V25" s="12">
        <f t="shared" si="6"/>
        <v>-1</v>
      </c>
      <c r="W25" s="16" t="e">
        <f>WP!AH29</f>
        <v>#DIV/0!</v>
      </c>
      <c r="X25" s="9">
        <f>WP!J29</f>
        <v>0</v>
      </c>
      <c r="Y25" s="9">
        <f>'2026年2月WP'!J29</f>
        <v>4001</v>
      </c>
      <c r="Z25" s="12">
        <f t="shared" si="7"/>
        <v>-1</v>
      </c>
      <c r="AA25" s="7">
        <f>WP!P29</f>
        <v>0</v>
      </c>
      <c r="AB25" s="7">
        <f>'2026年2月WP'!P29</f>
        <v>28943950.07</v>
      </c>
      <c r="AC25" s="12">
        <f t="shared" si="8"/>
        <v>-1</v>
      </c>
      <c r="AD25" s="16" t="e">
        <f>WP!AI29</f>
        <v>#DIV/0!</v>
      </c>
      <c r="AE25" s="18" t="e">
        <f>WP!AJ29</f>
        <v>#DIV/0!</v>
      </c>
      <c r="AF25" s="9">
        <f>WP!H29</f>
        <v>0</v>
      </c>
      <c r="AG25" s="9">
        <f>'2026年2月WP'!H29</f>
        <v>471</v>
      </c>
      <c r="AH25" s="12">
        <f t="shared" si="9"/>
        <v>-1</v>
      </c>
      <c r="AI25" s="7">
        <f>WP!I29</f>
        <v>0</v>
      </c>
      <c r="AJ25" s="7">
        <f>'2026年2月WP'!I29</f>
        <v>854</v>
      </c>
      <c r="AK25" s="12">
        <f t="shared" si="10"/>
        <v>-1</v>
      </c>
      <c r="AL25" s="9">
        <f>WP!M29</f>
        <v>0</v>
      </c>
      <c r="AM25" s="9">
        <f>'2026年2月WP'!M29</f>
        <v>4390788</v>
      </c>
      <c r="AN25" s="12">
        <f t="shared" si="11"/>
        <v>-1</v>
      </c>
      <c r="AO25" s="7">
        <f>WP!Q29</f>
        <v>0</v>
      </c>
      <c r="AP25" s="7">
        <f>'2026年2月WP'!Q29</f>
        <v>687317.14</v>
      </c>
      <c r="AQ25" s="12">
        <f t="shared" si="12"/>
        <v>-1</v>
      </c>
      <c r="AR25" s="9" t="str">
        <f>WP!AF29</f>
        <v/>
      </c>
      <c r="AS25" s="9">
        <f>'2026年2月WP'!AF29</f>
        <v>82207.637399999992</v>
      </c>
      <c r="AT25" s="12" t="e">
        <f t="shared" si="13"/>
        <v>#VALUE!</v>
      </c>
    </row>
    <row r="26" spans="1:46" ht="14.25" outlineLevel="1">
      <c r="A26" s="6">
        <f>全平台汇总!A24</f>
        <v>46103</v>
      </c>
      <c r="B26" s="7">
        <f>WP!D30</f>
        <v>0</v>
      </c>
      <c r="C26" s="7">
        <f>'2026年2月WP'!D30</f>
        <v>6928</v>
      </c>
      <c r="D26" s="8">
        <f t="shared" si="0"/>
        <v>-1</v>
      </c>
      <c r="E26" s="9">
        <f>WP!B30</f>
        <v>0</v>
      </c>
      <c r="F26" s="9">
        <f>'2026年2月WP'!B30</f>
        <v>287</v>
      </c>
      <c r="G26" s="10">
        <f t="shared" si="1"/>
        <v>-1</v>
      </c>
      <c r="H26" s="7">
        <f>WP!C30</f>
        <v>0</v>
      </c>
      <c r="I26" s="7">
        <f>'2026年2月WP'!C30</f>
        <v>149</v>
      </c>
      <c r="J26" s="8">
        <f t="shared" si="2"/>
        <v>-1</v>
      </c>
      <c r="K26" s="9">
        <f>WP!F30</f>
        <v>0</v>
      </c>
      <c r="L26" s="9">
        <f>'2026年2月WP'!F30</f>
        <v>1683</v>
      </c>
      <c r="M26" s="13">
        <f t="shared" si="3"/>
        <v>-1</v>
      </c>
      <c r="N26" s="7">
        <f>WP!G30</f>
        <v>0</v>
      </c>
      <c r="O26" s="7">
        <f>'2026年2月WP'!G30</f>
        <v>3769</v>
      </c>
      <c r="P26" s="12">
        <f t="shared" si="4"/>
        <v>-1</v>
      </c>
      <c r="Q26" s="9">
        <f>WP!K30</f>
        <v>0</v>
      </c>
      <c r="R26" s="9">
        <f>'2026年2月WP'!K30</f>
        <v>42005</v>
      </c>
      <c r="S26" s="12">
        <f t="shared" si="5"/>
        <v>-1</v>
      </c>
      <c r="T26" s="7">
        <f>WP!L30</f>
        <v>0</v>
      </c>
      <c r="U26" s="7">
        <f>'2026年2月WP'!L30</f>
        <v>3085325</v>
      </c>
      <c r="V26" s="12">
        <f t="shared" si="6"/>
        <v>-1</v>
      </c>
      <c r="W26" s="16" t="e">
        <f>WP!AH30</f>
        <v>#DIV/0!</v>
      </c>
      <c r="X26" s="9">
        <f>WP!J30</f>
        <v>0</v>
      </c>
      <c r="Y26" s="9">
        <f>'2026年2月WP'!J30</f>
        <v>3114</v>
      </c>
      <c r="Z26" s="12">
        <f t="shared" si="7"/>
        <v>-1</v>
      </c>
      <c r="AA26" s="7">
        <f>WP!P30</f>
        <v>0</v>
      </c>
      <c r="AB26" s="7">
        <f>'2026年2月WP'!P30</f>
        <v>17179816.890000001</v>
      </c>
      <c r="AC26" s="12">
        <f t="shared" si="8"/>
        <v>-1</v>
      </c>
      <c r="AD26" s="16" t="e">
        <f>WP!AI30</f>
        <v>#DIV/0!</v>
      </c>
      <c r="AE26" s="18" t="e">
        <f>WP!AJ30</f>
        <v>#DIV/0!</v>
      </c>
      <c r="AF26" s="9">
        <f>WP!H30</f>
        <v>0</v>
      </c>
      <c r="AG26" s="9">
        <f>'2026年2月WP'!H30</f>
        <v>450</v>
      </c>
      <c r="AH26" s="12">
        <f t="shared" si="9"/>
        <v>-1</v>
      </c>
      <c r="AI26" s="7">
        <f>WP!I30</f>
        <v>0</v>
      </c>
      <c r="AJ26" s="7">
        <f>'2026年2月WP'!I30</f>
        <v>787</v>
      </c>
      <c r="AK26" s="12">
        <f t="shared" si="10"/>
        <v>-1</v>
      </c>
      <c r="AL26" s="9">
        <f>WP!M30</f>
        <v>0</v>
      </c>
      <c r="AM26" s="9">
        <f>'2026年2月WP'!M30</f>
        <v>2447273</v>
      </c>
      <c r="AN26" s="12">
        <f t="shared" si="11"/>
        <v>-1</v>
      </c>
      <c r="AO26" s="7">
        <f>WP!Q30</f>
        <v>0</v>
      </c>
      <c r="AP26" s="7">
        <f>'2026年2月WP'!Q30</f>
        <v>785273.87</v>
      </c>
      <c r="AQ26" s="12">
        <f t="shared" si="12"/>
        <v>-1</v>
      </c>
      <c r="AR26" s="9" t="str">
        <f>WP!AF30</f>
        <v/>
      </c>
      <c r="AS26" s="9">
        <f>'2026年2月WP'!AF30</f>
        <v>296039.95169999998</v>
      </c>
      <c r="AT26" s="12" t="e">
        <f t="shared" si="13"/>
        <v>#VALUE!</v>
      </c>
    </row>
    <row r="27" spans="1:46" ht="14.25" outlineLevel="1">
      <c r="A27" s="6">
        <f>全平台汇总!A25</f>
        <v>46104</v>
      </c>
      <c r="B27" s="7">
        <f>WP!D31</f>
        <v>0</v>
      </c>
      <c r="C27" s="7">
        <f>'2026年2月WP'!D31</f>
        <v>5957</v>
      </c>
      <c r="D27" s="8">
        <f t="shared" si="0"/>
        <v>-1</v>
      </c>
      <c r="E27" s="9">
        <f>WP!B31</f>
        <v>0</v>
      </c>
      <c r="F27" s="9">
        <f>'2026年2月WP'!B31</f>
        <v>183</v>
      </c>
      <c r="G27" s="10">
        <f t="shared" si="1"/>
        <v>-1</v>
      </c>
      <c r="H27" s="7">
        <f>WP!C31</f>
        <v>0</v>
      </c>
      <c r="I27" s="7">
        <f>'2026年2月WP'!C31</f>
        <v>105</v>
      </c>
      <c r="J27" s="8">
        <f t="shared" si="2"/>
        <v>-1</v>
      </c>
      <c r="K27" s="9">
        <f>WP!F31</f>
        <v>0</v>
      </c>
      <c r="L27" s="9">
        <f>'2026年2月WP'!F31</f>
        <v>1384</v>
      </c>
      <c r="M27" s="13">
        <f t="shared" si="3"/>
        <v>-1</v>
      </c>
      <c r="N27" s="7">
        <f>WP!G31</f>
        <v>0</v>
      </c>
      <c r="O27" s="7">
        <f>'2026年2月WP'!G31</f>
        <v>3274</v>
      </c>
      <c r="P27" s="12">
        <f t="shared" si="4"/>
        <v>-1</v>
      </c>
      <c r="Q27" s="9">
        <f>WP!K31</f>
        <v>0</v>
      </c>
      <c r="R27" s="9">
        <f>'2026年2月WP'!K31</f>
        <v>25603</v>
      </c>
      <c r="S27" s="12">
        <f t="shared" si="5"/>
        <v>-1</v>
      </c>
      <c r="T27" s="7">
        <f>WP!L31</f>
        <v>0</v>
      </c>
      <c r="U27" s="7">
        <f>'2026年2月WP'!L31</f>
        <v>3485155</v>
      </c>
      <c r="V27" s="12">
        <f t="shared" si="6"/>
        <v>-1</v>
      </c>
      <c r="W27" s="16" t="e">
        <f>WP!AH31</f>
        <v>#DIV/0!</v>
      </c>
      <c r="X27" s="9">
        <f>WP!J31</f>
        <v>0</v>
      </c>
      <c r="Y27" s="9">
        <f>'2026年2月WP'!J31</f>
        <v>2831</v>
      </c>
      <c r="Z27" s="12">
        <f t="shared" si="7"/>
        <v>-1</v>
      </c>
      <c r="AA27" s="7">
        <f>WP!P31</f>
        <v>0</v>
      </c>
      <c r="AB27" s="7">
        <f>'2026年2月WP'!P31</f>
        <v>18275867.690000001</v>
      </c>
      <c r="AC27" s="12">
        <f t="shared" si="8"/>
        <v>-1</v>
      </c>
      <c r="AD27" s="16" t="e">
        <f>WP!AI31</f>
        <v>#DIV/0!</v>
      </c>
      <c r="AE27" s="18" t="e">
        <f>WP!AJ31</f>
        <v>#DIV/0!</v>
      </c>
      <c r="AF27" s="9">
        <f>WP!H31</f>
        <v>0</v>
      </c>
      <c r="AG27" s="9">
        <f>'2026年2月WP'!H31</f>
        <v>475</v>
      </c>
      <c r="AH27" s="12">
        <f t="shared" si="9"/>
        <v>-1</v>
      </c>
      <c r="AI27" s="7">
        <f>WP!I31</f>
        <v>0</v>
      </c>
      <c r="AJ27" s="7">
        <f>'2026年2月WP'!I31</f>
        <v>807</v>
      </c>
      <c r="AK27" s="12">
        <f t="shared" si="10"/>
        <v>-1</v>
      </c>
      <c r="AL27" s="9">
        <f>WP!M31</f>
        <v>0</v>
      </c>
      <c r="AM27" s="9">
        <f>'2026年2月WP'!M31</f>
        <v>3905761</v>
      </c>
      <c r="AN27" s="12">
        <f t="shared" si="11"/>
        <v>-1</v>
      </c>
      <c r="AO27" s="7">
        <f>WP!Q31</f>
        <v>0</v>
      </c>
      <c r="AP27" s="7">
        <f>'2026年2月WP'!Q31</f>
        <v>602646.21</v>
      </c>
      <c r="AQ27" s="12">
        <f t="shared" si="12"/>
        <v>-1</v>
      </c>
      <c r="AR27" s="9" t="str">
        <f>WP!AF31</f>
        <v/>
      </c>
      <c r="AS27" s="9">
        <f>'2026年2月WP'!AF31</f>
        <v>-532783.71890000009</v>
      </c>
      <c r="AT27" s="12" t="e">
        <f t="shared" si="13"/>
        <v>#VALUE!</v>
      </c>
    </row>
    <row r="28" spans="1:46" ht="14.25" outlineLevel="1">
      <c r="A28" s="6">
        <f>全平台汇总!A26</f>
        <v>46105</v>
      </c>
      <c r="B28" s="7">
        <f>WP!D32</f>
        <v>0</v>
      </c>
      <c r="C28" s="7">
        <f>'2026年2月WP'!D32</f>
        <v>5592</v>
      </c>
      <c r="D28" s="8">
        <f t="shared" si="0"/>
        <v>-1</v>
      </c>
      <c r="E28" s="9">
        <f>WP!B32</f>
        <v>0</v>
      </c>
      <c r="F28" s="9">
        <f>'2026年2月WP'!B32</f>
        <v>196</v>
      </c>
      <c r="G28" s="10">
        <f t="shared" si="1"/>
        <v>-1</v>
      </c>
      <c r="H28" s="7">
        <f>WP!C32</f>
        <v>0</v>
      </c>
      <c r="I28" s="7">
        <f>'2026年2月WP'!C32</f>
        <v>89</v>
      </c>
      <c r="J28" s="8">
        <f t="shared" si="2"/>
        <v>-1</v>
      </c>
      <c r="K28" s="9">
        <f>WP!F32</f>
        <v>0</v>
      </c>
      <c r="L28" s="9">
        <f>'2026年2月WP'!F32</f>
        <v>1340</v>
      </c>
      <c r="M28" s="13">
        <f t="shared" si="3"/>
        <v>-1</v>
      </c>
      <c r="N28" s="7">
        <f>WP!G32</f>
        <v>0</v>
      </c>
      <c r="O28" s="7">
        <f>'2026年2月WP'!G32</f>
        <v>3455</v>
      </c>
      <c r="P28" s="12">
        <f t="shared" si="4"/>
        <v>-1</v>
      </c>
      <c r="Q28" s="9">
        <f>WP!K32</f>
        <v>0</v>
      </c>
      <c r="R28" s="9">
        <f>'2026年2月WP'!K32</f>
        <v>22778</v>
      </c>
      <c r="S28" s="12">
        <f t="shared" si="5"/>
        <v>-1</v>
      </c>
      <c r="T28" s="7">
        <f>WP!L32</f>
        <v>0</v>
      </c>
      <c r="U28" s="7">
        <f>'2026年2月WP'!L32</f>
        <v>3599198</v>
      </c>
      <c r="V28" s="12">
        <f t="shared" si="6"/>
        <v>-1</v>
      </c>
      <c r="W28" s="16" t="e">
        <f>WP!AH32</f>
        <v>#DIV/0!</v>
      </c>
      <c r="X28" s="9">
        <f>WP!J32</f>
        <v>0</v>
      </c>
      <c r="Y28" s="9">
        <f>'2026年2月WP'!J32</f>
        <v>2718</v>
      </c>
      <c r="Z28" s="12">
        <f t="shared" si="7"/>
        <v>-1</v>
      </c>
      <c r="AA28" s="7">
        <f>WP!P32</f>
        <v>0</v>
      </c>
      <c r="AB28" s="7">
        <f>'2026年2月WP'!P32</f>
        <v>20103308.620000001</v>
      </c>
      <c r="AC28" s="12">
        <f t="shared" si="8"/>
        <v>-1</v>
      </c>
      <c r="AD28" s="16" t="e">
        <f>WP!AI32</f>
        <v>#DIV/0!</v>
      </c>
      <c r="AE28" s="18" t="e">
        <f>WP!AJ32</f>
        <v>#DIV/0!</v>
      </c>
      <c r="AF28" s="9">
        <f>WP!H32</f>
        <v>0</v>
      </c>
      <c r="AG28" s="9">
        <f>'2026年2月WP'!H32</f>
        <v>393</v>
      </c>
      <c r="AH28" s="12">
        <f t="shared" si="9"/>
        <v>-1</v>
      </c>
      <c r="AI28" s="7">
        <f>WP!I32</f>
        <v>0</v>
      </c>
      <c r="AJ28" s="7">
        <f>'2026年2月WP'!I32</f>
        <v>720</v>
      </c>
      <c r="AK28" s="12">
        <f t="shared" si="10"/>
        <v>-1</v>
      </c>
      <c r="AL28" s="9">
        <f>WP!M32</f>
        <v>0</v>
      </c>
      <c r="AM28" s="9">
        <f>'2026年2月WP'!M32</f>
        <v>3500750</v>
      </c>
      <c r="AN28" s="12">
        <f t="shared" si="11"/>
        <v>-1</v>
      </c>
      <c r="AO28" s="7">
        <f>WP!Q32</f>
        <v>0</v>
      </c>
      <c r="AP28" s="7">
        <f>'2026年2月WP'!Q32</f>
        <v>436967.65</v>
      </c>
      <c r="AQ28" s="12">
        <f t="shared" si="12"/>
        <v>-1</v>
      </c>
      <c r="AR28" s="9" t="str">
        <f>WP!AF32</f>
        <v/>
      </c>
      <c r="AS28" s="9">
        <f>'2026年2月WP'!AF32</f>
        <v>91482.311500000025</v>
      </c>
      <c r="AT28" s="12" t="e">
        <f t="shared" si="13"/>
        <v>#VALUE!</v>
      </c>
    </row>
    <row r="29" spans="1:46" ht="14.25" outlineLevel="1">
      <c r="A29" s="6">
        <f>全平台汇总!A27</f>
        <v>46106</v>
      </c>
      <c r="B29" s="7">
        <f>WP!D33</f>
        <v>0</v>
      </c>
      <c r="C29" s="7">
        <f>'2026年2月WP'!D33</f>
        <v>5342</v>
      </c>
      <c r="D29" s="8">
        <f t="shared" si="0"/>
        <v>-1</v>
      </c>
      <c r="E29" s="9">
        <f>WP!B33</f>
        <v>0</v>
      </c>
      <c r="F29" s="9">
        <f>'2026年2月WP'!B33</f>
        <v>169</v>
      </c>
      <c r="G29" s="10">
        <f t="shared" si="1"/>
        <v>-1</v>
      </c>
      <c r="H29" s="7">
        <f>WP!C33</f>
        <v>0</v>
      </c>
      <c r="I29" s="7">
        <f>'2026年2月WP'!C33</f>
        <v>80</v>
      </c>
      <c r="J29" s="8">
        <f t="shared" si="2"/>
        <v>-1</v>
      </c>
      <c r="K29" s="9">
        <f>WP!F33</f>
        <v>0</v>
      </c>
      <c r="L29" s="9">
        <f>'2026年2月WP'!F33</f>
        <v>1307</v>
      </c>
      <c r="M29" s="13">
        <f t="shared" si="3"/>
        <v>-1</v>
      </c>
      <c r="N29" s="7">
        <f>WP!G33</f>
        <v>0</v>
      </c>
      <c r="O29" s="7">
        <f>'2026年2月WP'!G33</f>
        <v>3340</v>
      </c>
      <c r="P29" s="12">
        <f t="shared" si="4"/>
        <v>-1</v>
      </c>
      <c r="Q29" s="9">
        <f>WP!K33</f>
        <v>0</v>
      </c>
      <c r="R29" s="9">
        <f>'2026年2月WP'!K33</f>
        <v>23535</v>
      </c>
      <c r="S29" s="12">
        <f t="shared" si="5"/>
        <v>-1</v>
      </c>
      <c r="T29" s="7">
        <f>WP!L33</f>
        <v>0</v>
      </c>
      <c r="U29" s="7">
        <f>'2026年2月WP'!L33</f>
        <v>3055133</v>
      </c>
      <c r="V29" s="12">
        <f t="shared" si="6"/>
        <v>-1</v>
      </c>
      <c r="W29" s="16" t="e">
        <f>WP!AH33</f>
        <v>#DIV/0!</v>
      </c>
      <c r="X29" s="9">
        <f>WP!J33</f>
        <v>0</v>
      </c>
      <c r="Y29" s="9">
        <f>'2026年2月WP'!J33</f>
        <v>2580</v>
      </c>
      <c r="Z29" s="12">
        <f t="shared" si="7"/>
        <v>-1</v>
      </c>
      <c r="AA29" s="7">
        <f>WP!P33</f>
        <v>0</v>
      </c>
      <c r="AB29" s="7">
        <f>'2026年2月WP'!P33</f>
        <v>18369195.16</v>
      </c>
      <c r="AC29" s="12">
        <f t="shared" si="8"/>
        <v>-1</v>
      </c>
      <c r="AD29" s="16" t="e">
        <f>WP!AI33</f>
        <v>#DIV/0!</v>
      </c>
      <c r="AE29" s="18" t="e">
        <f>WP!AJ33</f>
        <v>#DIV/0!</v>
      </c>
      <c r="AF29" s="9">
        <f>WP!H33</f>
        <v>0</v>
      </c>
      <c r="AG29" s="9">
        <f>'2026年2月WP'!H33</f>
        <v>356</v>
      </c>
      <c r="AH29" s="12">
        <f t="shared" si="9"/>
        <v>-1</v>
      </c>
      <c r="AI29" s="7">
        <f>WP!I33</f>
        <v>0</v>
      </c>
      <c r="AJ29" s="7">
        <f>'2026年2月WP'!I33</f>
        <v>636</v>
      </c>
      <c r="AK29" s="12">
        <f t="shared" si="10"/>
        <v>-1</v>
      </c>
      <c r="AL29" s="9">
        <f>WP!M33</f>
        <v>0</v>
      </c>
      <c r="AM29" s="9">
        <f>'2026年2月WP'!M33</f>
        <v>2181676</v>
      </c>
      <c r="AN29" s="12">
        <f t="shared" si="11"/>
        <v>-1</v>
      </c>
      <c r="AO29" s="7">
        <f>WP!Q33</f>
        <v>0</v>
      </c>
      <c r="AP29" s="7">
        <f>'2026年2月WP'!Q33</f>
        <v>1037721.74</v>
      </c>
      <c r="AQ29" s="12">
        <f t="shared" si="12"/>
        <v>-1</v>
      </c>
      <c r="AR29" s="9" t="str">
        <f>WP!AF33</f>
        <v/>
      </c>
      <c r="AS29" s="9">
        <f>'2026年2月WP'!AF33</f>
        <v>655007.29339999997</v>
      </c>
      <c r="AT29" s="12" t="e">
        <f t="shared" si="13"/>
        <v>#VALUE!</v>
      </c>
    </row>
    <row r="30" spans="1:46" ht="14.25" outlineLevel="1">
      <c r="A30" s="6">
        <f>全平台汇总!A28</f>
        <v>46107</v>
      </c>
      <c r="B30" s="7">
        <f>WP!D34</f>
        <v>0</v>
      </c>
      <c r="C30" s="7">
        <f>'2026年2月WP'!D34</f>
        <v>5327</v>
      </c>
      <c r="D30" s="8">
        <f t="shared" si="0"/>
        <v>-1</v>
      </c>
      <c r="E30" s="9">
        <f>WP!B34</f>
        <v>0</v>
      </c>
      <c r="F30" s="9">
        <f>'2026年2月WP'!B34</f>
        <v>180</v>
      </c>
      <c r="G30" s="10">
        <f t="shared" si="1"/>
        <v>-1</v>
      </c>
      <c r="H30" s="7">
        <f>WP!C34</f>
        <v>0</v>
      </c>
      <c r="I30" s="7">
        <f>'2026年2月WP'!C34</f>
        <v>82</v>
      </c>
      <c r="J30" s="8">
        <f t="shared" si="2"/>
        <v>-1</v>
      </c>
      <c r="K30" s="9">
        <f>WP!F34</f>
        <v>0</v>
      </c>
      <c r="L30" s="9">
        <f>'2026年2月WP'!F34</f>
        <v>1352</v>
      </c>
      <c r="M30" s="13">
        <f t="shared" si="3"/>
        <v>-1</v>
      </c>
      <c r="N30" s="7">
        <f>WP!G34</f>
        <v>0</v>
      </c>
      <c r="O30" s="7">
        <f>'2026年2月WP'!G34</f>
        <v>3397</v>
      </c>
      <c r="P30" s="12">
        <f t="shared" si="4"/>
        <v>-1</v>
      </c>
      <c r="Q30" s="9">
        <f>WP!K34</f>
        <v>0</v>
      </c>
      <c r="R30" s="9">
        <f>'2026年2月WP'!K34</f>
        <v>22286</v>
      </c>
      <c r="S30" s="12">
        <f t="shared" si="5"/>
        <v>-1</v>
      </c>
      <c r="T30" s="7">
        <f>WP!L34</f>
        <v>0</v>
      </c>
      <c r="U30" s="7">
        <f>'2026年2月WP'!L34</f>
        <v>3106013.96</v>
      </c>
      <c r="V30" s="12">
        <f t="shared" si="6"/>
        <v>-1</v>
      </c>
      <c r="W30" s="16" t="e">
        <f>WP!AH34</f>
        <v>#DIV/0!</v>
      </c>
      <c r="X30" s="9">
        <f>WP!J34</f>
        <v>0</v>
      </c>
      <c r="Y30" s="9">
        <f>'2026年2月WP'!J34</f>
        <v>2600</v>
      </c>
      <c r="Z30" s="12">
        <f t="shared" si="7"/>
        <v>-1</v>
      </c>
      <c r="AA30" s="7">
        <f>WP!P34</f>
        <v>0</v>
      </c>
      <c r="AB30" s="7">
        <f>'2026年2月WP'!P34</f>
        <v>17981222.039999999</v>
      </c>
      <c r="AC30" s="12">
        <f t="shared" si="8"/>
        <v>-1</v>
      </c>
      <c r="AD30" s="16" t="e">
        <f>WP!AI34</f>
        <v>#DIV/0!</v>
      </c>
      <c r="AE30" s="18" t="e">
        <f>WP!AJ34</f>
        <v>#DIV/0!</v>
      </c>
      <c r="AF30" s="9">
        <f>WP!H34</f>
        <v>0</v>
      </c>
      <c r="AG30" s="9">
        <f>'2026年2月WP'!H34</f>
        <v>387</v>
      </c>
      <c r="AH30" s="12">
        <f t="shared" si="9"/>
        <v>-1</v>
      </c>
      <c r="AI30" s="7">
        <f>WP!I34</f>
        <v>0</v>
      </c>
      <c r="AJ30" s="7">
        <f>'2026年2月WP'!I34</f>
        <v>700</v>
      </c>
      <c r="AK30" s="12">
        <f t="shared" si="10"/>
        <v>-1</v>
      </c>
      <c r="AL30" s="9">
        <f>WP!M34</f>
        <v>0</v>
      </c>
      <c r="AM30" s="9">
        <f>'2026年2月WP'!M34</f>
        <v>2896151</v>
      </c>
      <c r="AN30" s="12">
        <f t="shared" si="11"/>
        <v>-1</v>
      </c>
      <c r="AO30" s="7">
        <f>WP!Q34</f>
        <v>0</v>
      </c>
      <c r="AP30" s="7">
        <f>'2026年2月WP'!Q34</f>
        <v>283839.34999999998</v>
      </c>
      <c r="AQ30" s="12">
        <f t="shared" si="12"/>
        <v>-1</v>
      </c>
      <c r="AR30" s="9" t="str">
        <f>WP!AF34</f>
        <v/>
      </c>
      <c r="AS30" s="9">
        <f>'2026年2月WP'!AF34</f>
        <v>-24475.68150000001</v>
      </c>
      <c r="AT30" s="12" t="e">
        <f t="shared" si="13"/>
        <v>#VALUE!</v>
      </c>
    </row>
    <row r="31" spans="1:46" ht="14.25" outlineLevel="1">
      <c r="A31" s="6">
        <f>全平台汇总!A29</f>
        <v>46108</v>
      </c>
      <c r="B31" s="7">
        <f>WP!D35</f>
        <v>0</v>
      </c>
      <c r="C31" s="7">
        <f>'2026年2月WP'!D35</f>
        <v>5207</v>
      </c>
      <c r="D31" s="8">
        <f t="shared" si="0"/>
        <v>-1</v>
      </c>
      <c r="E31" s="9">
        <f>WP!B35</f>
        <v>0</v>
      </c>
      <c r="F31" s="9">
        <f>'2026年2月WP'!B35</f>
        <v>212</v>
      </c>
      <c r="G31" s="10">
        <f t="shared" si="1"/>
        <v>-1</v>
      </c>
      <c r="H31" s="7">
        <f>WP!C35</f>
        <v>0</v>
      </c>
      <c r="I31" s="7">
        <f>'2026年2月WP'!C35</f>
        <v>115</v>
      </c>
      <c r="J31" s="8">
        <f t="shared" si="2"/>
        <v>-1</v>
      </c>
      <c r="K31" s="9">
        <f>WP!F35</f>
        <v>0</v>
      </c>
      <c r="L31" s="9">
        <f>'2026年2月WP'!F35</f>
        <v>1413</v>
      </c>
      <c r="M31" s="13">
        <f t="shared" si="3"/>
        <v>-1</v>
      </c>
      <c r="N31" s="7">
        <f>WP!G35</f>
        <v>0</v>
      </c>
      <c r="O31" s="7">
        <f>'2026年2月WP'!G35</f>
        <v>3679</v>
      </c>
      <c r="P31" s="12">
        <f t="shared" si="4"/>
        <v>-1</v>
      </c>
      <c r="Q31" s="9">
        <f>WP!K35</f>
        <v>0</v>
      </c>
      <c r="R31" s="9">
        <f>'2026年2月WP'!K35</f>
        <v>28329</v>
      </c>
      <c r="S31" s="12">
        <f t="shared" si="5"/>
        <v>-1</v>
      </c>
      <c r="T31" s="7">
        <f>WP!L35</f>
        <v>0</v>
      </c>
      <c r="U31" s="7">
        <f>'2026年2月WP'!L35</f>
        <v>3562071</v>
      </c>
      <c r="V31" s="12">
        <f t="shared" si="6"/>
        <v>-1</v>
      </c>
      <c r="W31" s="16" t="e">
        <f>WP!AH35</f>
        <v>#DIV/0!</v>
      </c>
      <c r="X31" s="9">
        <f>WP!J35</f>
        <v>0</v>
      </c>
      <c r="Y31" s="9">
        <f>'2026年2月WP'!J35</f>
        <v>2630</v>
      </c>
      <c r="Z31" s="12">
        <f t="shared" si="7"/>
        <v>-1</v>
      </c>
      <c r="AA31" s="7">
        <f>WP!P35</f>
        <v>0</v>
      </c>
      <c r="AB31" s="7">
        <f>'2026年2月WP'!P35</f>
        <v>22210916.23</v>
      </c>
      <c r="AC31" s="12">
        <f t="shared" si="8"/>
        <v>-1</v>
      </c>
      <c r="AD31" s="16" t="e">
        <f>WP!AI35</f>
        <v>#DIV/0!</v>
      </c>
      <c r="AE31" s="18" t="e">
        <f>WP!AJ35</f>
        <v>#DIV/0!</v>
      </c>
      <c r="AF31" s="9">
        <f>WP!H35</f>
        <v>0</v>
      </c>
      <c r="AG31" s="9">
        <f>'2026年2月WP'!H35</f>
        <v>366</v>
      </c>
      <c r="AH31" s="12">
        <f t="shared" si="9"/>
        <v>-1</v>
      </c>
      <c r="AI31" s="7">
        <f>WP!I35</f>
        <v>0</v>
      </c>
      <c r="AJ31" s="7">
        <f>'2026年2月WP'!I35</f>
        <v>693</v>
      </c>
      <c r="AK31" s="12">
        <f t="shared" si="10"/>
        <v>-1</v>
      </c>
      <c r="AL31" s="9">
        <f>WP!M35</f>
        <v>0</v>
      </c>
      <c r="AM31" s="9">
        <f>'2026年2月WP'!M35</f>
        <v>3196949</v>
      </c>
      <c r="AN31" s="12">
        <f t="shared" si="11"/>
        <v>-1</v>
      </c>
      <c r="AO31" s="7">
        <f>WP!Q35</f>
        <v>0</v>
      </c>
      <c r="AP31" s="7">
        <f>'2026年2月WP'!Q35</f>
        <v>522082.34</v>
      </c>
      <c r="AQ31" s="12">
        <f t="shared" si="12"/>
        <v>-1</v>
      </c>
      <c r="AR31" s="9" t="str">
        <f>WP!AF35</f>
        <v/>
      </c>
      <c r="AS31" s="9">
        <f>'2026年2月WP'!AF35</f>
        <v>154043.39940000005</v>
      </c>
      <c r="AT31" s="12" t="e">
        <f t="shared" si="13"/>
        <v>#VALUE!</v>
      </c>
    </row>
    <row r="32" spans="1:46" ht="14.25" outlineLevel="1">
      <c r="A32" s="6">
        <f>全平台汇总!A30</f>
        <v>46109</v>
      </c>
      <c r="B32" s="7">
        <f>WP!D36</f>
        <v>0</v>
      </c>
      <c r="C32" s="7">
        <f>'2026年2月WP'!D36</f>
        <v>10087</v>
      </c>
      <c r="D32" s="8">
        <f t="shared" si="0"/>
        <v>-1</v>
      </c>
      <c r="E32" s="9">
        <f>WP!B36</f>
        <v>0</v>
      </c>
      <c r="F32" s="9">
        <f>'2026年2月WP'!B36</f>
        <v>252</v>
      </c>
      <c r="G32" s="10">
        <f t="shared" si="1"/>
        <v>-1</v>
      </c>
      <c r="H32" s="7">
        <f>WP!C36</f>
        <v>0</v>
      </c>
      <c r="I32" s="7">
        <f>'2026年2月WP'!C36</f>
        <v>88</v>
      </c>
      <c r="J32" s="8">
        <f t="shared" si="2"/>
        <v>-1</v>
      </c>
      <c r="K32" s="9">
        <f>WP!F36</f>
        <v>0</v>
      </c>
      <c r="L32" s="9">
        <f>'2026年2月WP'!F36</f>
        <v>1787</v>
      </c>
      <c r="M32" s="13">
        <f t="shared" si="3"/>
        <v>-1</v>
      </c>
      <c r="N32" s="7">
        <f>WP!G36</f>
        <v>0</v>
      </c>
      <c r="O32" s="7">
        <f>'2026年2月WP'!G36</f>
        <v>3978</v>
      </c>
      <c r="P32" s="12">
        <f t="shared" si="4"/>
        <v>-1</v>
      </c>
      <c r="Q32" s="9">
        <f>WP!K36</f>
        <v>0</v>
      </c>
      <c r="R32" s="9">
        <f>'2026年2月WP'!K36</f>
        <v>17119</v>
      </c>
      <c r="S32" s="12">
        <f t="shared" si="5"/>
        <v>-1</v>
      </c>
      <c r="T32" s="7">
        <f>WP!L36</f>
        <v>0</v>
      </c>
      <c r="U32" s="7">
        <f>'2026年2月WP'!L36</f>
        <v>3529624.99</v>
      </c>
      <c r="V32" s="12">
        <f t="shared" si="6"/>
        <v>-1</v>
      </c>
      <c r="W32" s="16" t="e">
        <f>WP!AH36</f>
        <v>#DIV/0!</v>
      </c>
      <c r="X32" s="9">
        <f>WP!J36</f>
        <v>0</v>
      </c>
      <c r="Y32" s="9">
        <f>'2026年2月WP'!J36</f>
        <v>7647</v>
      </c>
      <c r="Z32" s="12">
        <f t="shared" si="7"/>
        <v>-1</v>
      </c>
      <c r="AA32" s="7">
        <f>WP!P36</f>
        <v>0</v>
      </c>
      <c r="AB32" s="7">
        <f>'2026年2月WP'!P36</f>
        <v>22457506.530000001</v>
      </c>
      <c r="AC32" s="12">
        <f t="shared" si="8"/>
        <v>-1</v>
      </c>
      <c r="AD32" s="16" t="e">
        <f>WP!AI36</f>
        <v>#DIV/0!</v>
      </c>
      <c r="AE32" s="18" t="e">
        <f>WP!AJ36</f>
        <v>#DIV/0!</v>
      </c>
      <c r="AF32" s="9">
        <f>WP!H36</f>
        <v>0</v>
      </c>
      <c r="AG32" s="9">
        <f>'2026年2月WP'!H36</f>
        <v>562</v>
      </c>
      <c r="AH32" s="12">
        <f t="shared" si="9"/>
        <v>-1</v>
      </c>
      <c r="AI32" s="7">
        <f>WP!I36</f>
        <v>0</v>
      </c>
      <c r="AJ32" s="7">
        <f>'2026年2月WP'!I36</f>
        <v>912</v>
      </c>
      <c r="AK32" s="12">
        <f t="shared" si="10"/>
        <v>-1</v>
      </c>
      <c r="AL32" s="9">
        <f>WP!M36</f>
        <v>0</v>
      </c>
      <c r="AM32" s="9">
        <f>'2026年2月WP'!M36</f>
        <v>3107408</v>
      </c>
      <c r="AN32" s="12">
        <f t="shared" si="11"/>
        <v>-1</v>
      </c>
      <c r="AO32" s="7">
        <f>WP!Q36</f>
        <v>0</v>
      </c>
      <c r="AP32" s="7">
        <f>'2026年2月WP'!Q36</f>
        <v>928099.87</v>
      </c>
      <c r="AQ32" s="12">
        <f t="shared" si="12"/>
        <v>-1</v>
      </c>
      <c r="AR32" s="9" t="str">
        <f>WP!AF36</f>
        <v/>
      </c>
      <c r="AS32" s="9">
        <f>'2026年2月WP'!AF36</f>
        <v>453412.56170000008</v>
      </c>
      <c r="AT32" s="12" t="e">
        <f t="shared" si="13"/>
        <v>#VALUE!</v>
      </c>
    </row>
    <row r="33" spans="1:46" ht="14.25" outlineLevel="1">
      <c r="A33" s="6">
        <f>全平台汇总!A31</f>
        <v>46110</v>
      </c>
      <c r="B33" s="7">
        <f>WP!D37</f>
        <v>0</v>
      </c>
      <c r="C33" s="7">
        <f>'2026年2月WP'!D37</f>
        <v>0</v>
      </c>
      <c r="D33" s="8" t="e">
        <f t="shared" si="0"/>
        <v>#DIV/0!</v>
      </c>
      <c r="E33" s="9">
        <f>WP!B37</f>
        <v>0</v>
      </c>
      <c r="F33" s="9">
        <f>'2026年2月WP'!B37</f>
        <v>0</v>
      </c>
      <c r="G33" s="10" t="e">
        <f t="shared" si="1"/>
        <v>#DIV/0!</v>
      </c>
      <c r="H33" s="7">
        <f>WP!C37</f>
        <v>0</v>
      </c>
      <c r="I33" s="7">
        <f>'2026年2月WP'!C37</f>
        <v>0</v>
      </c>
      <c r="J33" s="8" t="e">
        <f t="shared" si="2"/>
        <v>#DIV/0!</v>
      </c>
      <c r="K33" s="9">
        <f>WP!F37</f>
        <v>0</v>
      </c>
      <c r="L33" s="9">
        <f>'2026年2月WP'!F37</f>
        <v>0</v>
      </c>
      <c r="M33" s="13" t="e">
        <f t="shared" si="3"/>
        <v>#DIV/0!</v>
      </c>
      <c r="N33" s="7">
        <f>WP!G37</f>
        <v>0</v>
      </c>
      <c r="O33" s="7">
        <f>'2026年2月WP'!G37</f>
        <v>0</v>
      </c>
      <c r="P33" s="12" t="e">
        <f t="shared" si="4"/>
        <v>#DIV/0!</v>
      </c>
      <c r="Q33" s="9">
        <f>WP!K37</f>
        <v>0</v>
      </c>
      <c r="R33" s="9">
        <f>'2026年2月WP'!K37</f>
        <v>0</v>
      </c>
      <c r="S33" s="12" t="e">
        <f t="shared" si="5"/>
        <v>#DIV/0!</v>
      </c>
      <c r="T33" s="7">
        <f>WP!L37</f>
        <v>0</v>
      </c>
      <c r="U33" s="7">
        <f>'2026年2月WP'!L37</f>
        <v>0</v>
      </c>
      <c r="V33" s="12" t="e">
        <f t="shared" si="6"/>
        <v>#DIV/0!</v>
      </c>
      <c r="W33" s="16" t="e">
        <f>WP!AH37</f>
        <v>#DIV/0!</v>
      </c>
      <c r="X33" s="9">
        <f>WP!J37</f>
        <v>0</v>
      </c>
      <c r="Y33" s="9">
        <f>'2026年2月WP'!J37</f>
        <v>0</v>
      </c>
      <c r="Z33" s="12" t="e">
        <f t="shared" si="7"/>
        <v>#DIV/0!</v>
      </c>
      <c r="AA33" s="7">
        <f>WP!P37</f>
        <v>0</v>
      </c>
      <c r="AB33" s="7">
        <f>'2026年2月WP'!P37</f>
        <v>0</v>
      </c>
      <c r="AC33" s="12" t="e">
        <f t="shared" si="8"/>
        <v>#DIV/0!</v>
      </c>
      <c r="AD33" s="16" t="e">
        <f>WP!AI37</f>
        <v>#DIV/0!</v>
      </c>
      <c r="AE33" s="18" t="e">
        <f>WP!AJ37</f>
        <v>#DIV/0!</v>
      </c>
      <c r="AF33" s="9">
        <f>WP!H37</f>
        <v>0</v>
      </c>
      <c r="AG33" s="9">
        <f>'2026年2月WP'!H37</f>
        <v>0</v>
      </c>
      <c r="AH33" s="12" t="e">
        <f t="shared" si="9"/>
        <v>#DIV/0!</v>
      </c>
      <c r="AI33" s="7">
        <f>WP!I37</f>
        <v>0</v>
      </c>
      <c r="AJ33" s="7">
        <f>'2026年2月WP'!I37</f>
        <v>0</v>
      </c>
      <c r="AK33" s="12" t="e">
        <f t="shared" si="10"/>
        <v>#DIV/0!</v>
      </c>
      <c r="AL33" s="9">
        <f>WP!M37</f>
        <v>0</v>
      </c>
      <c r="AM33" s="9">
        <f>'2026年2月WP'!M37</f>
        <v>0</v>
      </c>
      <c r="AN33" s="12" t="e">
        <f t="shared" si="11"/>
        <v>#DIV/0!</v>
      </c>
      <c r="AO33" s="7">
        <f>WP!Q37</f>
        <v>0</v>
      </c>
      <c r="AP33" s="7">
        <f>'2026年2月WP'!Q37</f>
        <v>0</v>
      </c>
      <c r="AQ33" s="12" t="e">
        <f t="shared" si="12"/>
        <v>#DIV/0!</v>
      </c>
      <c r="AR33" s="9" t="str">
        <f>WP!AF37</f>
        <v/>
      </c>
      <c r="AS33" s="9" t="str">
        <f>'2026年2月WP'!AF37</f>
        <v/>
      </c>
      <c r="AT33" s="12" t="e">
        <f t="shared" si="13"/>
        <v>#VALUE!</v>
      </c>
    </row>
    <row r="34" spans="1:46" ht="14.25" outlineLevel="1">
      <c r="A34" s="6">
        <f>全平台汇总!A32</f>
        <v>46111</v>
      </c>
      <c r="B34" s="7">
        <f>WP!D38</f>
        <v>0</v>
      </c>
      <c r="C34" s="7">
        <f>'2026年2月WP'!D38</f>
        <v>0</v>
      </c>
      <c r="D34" s="8" t="e">
        <f t="shared" si="0"/>
        <v>#DIV/0!</v>
      </c>
      <c r="E34" s="9">
        <f>WP!B38</f>
        <v>0</v>
      </c>
      <c r="F34" s="9">
        <f>'2026年2月WP'!B38</f>
        <v>0</v>
      </c>
      <c r="G34" s="10" t="e">
        <f t="shared" si="1"/>
        <v>#DIV/0!</v>
      </c>
      <c r="H34" s="7">
        <f>WP!C38</f>
        <v>0</v>
      </c>
      <c r="I34" s="7">
        <f>'2026年2月WP'!C38</f>
        <v>0</v>
      </c>
      <c r="J34" s="8" t="e">
        <f t="shared" si="2"/>
        <v>#DIV/0!</v>
      </c>
      <c r="K34" s="9">
        <f>WP!F38</f>
        <v>0</v>
      </c>
      <c r="L34" s="9">
        <f>'2026年2月WP'!F38</f>
        <v>0</v>
      </c>
      <c r="M34" s="13" t="e">
        <f t="shared" si="3"/>
        <v>#DIV/0!</v>
      </c>
      <c r="N34" s="7">
        <f>WP!G38</f>
        <v>0</v>
      </c>
      <c r="O34" s="7">
        <f>'2026年2月WP'!G38</f>
        <v>0</v>
      </c>
      <c r="P34" s="12" t="e">
        <f t="shared" si="4"/>
        <v>#DIV/0!</v>
      </c>
      <c r="Q34" s="9">
        <f>WP!K38</f>
        <v>0</v>
      </c>
      <c r="R34" s="9">
        <f>'2026年2月WP'!K38</f>
        <v>0</v>
      </c>
      <c r="S34" s="12" t="e">
        <f t="shared" si="5"/>
        <v>#DIV/0!</v>
      </c>
      <c r="T34" s="7">
        <f>WP!L38</f>
        <v>0</v>
      </c>
      <c r="U34" s="7">
        <f>'2026年2月WP'!L38</f>
        <v>0</v>
      </c>
      <c r="V34" s="12" t="e">
        <f t="shared" si="6"/>
        <v>#DIV/0!</v>
      </c>
      <c r="W34" s="16" t="e">
        <f>WP!AH38</f>
        <v>#DIV/0!</v>
      </c>
      <c r="X34" s="9">
        <f>WP!J38</f>
        <v>0</v>
      </c>
      <c r="Y34" s="9">
        <f>'2026年2月WP'!J38</f>
        <v>0</v>
      </c>
      <c r="Z34" s="12" t="e">
        <f t="shared" si="7"/>
        <v>#DIV/0!</v>
      </c>
      <c r="AA34" s="7">
        <f>WP!P38</f>
        <v>0</v>
      </c>
      <c r="AB34" s="7">
        <f>'2026年2月WP'!P38</f>
        <v>0</v>
      </c>
      <c r="AC34" s="12" t="e">
        <f t="shared" si="8"/>
        <v>#DIV/0!</v>
      </c>
      <c r="AD34" s="16" t="e">
        <f>WP!AI38</f>
        <v>#DIV/0!</v>
      </c>
      <c r="AE34" s="18" t="e">
        <f>WP!AJ38</f>
        <v>#DIV/0!</v>
      </c>
      <c r="AF34" s="9">
        <f>WP!H38</f>
        <v>0</v>
      </c>
      <c r="AG34" s="9">
        <f>'2026年2月WP'!H38</f>
        <v>0</v>
      </c>
      <c r="AH34" s="12" t="e">
        <f t="shared" si="9"/>
        <v>#DIV/0!</v>
      </c>
      <c r="AI34" s="7">
        <f>WP!I38</f>
        <v>0</v>
      </c>
      <c r="AJ34" s="7">
        <f>'2026年2月WP'!I38</f>
        <v>0</v>
      </c>
      <c r="AK34" s="12" t="e">
        <f t="shared" si="10"/>
        <v>#DIV/0!</v>
      </c>
      <c r="AL34" s="9">
        <f>WP!M38</f>
        <v>0</v>
      </c>
      <c r="AM34" s="9">
        <f>'2026年2月WP'!M38</f>
        <v>0</v>
      </c>
      <c r="AN34" s="12" t="e">
        <f t="shared" si="11"/>
        <v>#DIV/0!</v>
      </c>
      <c r="AO34" s="7">
        <f>WP!Q38</f>
        <v>0</v>
      </c>
      <c r="AP34" s="7">
        <f>'2026年2月WP'!Q38</f>
        <v>0</v>
      </c>
      <c r="AQ34" s="12" t="e">
        <f t="shared" si="12"/>
        <v>#DIV/0!</v>
      </c>
      <c r="AR34" s="9" t="str">
        <f>WP!AF38</f>
        <v/>
      </c>
      <c r="AS34" s="9" t="str">
        <f>'2026年2月WP'!AF38</f>
        <v/>
      </c>
      <c r="AT34" s="12" t="e">
        <f t="shared" si="13"/>
        <v>#VALUE!</v>
      </c>
    </row>
    <row r="35" spans="1:46" ht="14.25" outlineLevel="1">
      <c r="A35" s="6">
        <f>全平台汇总!A33</f>
        <v>46112</v>
      </c>
      <c r="B35" s="7">
        <f>WP!D39</f>
        <v>0</v>
      </c>
      <c r="C35" s="7">
        <f>'2026年2月WP'!D39</f>
        <v>0</v>
      </c>
      <c r="D35" s="8" t="e">
        <f t="shared" si="0"/>
        <v>#DIV/0!</v>
      </c>
      <c r="E35" s="9">
        <f>WP!B39</f>
        <v>0</v>
      </c>
      <c r="F35" s="9">
        <f>'2026年2月WP'!B39</f>
        <v>0</v>
      </c>
      <c r="G35" s="10" t="e">
        <f t="shared" si="1"/>
        <v>#DIV/0!</v>
      </c>
      <c r="H35" s="7">
        <f>WP!C39</f>
        <v>0</v>
      </c>
      <c r="I35" s="7">
        <f>'2026年2月WP'!C39</f>
        <v>0</v>
      </c>
      <c r="J35" s="8" t="e">
        <f t="shared" si="2"/>
        <v>#DIV/0!</v>
      </c>
      <c r="K35" s="9">
        <f>WP!F39</f>
        <v>0</v>
      </c>
      <c r="L35" s="9">
        <f>'2026年2月WP'!F39</f>
        <v>0</v>
      </c>
      <c r="M35" s="13" t="e">
        <f t="shared" si="3"/>
        <v>#DIV/0!</v>
      </c>
      <c r="N35" s="7">
        <f>WP!G39</f>
        <v>0</v>
      </c>
      <c r="O35" s="7">
        <f>'2026年2月WP'!G39</f>
        <v>0</v>
      </c>
      <c r="P35" s="12" t="e">
        <f t="shared" si="4"/>
        <v>#DIV/0!</v>
      </c>
      <c r="Q35" s="9">
        <f>WP!K39</f>
        <v>0</v>
      </c>
      <c r="R35" s="9">
        <f>'2026年2月WP'!K39</f>
        <v>0</v>
      </c>
      <c r="S35" s="12" t="e">
        <f t="shared" si="5"/>
        <v>#DIV/0!</v>
      </c>
      <c r="T35" s="7">
        <f>WP!L39</f>
        <v>0</v>
      </c>
      <c r="U35" s="7">
        <f>'2026年2月WP'!L39</f>
        <v>0</v>
      </c>
      <c r="V35" s="12" t="e">
        <f t="shared" si="6"/>
        <v>#DIV/0!</v>
      </c>
      <c r="W35" s="16" t="e">
        <f>WP!AH39</f>
        <v>#DIV/0!</v>
      </c>
      <c r="X35" s="9">
        <f>WP!J39</f>
        <v>0</v>
      </c>
      <c r="Y35" s="9">
        <f>'2026年2月WP'!J39</f>
        <v>0</v>
      </c>
      <c r="Z35" s="12" t="e">
        <f t="shared" si="7"/>
        <v>#DIV/0!</v>
      </c>
      <c r="AA35" s="7">
        <f>WP!P39</f>
        <v>0</v>
      </c>
      <c r="AB35" s="7">
        <f>'2026年2月WP'!P39</f>
        <v>0</v>
      </c>
      <c r="AC35" s="12" t="e">
        <f t="shared" si="8"/>
        <v>#DIV/0!</v>
      </c>
      <c r="AD35" s="16" t="e">
        <f>WP!AI39</f>
        <v>#DIV/0!</v>
      </c>
      <c r="AE35" s="18" t="e">
        <f>WP!AJ39</f>
        <v>#DIV/0!</v>
      </c>
      <c r="AF35" s="9">
        <f>WP!H39</f>
        <v>0</v>
      </c>
      <c r="AG35" s="9">
        <f>'2026年2月WP'!H39</f>
        <v>0</v>
      </c>
      <c r="AH35" s="12" t="e">
        <f t="shared" si="9"/>
        <v>#DIV/0!</v>
      </c>
      <c r="AI35" s="7">
        <f>WP!I39</f>
        <v>0</v>
      </c>
      <c r="AJ35" s="7">
        <f>'2026年2月WP'!I39</f>
        <v>0</v>
      </c>
      <c r="AK35" s="12" t="e">
        <f t="shared" si="10"/>
        <v>#DIV/0!</v>
      </c>
      <c r="AL35" s="9">
        <f>WP!M39</f>
        <v>0</v>
      </c>
      <c r="AM35" s="9">
        <f>'2026年2月WP'!M39</f>
        <v>0</v>
      </c>
      <c r="AN35" s="12" t="e">
        <f t="shared" si="11"/>
        <v>#DIV/0!</v>
      </c>
      <c r="AO35" s="7">
        <f>WP!Q39</f>
        <v>0</v>
      </c>
      <c r="AP35" s="7">
        <f>'2026年2月WP'!Q39</f>
        <v>0</v>
      </c>
      <c r="AQ35" s="12" t="e">
        <f t="shared" si="12"/>
        <v>#DIV/0!</v>
      </c>
      <c r="AR35" s="9" t="str">
        <f>WP!AF39</f>
        <v/>
      </c>
      <c r="AS35" s="9" t="str">
        <f>'2026年2月WP'!AF39</f>
        <v/>
      </c>
      <c r="AT35" s="12" t="e">
        <f t="shared" si="13"/>
        <v>#VALUE!</v>
      </c>
    </row>
    <row r="36" spans="1:46" ht="14.25">
      <c r="A36" s="11" t="s">
        <v>156</v>
      </c>
      <c r="B36" s="5" t="s">
        <v>157</v>
      </c>
      <c r="C36" s="5" t="s">
        <v>158</v>
      </c>
      <c r="D36" s="5" t="s">
        <v>159</v>
      </c>
      <c r="E36" s="5" t="s">
        <v>157</v>
      </c>
      <c r="F36" s="5" t="s">
        <v>158</v>
      </c>
      <c r="G36" s="5" t="s">
        <v>159</v>
      </c>
      <c r="H36" s="5" t="s">
        <v>157</v>
      </c>
      <c r="I36" s="5" t="s">
        <v>158</v>
      </c>
      <c r="J36" s="5" t="s">
        <v>159</v>
      </c>
      <c r="K36" s="5" t="s">
        <v>157</v>
      </c>
      <c r="L36" s="5" t="s">
        <v>158</v>
      </c>
      <c r="M36" s="5" t="s">
        <v>159</v>
      </c>
      <c r="N36" s="5" t="s">
        <v>157</v>
      </c>
      <c r="O36" s="5" t="s">
        <v>158</v>
      </c>
      <c r="P36" s="5" t="s">
        <v>159</v>
      </c>
      <c r="Q36" s="5" t="s">
        <v>157</v>
      </c>
      <c r="R36" s="5" t="s">
        <v>158</v>
      </c>
      <c r="S36" s="5" t="s">
        <v>159</v>
      </c>
      <c r="T36" s="5" t="s">
        <v>157</v>
      </c>
      <c r="U36" s="5" t="s">
        <v>158</v>
      </c>
      <c r="V36" s="5" t="s">
        <v>159</v>
      </c>
      <c r="W36" s="5"/>
      <c r="X36" s="5" t="s">
        <v>157</v>
      </c>
      <c r="Y36" s="5" t="s">
        <v>158</v>
      </c>
      <c r="Z36" s="5" t="s">
        <v>159</v>
      </c>
      <c r="AA36" s="5" t="s">
        <v>157</v>
      </c>
      <c r="AB36" s="5" t="s">
        <v>158</v>
      </c>
      <c r="AC36" s="5" t="s">
        <v>159</v>
      </c>
      <c r="AD36" s="5"/>
      <c r="AE36" s="5"/>
      <c r="AF36" s="5" t="s">
        <v>157</v>
      </c>
      <c r="AG36" s="5" t="s">
        <v>158</v>
      </c>
      <c r="AH36" s="5" t="s">
        <v>159</v>
      </c>
      <c r="AI36" s="5" t="s">
        <v>157</v>
      </c>
      <c r="AJ36" s="5" t="s">
        <v>158</v>
      </c>
      <c r="AK36" s="5" t="s">
        <v>159</v>
      </c>
      <c r="AL36" s="5" t="s">
        <v>157</v>
      </c>
      <c r="AM36" s="5" t="s">
        <v>158</v>
      </c>
      <c r="AN36" s="5" t="s">
        <v>159</v>
      </c>
      <c r="AO36" s="5" t="s">
        <v>157</v>
      </c>
      <c r="AP36" s="5" t="s">
        <v>158</v>
      </c>
      <c r="AQ36" s="5" t="s">
        <v>159</v>
      </c>
      <c r="AR36" s="5" t="s">
        <v>157</v>
      </c>
      <c r="AS36" s="5" t="s">
        <v>158</v>
      </c>
      <c r="AT36" s="5" t="s">
        <v>159</v>
      </c>
    </row>
    <row r="37" spans="1:46" ht="14.25">
      <c r="A37" s="6">
        <f>A5</f>
        <v>46082</v>
      </c>
      <c r="B37" s="7">
        <f>B5/1</f>
        <v>7540</v>
      </c>
      <c r="C37" s="7">
        <f>C5/1</f>
        <v>6426</v>
      </c>
      <c r="D37" s="12">
        <f t="shared" ref="D37:D67" si="14">(B37-C37)/C37</f>
        <v>0.17335823218176161</v>
      </c>
      <c r="E37" s="9">
        <f>E5/1</f>
        <v>206</v>
      </c>
      <c r="F37" s="9">
        <f>F5/1</f>
        <v>264</v>
      </c>
      <c r="G37" s="12">
        <f t="shared" ref="G37:G67" si="15">(E37-F37)/F37</f>
        <v>-0.2196969696969697</v>
      </c>
      <c r="H37" s="7">
        <f>H5/1</f>
        <v>94</v>
      </c>
      <c r="I37" s="7">
        <f>I5/1</f>
        <v>106</v>
      </c>
      <c r="J37" s="12">
        <f t="shared" ref="J37:J67" si="16">(H37-I37)/I37</f>
        <v>-0.11320754716981132</v>
      </c>
      <c r="K37" s="9">
        <f>K5/1</f>
        <v>1784</v>
      </c>
      <c r="L37" s="9">
        <f>L5/1</f>
        <v>1719</v>
      </c>
      <c r="M37" s="12">
        <f t="shared" ref="M37:M67" si="17">(K37-L37)/L37</f>
        <v>3.7812681791739383E-2</v>
      </c>
      <c r="N37" s="7">
        <f>N5/1</f>
        <v>4263</v>
      </c>
      <c r="O37" s="7">
        <f>O5/1</f>
        <v>4115</v>
      </c>
      <c r="P37" s="12">
        <f t="shared" ref="P37:P67" si="18">(N37-O37)/O37</f>
        <v>3.5965978128797087E-2</v>
      </c>
      <c r="Q37" s="9">
        <f>Q5/1</f>
        <v>17244</v>
      </c>
      <c r="R37" s="9">
        <f>R5/1</f>
        <v>28594</v>
      </c>
      <c r="S37" s="12">
        <f t="shared" ref="S37:S67" si="19">(Q37-R37)/R37</f>
        <v>-0.39693642022801984</v>
      </c>
      <c r="T37" s="7">
        <f>T5/1</f>
        <v>4327032</v>
      </c>
      <c r="U37" s="7">
        <f>U5/1</f>
        <v>4559838</v>
      </c>
      <c r="V37" s="12">
        <f t="shared" ref="V37:V67" si="20">(T37-U37)/U37</f>
        <v>-5.1055761191516016E-2</v>
      </c>
      <c r="W37" s="17"/>
      <c r="X37" s="9">
        <f>X5/1</f>
        <v>3233</v>
      </c>
      <c r="Y37" s="9">
        <f>Y5/1</f>
        <v>3080</v>
      </c>
      <c r="Z37" s="12">
        <f t="shared" ref="Z37:Z67" si="21">(X37-Y37)/Y37</f>
        <v>4.9675324675324678E-2</v>
      </c>
      <c r="AA37" s="7">
        <f>AA5/1</f>
        <v>23387436.539999999</v>
      </c>
      <c r="AB37" s="7">
        <f>AB5/1</f>
        <v>24158526.75</v>
      </c>
      <c r="AC37" s="12">
        <f t="shared" ref="AC37:AC67" si="22">(AA37-AB37)/AB37</f>
        <v>-3.1917931833322616E-2</v>
      </c>
      <c r="AD37" s="17"/>
      <c r="AE37" s="17"/>
      <c r="AF37" s="9">
        <f>AF5/1</f>
        <v>487</v>
      </c>
      <c r="AG37" s="9">
        <f>AG5/1</f>
        <v>444</v>
      </c>
      <c r="AH37" s="12">
        <f t="shared" ref="AH37:AH67" si="23">(AF37-AG37)/AG37</f>
        <v>9.6846846846846843E-2</v>
      </c>
      <c r="AI37" s="7">
        <f>AI5/1</f>
        <v>873</v>
      </c>
      <c r="AJ37" s="7">
        <f>AJ5/1</f>
        <v>814</v>
      </c>
      <c r="AK37" s="12">
        <f t="shared" ref="AK37:AK67" si="24">(AI37-AJ37)/AJ37</f>
        <v>7.2481572481572484E-2</v>
      </c>
      <c r="AL37" s="9">
        <f>AL5/1</f>
        <v>4332776</v>
      </c>
      <c r="AM37" s="9">
        <f>AM5/1</f>
        <v>4259980</v>
      </c>
      <c r="AN37" s="12">
        <f t="shared" ref="AN37:AN67" si="25">(AL37-AM37)/AM37</f>
        <v>1.7088343137761211E-2</v>
      </c>
      <c r="AO37" s="7">
        <f>AO5/1</f>
        <v>314286.96000000002</v>
      </c>
      <c r="AP37" s="7">
        <f>AVERAGE($AP$5:AP5)</f>
        <v>550919.06000000006</v>
      </c>
      <c r="AQ37" s="12">
        <f t="shared" ref="AQ37:AQ67" si="26">(AO37-AP37)/AP37</f>
        <v>-0.42952244200808737</v>
      </c>
      <c r="AR37" s="9">
        <f>AR5/1</f>
        <v>-122166.11639999998</v>
      </c>
      <c r="AS37" s="9">
        <f>AVERAGE($AS$5:AS5)</f>
        <v>-129161.55539999997</v>
      </c>
      <c r="AT37" s="12">
        <f t="shared" ref="AT37:AT67" si="27">(AR37-AS37)/AS37</f>
        <v>-5.4160380605016975E-2</v>
      </c>
    </row>
    <row r="38" spans="1:46" ht="14.25">
      <c r="A38" s="6">
        <f t="shared" ref="A38:A67" si="28">A6</f>
        <v>46083</v>
      </c>
      <c r="B38" s="7">
        <f>AVERAGE($B$5:B6)</f>
        <v>6690.5</v>
      </c>
      <c r="C38" s="7">
        <f>AVERAGE($C$5:C6)</f>
        <v>6553.5</v>
      </c>
      <c r="D38" s="12">
        <f t="shared" si="14"/>
        <v>2.0904859998474096E-2</v>
      </c>
      <c r="E38" s="9">
        <f>AVERAGE($E$5:E6)</f>
        <v>203.5</v>
      </c>
      <c r="F38" s="9">
        <f>AVERAGE($F$5:F6)</f>
        <v>279.5</v>
      </c>
      <c r="G38" s="12">
        <f t="shared" si="15"/>
        <v>-0.27191413237924866</v>
      </c>
      <c r="H38" s="7">
        <f>AVERAGE($H$5:H6)</f>
        <v>99</v>
      </c>
      <c r="I38" s="7">
        <f>AVERAGE($I$5:I6)</f>
        <v>104.5</v>
      </c>
      <c r="J38" s="12">
        <f t="shared" si="16"/>
        <v>-5.2631578947368418E-2</v>
      </c>
      <c r="K38" s="9">
        <f>AVERAGE($K$5:K6)</f>
        <v>1614.5</v>
      </c>
      <c r="L38" s="9">
        <f>AVERAGE($L$5:L6)</f>
        <v>1640</v>
      </c>
      <c r="M38" s="12">
        <f t="shared" si="17"/>
        <v>-1.5548780487804878E-2</v>
      </c>
      <c r="N38" s="7">
        <f>AVERAGE($N$5:N6)</f>
        <v>3956</v>
      </c>
      <c r="O38" s="7">
        <f>AVERAGE($O$5:O6)</f>
        <v>4008</v>
      </c>
      <c r="P38" s="12">
        <f t="shared" si="18"/>
        <v>-1.2974051896207584E-2</v>
      </c>
      <c r="Q38" s="9">
        <f>AVERAGE($Q$5:Q6)</f>
        <v>21897</v>
      </c>
      <c r="R38" s="9">
        <f>AVERAGE($R$5:R6)</f>
        <v>27543</v>
      </c>
      <c r="S38" s="12">
        <f t="shared" si="19"/>
        <v>-0.2049885633373271</v>
      </c>
      <c r="T38" s="7">
        <f>AVERAGE($T$5:T6)</f>
        <v>4172650</v>
      </c>
      <c r="U38" s="7">
        <f>AVERAGE($U$5:U6)</f>
        <v>4336401.5</v>
      </c>
      <c r="V38" s="12">
        <f t="shared" si="20"/>
        <v>-3.7762070693869096E-2</v>
      </c>
      <c r="W38" s="17"/>
      <c r="X38" s="9">
        <f>AVERAGE($X$5:X6)</f>
        <v>2946.5</v>
      </c>
      <c r="Y38" s="9">
        <f>AVERAGE($Y$5:Y6)</f>
        <v>2978.5</v>
      </c>
      <c r="Z38" s="12">
        <f t="shared" si="21"/>
        <v>-1.0743662917575961E-2</v>
      </c>
      <c r="AA38" s="7">
        <f>AVERAGE($AA$5:AA6)</f>
        <v>22644257.299999997</v>
      </c>
      <c r="AB38" s="7">
        <f>AVERAGE($AB$5:AB6)</f>
        <v>24340421.100000001</v>
      </c>
      <c r="AC38" s="12">
        <f t="shared" si="22"/>
        <v>-6.9685063912062084E-2</v>
      </c>
      <c r="AD38" s="17"/>
      <c r="AE38" s="17"/>
      <c r="AF38" s="9">
        <f>AVERAGE($AF$5:AF6)</f>
        <v>494.5</v>
      </c>
      <c r="AG38" s="9">
        <f>AVERAGE($AG$5:AG6)</f>
        <v>467</v>
      </c>
      <c r="AH38" s="12">
        <f t="shared" si="23"/>
        <v>5.8886509635974305E-2</v>
      </c>
      <c r="AI38" s="7">
        <f>AVERAGE($AI$5:AI6)</f>
        <v>872.5</v>
      </c>
      <c r="AJ38" s="7">
        <f>AVERAGE($AJ$5:AJ6)</f>
        <v>853.5</v>
      </c>
      <c r="AK38" s="12">
        <f t="shared" si="24"/>
        <v>2.2261277094317515E-2</v>
      </c>
      <c r="AL38" s="9">
        <f>AVERAGE($AL$5:AL6)</f>
        <v>4327128</v>
      </c>
      <c r="AM38" s="9">
        <f>AVERAGE($AM$5:AM6)</f>
        <v>4189128.5</v>
      </c>
      <c r="AN38" s="12">
        <f t="shared" si="25"/>
        <v>3.2942293367224235E-2</v>
      </c>
      <c r="AO38" s="7">
        <f>AVERAGE($AO$5:AO6)</f>
        <v>355996.97499999998</v>
      </c>
      <c r="AP38" s="7">
        <f>AVERAGE($AP$5:AP6)</f>
        <v>723338.84000000008</v>
      </c>
      <c r="AQ38" s="12">
        <f t="shared" si="26"/>
        <v>-0.50784203016113449</v>
      </c>
      <c r="AR38" s="9">
        <f>AVERAGE($AR$5:AR6)</f>
        <v>-276044.97275000002</v>
      </c>
      <c r="AS38" s="9">
        <f>AVERAGE($AS$5:AS6)</f>
        <v>-26661.085599999999</v>
      </c>
      <c r="AT38" s="12">
        <f t="shared" si="27"/>
        <v>9.3538534361106453</v>
      </c>
    </row>
    <row r="39" spans="1:46" ht="14.25">
      <c r="A39" s="6">
        <f t="shared" si="28"/>
        <v>46084</v>
      </c>
      <c r="B39" s="7">
        <f>AVERAGE($B$5:B7)</f>
        <v>7406</v>
      </c>
      <c r="C39" s="7">
        <f>AVERAGE($C$5:C7)</f>
        <v>6814.333333333333</v>
      </c>
      <c r="D39" s="12">
        <f t="shared" si="14"/>
        <v>8.6826786675145581E-2</v>
      </c>
      <c r="E39" s="9">
        <f>AVERAGE($E$5:E7)</f>
        <v>196</v>
      </c>
      <c r="F39" s="9">
        <f>AVERAGE($F$5:F7)</f>
        <v>280</v>
      </c>
      <c r="G39" s="12">
        <f t="shared" si="15"/>
        <v>-0.3</v>
      </c>
      <c r="H39" s="7">
        <f>AVERAGE($H$5:H7)</f>
        <v>90.333333333333329</v>
      </c>
      <c r="I39" s="7">
        <f>AVERAGE($I$5:I7)</f>
        <v>100</v>
      </c>
      <c r="J39" s="12">
        <f t="shared" si="16"/>
        <v>-9.666666666666672E-2</v>
      </c>
      <c r="K39" s="9">
        <f>AVERAGE($K$5:K7)</f>
        <v>1549</v>
      </c>
      <c r="L39" s="9">
        <f>AVERAGE($L$5:L7)</f>
        <v>1602</v>
      </c>
      <c r="M39" s="12">
        <f t="shared" si="17"/>
        <v>-3.3083645443196003E-2</v>
      </c>
      <c r="N39" s="7">
        <f>AVERAGE($N$5:N7)</f>
        <v>3828</v>
      </c>
      <c r="O39" s="7">
        <f>AVERAGE($O$5:O7)</f>
        <v>3944.3333333333335</v>
      </c>
      <c r="P39" s="12">
        <f t="shared" si="18"/>
        <v>-2.949378855742419E-2</v>
      </c>
      <c r="Q39" s="9">
        <f>AVERAGE($Q$5:Q7)</f>
        <v>24228.333333333332</v>
      </c>
      <c r="R39" s="9">
        <f>AVERAGE($R$5:R7)</f>
        <v>29947</v>
      </c>
      <c r="S39" s="12">
        <f t="shared" si="19"/>
        <v>-0.19095958415422806</v>
      </c>
      <c r="T39" s="7">
        <f>AVERAGE($T$5:T7)</f>
        <v>3915717</v>
      </c>
      <c r="U39" s="7">
        <f>AVERAGE($U$5:U7)</f>
        <v>4059477.6666666665</v>
      </c>
      <c r="V39" s="12">
        <f t="shared" si="20"/>
        <v>-3.5413587281713461E-2</v>
      </c>
      <c r="W39" s="17"/>
      <c r="X39" s="9">
        <f>AVERAGE($X$5:X7)</f>
        <v>3172.6666666666665</v>
      </c>
      <c r="Y39" s="9">
        <f>AVERAGE($Y$5:Y7)</f>
        <v>3248</v>
      </c>
      <c r="Z39" s="12">
        <f t="shared" si="21"/>
        <v>-2.3193760262725828E-2</v>
      </c>
      <c r="AA39" s="7">
        <f>AVERAGE($AA$5:AA7)</f>
        <v>22088930.649999999</v>
      </c>
      <c r="AB39" s="7">
        <f>AVERAGE($AB$5:AB7)</f>
        <v>24767911.856666669</v>
      </c>
      <c r="AC39" s="12">
        <f t="shared" si="22"/>
        <v>-0.10816338584254051</v>
      </c>
      <c r="AD39" s="17"/>
      <c r="AE39" s="17"/>
      <c r="AF39" s="9">
        <f>AVERAGE($AF$5:AF7)</f>
        <v>461.66666666666669</v>
      </c>
      <c r="AG39" s="9">
        <f>AVERAGE($AG$5:AG7)</f>
        <v>461.66666666666669</v>
      </c>
      <c r="AH39" s="12">
        <f t="shared" si="23"/>
        <v>0</v>
      </c>
      <c r="AI39" s="7">
        <f>AVERAGE($AI$5:AI7)</f>
        <v>821</v>
      </c>
      <c r="AJ39" s="7">
        <f>AVERAGE($AJ$5:AJ7)</f>
        <v>852.33333333333337</v>
      </c>
      <c r="AK39" s="12">
        <f t="shared" si="24"/>
        <v>-3.6761830269847522E-2</v>
      </c>
      <c r="AL39" s="9">
        <f>AVERAGE($AL$5:AL7)</f>
        <v>3873101</v>
      </c>
      <c r="AM39" s="9">
        <f>AVERAGE($AM$5:AM7)</f>
        <v>4181950.3333333335</v>
      </c>
      <c r="AN39" s="12">
        <f t="shared" si="25"/>
        <v>-7.3852941502334152E-2</v>
      </c>
      <c r="AO39" s="7">
        <f>AVERAGE($AO$5:AO7)</f>
        <v>441699.01333333337</v>
      </c>
      <c r="AP39" s="7">
        <f>AVERAGE($AP$5:AP7)</f>
        <v>250502.7733333334</v>
      </c>
      <c r="AQ39" s="12">
        <f t="shared" si="26"/>
        <v>0.76324999302735563</v>
      </c>
      <c r="AR39" s="9">
        <f>AVERAGE($AR$5:AR7)</f>
        <v>-102207.67786666669</v>
      </c>
      <c r="AS39" s="9">
        <f>AVERAGE($AS$5:AS7)</f>
        <v>-353480.4462666667</v>
      </c>
      <c r="AT39" s="12">
        <f t="shared" si="27"/>
        <v>-0.71085337549460681</v>
      </c>
    </row>
    <row r="40" spans="1:46" ht="14.25">
      <c r="A40" s="6">
        <f t="shared" si="28"/>
        <v>46085</v>
      </c>
      <c r="B40" s="7">
        <f>AVERAGE($B$5:B8)</f>
        <v>8356.5</v>
      </c>
      <c r="C40" s="7">
        <f>AVERAGE($C$5:C8)</f>
        <v>6776.75</v>
      </c>
      <c r="D40" s="12">
        <f t="shared" si="14"/>
        <v>0.23311321798797358</v>
      </c>
      <c r="E40" s="9">
        <f>AVERAGE($E$5:E8)</f>
        <v>206</v>
      </c>
      <c r="F40" s="9">
        <f>AVERAGE($F$5:F8)</f>
        <v>274</v>
      </c>
      <c r="G40" s="12">
        <f t="shared" si="15"/>
        <v>-0.24817518248175183</v>
      </c>
      <c r="H40" s="7">
        <f>AVERAGE($H$5:H8)</f>
        <v>93.25</v>
      </c>
      <c r="I40" s="7">
        <f>AVERAGE($I$5:I8)</f>
        <v>99.5</v>
      </c>
      <c r="J40" s="12">
        <f t="shared" si="16"/>
        <v>-6.2814070351758788E-2</v>
      </c>
      <c r="K40" s="9">
        <f>AVERAGE($K$5:K8)</f>
        <v>1552</v>
      </c>
      <c r="L40" s="9">
        <f>AVERAGE($L$5:L8)</f>
        <v>1567.5</v>
      </c>
      <c r="M40" s="12">
        <f t="shared" si="17"/>
        <v>-9.8883572567783091E-3</v>
      </c>
      <c r="N40" s="7">
        <f>AVERAGE($N$5:N8)</f>
        <v>3835.5</v>
      </c>
      <c r="O40" s="7">
        <f>AVERAGE($O$5:O8)</f>
        <v>3915</v>
      </c>
      <c r="P40" s="12">
        <f t="shared" si="18"/>
        <v>-2.0306513409961684E-2</v>
      </c>
      <c r="Q40" s="9">
        <f>AVERAGE($Q$5:Q8)</f>
        <v>24848.75</v>
      </c>
      <c r="R40" s="9">
        <f>AVERAGE($R$5:R8)</f>
        <v>41058.75</v>
      </c>
      <c r="S40" s="12">
        <f t="shared" si="19"/>
        <v>-0.39480013395439462</v>
      </c>
      <c r="T40" s="7">
        <f>AVERAGE($T$5:T8)</f>
        <v>4040747.75</v>
      </c>
      <c r="U40" s="7">
        <f>AVERAGE($U$5:U8)</f>
        <v>3960981.5</v>
      </c>
      <c r="V40" s="12">
        <f t="shared" si="20"/>
        <v>2.0138001149462577E-2</v>
      </c>
      <c r="W40" s="17"/>
      <c r="X40" s="9">
        <f>AVERAGE($X$5:X8)</f>
        <v>3473</v>
      </c>
      <c r="Y40" s="9">
        <f>AVERAGE($Y$5:Y8)</f>
        <v>3273.5</v>
      </c>
      <c r="Z40" s="12">
        <f t="shared" si="21"/>
        <v>6.0943943791049338E-2</v>
      </c>
      <c r="AA40" s="7">
        <f>AVERAGE($AA$5:AA8)</f>
        <v>23561283.27</v>
      </c>
      <c r="AB40" s="7">
        <f>AVERAGE($AB$5:AB8)</f>
        <v>24610218.235000003</v>
      </c>
      <c r="AC40" s="12">
        <f t="shared" si="22"/>
        <v>-4.2621928622649755E-2</v>
      </c>
      <c r="AD40" s="17"/>
      <c r="AE40" s="17"/>
      <c r="AF40" s="9">
        <f>AVERAGE($AF$5:AF8)</f>
        <v>457.75</v>
      </c>
      <c r="AG40" s="9">
        <f>AVERAGE($AG$5:AG8)</f>
        <v>450.25</v>
      </c>
      <c r="AH40" s="12">
        <f t="shared" si="23"/>
        <v>1.6657412548584119E-2</v>
      </c>
      <c r="AI40" s="7">
        <f>AVERAGE($AI$5:AI8)</f>
        <v>820</v>
      </c>
      <c r="AJ40" s="7">
        <f>AVERAGE($AJ$5:AJ8)</f>
        <v>834.5</v>
      </c>
      <c r="AK40" s="12">
        <f t="shared" si="24"/>
        <v>-1.737567405632115E-2</v>
      </c>
      <c r="AL40" s="9">
        <f>AVERAGE($AL$5:AL8)</f>
        <v>3940687.5</v>
      </c>
      <c r="AM40" s="9">
        <f>AVERAGE($AM$5:AM8)</f>
        <v>3977953.5</v>
      </c>
      <c r="AN40" s="12">
        <f t="shared" si="25"/>
        <v>-9.3681336395712023E-3</v>
      </c>
      <c r="AO40" s="7">
        <f>AVERAGE($AO$5:AO8)</f>
        <v>460118.2</v>
      </c>
      <c r="AP40" s="7">
        <f>AVERAGE($AP$5:AP8)</f>
        <v>447393.20500000007</v>
      </c>
      <c r="AQ40" s="12">
        <f t="shared" si="26"/>
        <v>2.844253077111427E-2</v>
      </c>
      <c r="AR40" s="9">
        <f>AVERAGE($AR$5:AR8)</f>
        <v>-54311.740500000014</v>
      </c>
      <c r="AS40" s="9">
        <f>AVERAGE($AS$5:AS8)</f>
        <v>-113217.28594999999</v>
      </c>
      <c r="AT40" s="12">
        <f t="shared" si="27"/>
        <v>-0.52028755994039955</v>
      </c>
    </row>
    <row r="41" spans="1:46" ht="14.25">
      <c r="A41" s="6">
        <f t="shared" si="28"/>
        <v>46086</v>
      </c>
      <c r="B41" s="7">
        <f>AVERAGE($B$5:B9)</f>
        <v>8009.8</v>
      </c>
      <c r="C41" s="7">
        <f>AVERAGE($C$5:C9)</f>
        <v>6731</v>
      </c>
      <c r="D41" s="12">
        <f t="shared" si="14"/>
        <v>0.18998662902986185</v>
      </c>
      <c r="E41" s="9">
        <f>AVERAGE($E$5:E9)</f>
        <v>204.8</v>
      </c>
      <c r="F41" s="9">
        <f>AVERAGE($F$5:F9)</f>
        <v>312</v>
      </c>
      <c r="G41" s="12">
        <f t="shared" si="15"/>
        <v>-0.34358974358974353</v>
      </c>
      <c r="H41" s="7">
        <f>AVERAGE($H$5:H9)</f>
        <v>96.8</v>
      </c>
      <c r="I41" s="7">
        <f>AVERAGE($I$5:I9)</f>
        <v>110.4</v>
      </c>
      <c r="J41" s="12">
        <f t="shared" si="16"/>
        <v>-0.12318840579710152</v>
      </c>
      <c r="K41" s="9">
        <f>AVERAGE($K$5:K9)</f>
        <v>1521.4</v>
      </c>
      <c r="L41" s="9">
        <f>AVERAGE($L$5:L9)</f>
        <v>1548.8</v>
      </c>
      <c r="M41" s="12">
        <f t="shared" si="17"/>
        <v>-1.7691115702479252E-2</v>
      </c>
      <c r="N41" s="7">
        <f>AVERAGE($N$5:N9)</f>
        <v>3805.6</v>
      </c>
      <c r="O41" s="7">
        <f>AVERAGE($O$5:O9)</f>
        <v>3833</v>
      </c>
      <c r="P41" s="12">
        <f t="shared" si="18"/>
        <v>-7.1484476911035976E-3</v>
      </c>
      <c r="Q41" s="9">
        <f>AVERAGE($Q$5:Q9)</f>
        <v>26822.400000000001</v>
      </c>
      <c r="R41" s="9">
        <f>AVERAGE($R$5:R9)</f>
        <v>42155.8</v>
      </c>
      <c r="S41" s="12">
        <f t="shared" si="19"/>
        <v>-0.36373168104981995</v>
      </c>
      <c r="T41" s="7">
        <f>AVERAGE($T$5:T9)</f>
        <v>4125652</v>
      </c>
      <c r="U41" s="7">
        <f>AVERAGE($U$5:U9)</f>
        <v>3820827.4</v>
      </c>
      <c r="V41" s="12">
        <f t="shared" si="20"/>
        <v>7.9779735666677884E-2</v>
      </c>
      <c r="W41" s="17"/>
      <c r="X41" s="9">
        <f>AVERAGE($X$5:X9)</f>
        <v>3376.6</v>
      </c>
      <c r="Y41" s="9">
        <f>AVERAGE($Y$5:Y9)</f>
        <v>3236.8</v>
      </c>
      <c r="Z41" s="12">
        <f t="shared" si="21"/>
        <v>4.3190805734058244E-2</v>
      </c>
      <c r="AA41" s="7">
        <f>AVERAGE($AA$5:AA9)</f>
        <v>24253934.751999997</v>
      </c>
      <c r="AB41" s="7">
        <f>AVERAGE($AB$5:AB9)</f>
        <v>23683268.866000004</v>
      </c>
      <c r="AC41" s="12">
        <f t="shared" si="22"/>
        <v>2.4095739875640544E-2</v>
      </c>
      <c r="AD41" s="17"/>
      <c r="AE41" s="17"/>
      <c r="AF41" s="9">
        <f>AVERAGE($AF$5:AF9)</f>
        <v>444.4</v>
      </c>
      <c r="AG41" s="9">
        <f>AVERAGE($AG$5:AG9)</f>
        <v>438.6</v>
      </c>
      <c r="AH41" s="12">
        <f t="shared" si="23"/>
        <v>1.3223894208846225E-2</v>
      </c>
      <c r="AI41" s="7">
        <f>AVERAGE($AI$5:AI9)</f>
        <v>806.6</v>
      </c>
      <c r="AJ41" s="7">
        <f>AVERAGE($AJ$5:AJ9)</f>
        <v>803.2</v>
      </c>
      <c r="AK41" s="12">
        <f t="shared" si="24"/>
        <v>4.2330677290836364E-3</v>
      </c>
      <c r="AL41" s="9">
        <f>AVERAGE($AL$5:AL9)</f>
        <v>4007443</v>
      </c>
      <c r="AM41" s="9">
        <f>AVERAGE($AM$5:AM9)</f>
        <v>3797583.8</v>
      </c>
      <c r="AN41" s="12">
        <f t="shared" si="25"/>
        <v>5.5261242688048176E-2</v>
      </c>
      <c r="AO41" s="7">
        <f>AVERAGE($AO$5:AO9)</f>
        <v>446063.15</v>
      </c>
      <c r="AP41" s="7">
        <f>AVERAGE($AP$5:AP9)</f>
        <v>476580.728</v>
      </c>
      <c r="AQ41" s="12">
        <f t="shared" si="26"/>
        <v>-6.4034435735722789E-2</v>
      </c>
      <c r="AR41" s="9">
        <f>AVERAGE($AR$5:AR9)</f>
        <v>-49058.097500000011</v>
      </c>
      <c r="AS41" s="9">
        <f>AVERAGE($AS$5:AS9)</f>
        <v>-47699.629520000002</v>
      </c>
      <c r="AT41" s="12">
        <f t="shared" si="27"/>
        <v>2.8479633776409434E-2</v>
      </c>
    </row>
    <row r="42" spans="1:46" ht="14.25">
      <c r="A42" s="6">
        <f t="shared" si="28"/>
        <v>46087</v>
      </c>
      <c r="B42" s="7">
        <f>AVERAGE($B$5:B10)</f>
        <v>7867.166666666667</v>
      </c>
      <c r="C42" s="7">
        <f>AVERAGE($C$5:C10)</f>
        <v>6557.333333333333</v>
      </c>
      <c r="D42" s="12">
        <f t="shared" si="14"/>
        <v>0.19975091500610015</v>
      </c>
      <c r="E42" s="9">
        <f>AVERAGE($E$5:E10)</f>
        <v>208.16666666666666</v>
      </c>
      <c r="F42" s="9">
        <f>AVERAGE($F$5:F10)</f>
        <v>309.5</v>
      </c>
      <c r="G42" s="12">
        <f t="shared" si="15"/>
        <v>-0.32740980075390419</v>
      </c>
      <c r="H42" s="7">
        <f>AVERAGE($H$5:H10)</f>
        <v>98.333333333333329</v>
      </c>
      <c r="I42" s="7">
        <f>AVERAGE($I$5:I10)</f>
        <v>108.83333333333333</v>
      </c>
      <c r="J42" s="12">
        <f t="shared" si="16"/>
        <v>-9.6477794793261878E-2</v>
      </c>
      <c r="K42" s="9">
        <f>AVERAGE($K$5:K10)</f>
        <v>1500.6666666666667</v>
      </c>
      <c r="L42" s="9">
        <f>AVERAGE($L$5:L10)</f>
        <v>1522.6666666666667</v>
      </c>
      <c r="M42" s="12">
        <f t="shared" si="17"/>
        <v>-1.4448336252189142E-2</v>
      </c>
      <c r="N42" s="7">
        <f>AVERAGE($N$5:N10)</f>
        <v>3779.1666666666665</v>
      </c>
      <c r="O42" s="7">
        <f>AVERAGE($O$5:O10)</f>
        <v>3784.5</v>
      </c>
      <c r="P42" s="12">
        <f t="shared" si="18"/>
        <v>-1.4092570572951473E-3</v>
      </c>
      <c r="Q42" s="9">
        <f>AVERAGE($Q$5:Q10)</f>
        <v>26511.666666666668</v>
      </c>
      <c r="R42" s="9">
        <f>AVERAGE($R$5:R10)</f>
        <v>38817.833333333336</v>
      </c>
      <c r="S42" s="12">
        <f t="shared" si="19"/>
        <v>-0.3170235329981495</v>
      </c>
      <c r="T42" s="7">
        <f>AVERAGE($T$5:T10)</f>
        <v>4035627.6666666665</v>
      </c>
      <c r="U42" s="7">
        <f>AVERAGE($U$5:U10)</f>
        <v>3706125.6666666665</v>
      </c>
      <c r="V42" s="12">
        <f t="shared" si="20"/>
        <v>8.8907400783405713E-2</v>
      </c>
      <c r="W42" s="17"/>
      <c r="X42" s="9">
        <f>AVERAGE($X$5:X10)</f>
        <v>3399.3333333333335</v>
      </c>
      <c r="Y42" s="9">
        <f>AVERAGE($Y$5:Y10)</f>
        <v>3121.6666666666665</v>
      </c>
      <c r="Z42" s="12">
        <f t="shared" si="21"/>
        <v>8.894821142552066E-2</v>
      </c>
      <c r="AA42" s="7">
        <f>AVERAGE($AA$5:AA10)</f>
        <v>23757022.599999998</v>
      </c>
      <c r="AB42" s="7">
        <f>AVERAGE($AB$5:AB10)</f>
        <v>22426051.885000002</v>
      </c>
      <c r="AC42" s="12">
        <f t="shared" si="22"/>
        <v>5.9349310428120236E-2</v>
      </c>
      <c r="AD42" s="17"/>
      <c r="AE42" s="17"/>
      <c r="AF42" s="9">
        <f>AVERAGE($AF$5:AF10)</f>
        <v>435.33333333333331</v>
      </c>
      <c r="AG42" s="9">
        <f>AVERAGE($AG$5:AG10)</f>
        <v>429</v>
      </c>
      <c r="AH42" s="12">
        <f t="shared" si="23"/>
        <v>1.4763014763014719E-2</v>
      </c>
      <c r="AI42" s="7">
        <f>AVERAGE($AI$5:AI10)</f>
        <v>786.33333333333337</v>
      </c>
      <c r="AJ42" s="7">
        <f>AVERAGE($AJ$5:AJ10)</f>
        <v>780</v>
      </c>
      <c r="AK42" s="12">
        <f t="shared" si="24"/>
        <v>8.1196581196581689E-3</v>
      </c>
      <c r="AL42" s="9">
        <f>AVERAGE($AL$5:AL10)</f>
        <v>3843538.5</v>
      </c>
      <c r="AM42" s="9">
        <f>AVERAGE($AM$5:AM10)</f>
        <v>3571015.1666666665</v>
      </c>
      <c r="AN42" s="12">
        <f t="shared" si="25"/>
        <v>7.631536709145878E-2</v>
      </c>
      <c r="AO42" s="7">
        <f>AVERAGE($AO$5:AO10)</f>
        <v>548714.02500000002</v>
      </c>
      <c r="AP42" s="7">
        <f>AVERAGE($AP$5:AP10)</f>
        <v>575601.55833333335</v>
      </c>
      <c r="AQ42" s="12">
        <f t="shared" si="26"/>
        <v>-4.6712057922822091E-2</v>
      </c>
      <c r="AR42" s="9">
        <f>AVERAGE($AR$5:AR10)</f>
        <v>62281.881083333319</v>
      </c>
      <c r="AS42" s="9">
        <f>AVERAGE($AS$5:AS10)</f>
        <v>80755.364749999993</v>
      </c>
      <c r="AT42" s="12">
        <f t="shared" si="27"/>
        <v>-0.22875859360992701</v>
      </c>
    </row>
    <row r="43" spans="1:46" ht="14.25">
      <c r="A43" s="6">
        <f t="shared" si="28"/>
        <v>46088</v>
      </c>
      <c r="B43" s="7">
        <f>AVERAGE($B$5:B11)</f>
        <v>7633.2857142857147</v>
      </c>
      <c r="C43" s="7">
        <f>AVERAGE($C$5:C11)</f>
        <v>6568</v>
      </c>
      <c r="D43" s="12">
        <f t="shared" si="14"/>
        <v>0.16219331825300162</v>
      </c>
      <c r="E43" s="9">
        <f>AVERAGE($E$5:E11)</f>
        <v>209.14285714285714</v>
      </c>
      <c r="F43" s="9">
        <f>AVERAGE($F$5:F11)</f>
        <v>310</v>
      </c>
      <c r="G43" s="12">
        <f t="shared" si="15"/>
        <v>-0.32534562211981566</v>
      </c>
      <c r="H43" s="7">
        <f>AVERAGE($H$5:H11)</f>
        <v>102</v>
      </c>
      <c r="I43" s="7">
        <f>AVERAGE($I$5:I11)</f>
        <v>112</v>
      </c>
      <c r="J43" s="12">
        <f t="shared" si="16"/>
        <v>-8.9285714285714288E-2</v>
      </c>
      <c r="K43" s="9">
        <f>AVERAGE($K$5:K11)</f>
        <v>1524.2857142857142</v>
      </c>
      <c r="L43" s="9">
        <f>AVERAGE($L$5:L11)</f>
        <v>1532</v>
      </c>
      <c r="M43" s="12">
        <f t="shared" si="17"/>
        <v>-5.0354345393510309E-3</v>
      </c>
      <c r="N43" s="7">
        <f>AVERAGE($N$5:N11)</f>
        <v>3821.5714285714284</v>
      </c>
      <c r="O43" s="7">
        <f>AVERAGE($O$5:O11)</f>
        <v>3776.1428571428573</v>
      </c>
      <c r="P43" s="12">
        <f t="shared" si="18"/>
        <v>1.203041652479846E-2</v>
      </c>
      <c r="Q43" s="9">
        <f>AVERAGE($Q$5:Q11)</f>
        <v>27052.571428571428</v>
      </c>
      <c r="R43" s="9">
        <f>AVERAGE($R$5:R11)</f>
        <v>38495.428571428572</v>
      </c>
      <c r="S43" s="12">
        <f t="shared" si="19"/>
        <v>-0.2972523639170514</v>
      </c>
      <c r="T43" s="7">
        <f>AVERAGE($T$5:T11)</f>
        <v>4003006.7828571429</v>
      </c>
      <c r="U43" s="7">
        <f>AVERAGE($U$5:U11)</f>
        <v>3699665.7142857141</v>
      </c>
      <c r="V43" s="12">
        <f t="shared" si="20"/>
        <v>8.1991480311348647E-2</v>
      </c>
      <c r="W43" s="17"/>
      <c r="X43" s="9">
        <f>AVERAGE($X$5:X11)</f>
        <v>3394.1428571428573</v>
      </c>
      <c r="Y43" s="9">
        <f>AVERAGE($Y$5:Y11)</f>
        <v>3065.2857142857142</v>
      </c>
      <c r="Z43" s="12">
        <f t="shared" si="21"/>
        <v>0.10728433611408873</v>
      </c>
      <c r="AA43" s="7">
        <f>AVERAGE($AA$5:AA11)</f>
        <v>23685023.607142858</v>
      </c>
      <c r="AB43" s="7">
        <f>AVERAGE($AB$5:AB11)</f>
        <v>22587177.59</v>
      </c>
      <c r="AC43" s="12">
        <f t="shared" si="22"/>
        <v>4.8604833993464804E-2</v>
      </c>
      <c r="AD43" s="17"/>
      <c r="AE43" s="17"/>
      <c r="AF43" s="9">
        <f>AVERAGE($AF$5:AF11)</f>
        <v>437</v>
      </c>
      <c r="AG43" s="9">
        <f>AVERAGE($AG$5:AG11)</f>
        <v>428.14285714285717</v>
      </c>
      <c r="AH43" s="12">
        <f t="shared" si="23"/>
        <v>2.0687354020687297E-2</v>
      </c>
      <c r="AI43" s="7">
        <f>AVERAGE($AI$5:AI11)</f>
        <v>793.42857142857144</v>
      </c>
      <c r="AJ43" s="7">
        <f>AVERAGE($AJ$5:AJ11)</f>
        <v>769.14285714285711</v>
      </c>
      <c r="AK43" s="12">
        <f t="shared" si="24"/>
        <v>3.1575037147102587E-2</v>
      </c>
      <c r="AL43" s="9">
        <f>AVERAGE($AL$5:AL11)</f>
        <v>3784528.5714285714</v>
      </c>
      <c r="AM43" s="9">
        <f>AVERAGE($AM$5:AM11)</f>
        <v>3470009.7142857141</v>
      </c>
      <c r="AN43" s="12">
        <f t="shared" si="25"/>
        <v>9.0639186353862866E-2</v>
      </c>
      <c r="AO43" s="7">
        <f>AVERAGE($AO$5:AO11)</f>
        <v>571062.7585714286</v>
      </c>
      <c r="AP43" s="7">
        <f>AVERAGE($AP$5:AP11)</f>
        <v>623059.26142857142</v>
      </c>
      <c r="AQ43" s="12">
        <f t="shared" si="26"/>
        <v>-8.3453542987104432E-2</v>
      </c>
      <c r="AR43" s="9">
        <f>AVERAGE($AR$5:AR11)</f>
        <v>88479.717442857131</v>
      </c>
      <c r="AS43" s="9">
        <f>AVERAGE($AS$5:AS11)</f>
        <v>128316.53932857141</v>
      </c>
      <c r="AT43" s="12">
        <f t="shared" si="27"/>
        <v>-0.31045742111004759</v>
      </c>
    </row>
    <row r="44" spans="1:46" ht="14.25">
      <c r="A44" s="6">
        <f t="shared" si="28"/>
        <v>46089</v>
      </c>
      <c r="B44" s="7">
        <f>AVERAGE($B$5:B12)</f>
        <v>8742.125</v>
      </c>
      <c r="C44" s="7">
        <f>AVERAGE($C$5:C12)</f>
        <v>6494.375</v>
      </c>
      <c r="D44" s="12">
        <f t="shared" si="14"/>
        <v>0.34610720816090845</v>
      </c>
      <c r="E44" s="9">
        <f>AVERAGE($E$5:E12)</f>
        <v>234.375</v>
      </c>
      <c r="F44" s="9">
        <f>AVERAGE($F$5:F12)</f>
        <v>302.625</v>
      </c>
      <c r="G44" s="12">
        <f t="shared" si="15"/>
        <v>-0.2255266418835192</v>
      </c>
      <c r="H44" s="7">
        <f>AVERAGE($H$5:H12)</f>
        <v>110.375</v>
      </c>
      <c r="I44" s="7">
        <f>AVERAGE($I$5:I12)</f>
        <v>112.5</v>
      </c>
      <c r="J44" s="12">
        <f t="shared" si="16"/>
        <v>-1.8888888888888889E-2</v>
      </c>
      <c r="K44" s="9">
        <f>AVERAGE($K$5:K12)</f>
        <v>1554</v>
      </c>
      <c r="L44" s="9">
        <f>AVERAGE($L$5:L12)</f>
        <v>1538.375</v>
      </c>
      <c r="M44" s="12">
        <f t="shared" si="17"/>
        <v>1.0156821321199317E-2</v>
      </c>
      <c r="N44" s="7">
        <f>AVERAGE($N$5:N12)</f>
        <v>3833</v>
      </c>
      <c r="O44" s="7">
        <f>AVERAGE($O$5:O12)</f>
        <v>3772.25</v>
      </c>
      <c r="P44" s="12">
        <f t="shared" si="18"/>
        <v>1.6104446948107892E-2</v>
      </c>
      <c r="Q44" s="9">
        <f>AVERAGE($Q$5:Q12)</f>
        <v>27407.125</v>
      </c>
      <c r="R44" s="9">
        <f>AVERAGE($R$5:R12)</f>
        <v>36104.5</v>
      </c>
      <c r="S44" s="12">
        <f t="shared" si="19"/>
        <v>-0.24089448683682088</v>
      </c>
      <c r="T44" s="7">
        <f>AVERAGE($T$5:T12)</f>
        <v>3949445.06</v>
      </c>
      <c r="U44" s="7">
        <f>AVERAGE($U$5:U12)</f>
        <v>3661361.375</v>
      </c>
      <c r="V44" s="12">
        <f t="shared" si="20"/>
        <v>7.8682122711801444E-2</v>
      </c>
      <c r="W44" s="17"/>
      <c r="X44" s="9">
        <f>AVERAGE($X$5:X12)</f>
        <v>4703.625</v>
      </c>
      <c r="Y44" s="9">
        <f>AVERAGE($Y$5:Y12)</f>
        <v>3022.5</v>
      </c>
      <c r="Z44" s="12">
        <f t="shared" si="21"/>
        <v>0.55620347394540948</v>
      </c>
      <c r="AA44" s="7">
        <f>AVERAGE($AA$5:AA12)</f>
        <v>23395406.747499999</v>
      </c>
      <c r="AB44" s="7">
        <f>AVERAGE($AB$5:AB12)</f>
        <v>22442117.585000001</v>
      </c>
      <c r="AC44" s="12">
        <f t="shared" si="22"/>
        <v>4.2477683261813177E-2</v>
      </c>
      <c r="AD44" s="17"/>
      <c r="AE44" s="17"/>
      <c r="AF44" s="9">
        <f>AVERAGE($AF$5:AF12)</f>
        <v>451.5</v>
      </c>
      <c r="AG44" s="9">
        <f>AVERAGE($AG$5:AG12)</f>
        <v>426</v>
      </c>
      <c r="AH44" s="12">
        <f t="shared" si="23"/>
        <v>5.9859154929577461E-2</v>
      </c>
      <c r="AI44" s="7">
        <f>AVERAGE($AI$5:AI12)</f>
        <v>811</v>
      </c>
      <c r="AJ44" s="7">
        <f>AVERAGE($AJ$5:AJ12)</f>
        <v>759.625</v>
      </c>
      <c r="AK44" s="12">
        <f t="shared" si="24"/>
        <v>6.7632055290439363E-2</v>
      </c>
      <c r="AL44" s="9">
        <f>AVERAGE($AL$5:AL12)</f>
        <v>3671000.75</v>
      </c>
      <c r="AM44" s="9">
        <f>AVERAGE($AM$5:AM12)</f>
        <v>3312262.25</v>
      </c>
      <c r="AN44" s="12">
        <f t="shared" si="25"/>
        <v>0.10830618861776418</v>
      </c>
      <c r="AO44" s="7">
        <f>AVERAGE($AO$5:AO12)</f>
        <v>600201.6825</v>
      </c>
      <c r="AP44" s="7">
        <f>AVERAGE($AP$5:AP12)</f>
        <v>752697.24375000002</v>
      </c>
      <c r="AQ44" s="12">
        <f t="shared" si="26"/>
        <v>-0.20259880385672002</v>
      </c>
      <c r="AR44" s="9">
        <f>AVERAGE($AR$5:AR12)</f>
        <v>123232.24607499999</v>
      </c>
      <c r="AS44" s="9">
        <f>AVERAGE($AS$5:AS12)</f>
        <v>248418.59806250001</v>
      </c>
      <c r="AT44" s="12">
        <f t="shared" si="27"/>
        <v>-0.50393309101601236</v>
      </c>
    </row>
    <row r="45" spans="1:46" ht="14.25">
      <c r="A45" s="6">
        <f t="shared" si="28"/>
        <v>46090</v>
      </c>
      <c r="B45" s="7">
        <f>AVERAGE($B$5:B13)</f>
        <v>8905.8888888888887</v>
      </c>
      <c r="C45" s="7">
        <f>AVERAGE($C$5:C13)</f>
        <v>6693.2222222222226</v>
      </c>
      <c r="D45" s="12">
        <f t="shared" si="14"/>
        <v>0.33058317701157047</v>
      </c>
      <c r="E45" s="9">
        <f>AVERAGE($E$5:E13)</f>
        <v>244.88888888888889</v>
      </c>
      <c r="F45" s="9">
        <f>AVERAGE($F$5:F13)</f>
        <v>290</v>
      </c>
      <c r="G45" s="12">
        <f t="shared" si="15"/>
        <v>-0.15555555555555556</v>
      </c>
      <c r="H45" s="7">
        <f>AVERAGE($H$5:H13)</f>
        <v>117.33333333333333</v>
      </c>
      <c r="I45" s="7">
        <f>AVERAGE($I$5:I13)</f>
        <v>107.77777777777777</v>
      </c>
      <c r="J45" s="12">
        <f t="shared" si="16"/>
        <v>8.8659793814433008E-2</v>
      </c>
      <c r="K45" s="9">
        <f>AVERAGE($K$5:K13)</f>
        <v>1546.3333333333333</v>
      </c>
      <c r="L45" s="9">
        <f>AVERAGE($L$5:L13)</f>
        <v>1523</v>
      </c>
      <c r="M45" s="12">
        <f t="shared" si="17"/>
        <v>1.5320639089516256E-2</v>
      </c>
      <c r="N45" s="7">
        <f>AVERAGE($N$5:N13)</f>
        <v>3819.6666666666665</v>
      </c>
      <c r="O45" s="7">
        <f>AVERAGE($O$5:O13)</f>
        <v>3732.5555555555557</v>
      </c>
      <c r="P45" s="12">
        <f t="shared" si="18"/>
        <v>2.3338195457386888E-2</v>
      </c>
      <c r="Q45" s="9">
        <f>AVERAGE($Q$5:Q13)</f>
        <v>27482.777777777777</v>
      </c>
      <c r="R45" s="9">
        <f>AVERAGE($R$5:R13)</f>
        <v>33949.333333333336</v>
      </c>
      <c r="S45" s="12">
        <f t="shared" si="19"/>
        <v>-0.19047665802633998</v>
      </c>
      <c r="T45" s="7">
        <f>AVERAGE($T$5:T13)</f>
        <v>3930049.7200000007</v>
      </c>
      <c r="U45" s="7">
        <f>AVERAGE($U$5:U13)</f>
        <v>3600626.6666666665</v>
      </c>
      <c r="V45" s="12">
        <f t="shared" si="20"/>
        <v>9.1490477583531987E-2</v>
      </c>
      <c r="W45" s="17"/>
      <c r="X45" s="9">
        <f>AVERAGE($X$5:X13)</f>
        <v>5040</v>
      </c>
      <c r="Y45" s="9">
        <f>AVERAGE($Y$5:Y13)</f>
        <v>3348.1111111111113</v>
      </c>
      <c r="Z45" s="12">
        <f t="shared" si="21"/>
        <v>0.5053263863538312</v>
      </c>
      <c r="AA45" s="7">
        <f>AVERAGE($AA$5:AA13)</f>
        <v>23256977.206666663</v>
      </c>
      <c r="AB45" s="7">
        <f>AVERAGE($AB$5:AB13)</f>
        <v>21891153.716666669</v>
      </c>
      <c r="AC45" s="12">
        <f t="shared" si="22"/>
        <v>6.2391571850328516E-2</v>
      </c>
      <c r="AD45" s="17"/>
      <c r="AE45" s="17"/>
      <c r="AF45" s="9">
        <f>AVERAGE($AF$5:AF13)</f>
        <v>462.55555555555554</v>
      </c>
      <c r="AG45" s="9">
        <f>AVERAGE($AG$5:AG13)</f>
        <v>435.77777777777777</v>
      </c>
      <c r="AH45" s="12">
        <f t="shared" si="23"/>
        <v>6.1448240693523698E-2</v>
      </c>
      <c r="AI45" s="7">
        <f>AVERAGE($AI$5:AI13)</f>
        <v>820.88888888888891</v>
      </c>
      <c r="AJ45" s="7">
        <f>AVERAGE($AJ$5:AJ13)</f>
        <v>767.11111111111109</v>
      </c>
      <c r="AK45" s="12">
        <f t="shared" si="24"/>
        <v>7.0104287369640861E-2</v>
      </c>
      <c r="AL45" s="9">
        <f>AVERAGE($AL$5:AL13)</f>
        <v>3656000.3333333335</v>
      </c>
      <c r="AM45" s="9">
        <f>AVERAGE($AM$5:AM13)</f>
        <v>3250224.6666666665</v>
      </c>
      <c r="AN45" s="12">
        <f t="shared" si="25"/>
        <v>0.12484542094218318</v>
      </c>
      <c r="AO45" s="7">
        <f>AVERAGE($AO$5:AO13)</f>
        <v>648814.97888888884</v>
      </c>
      <c r="AP45" s="7">
        <f>AVERAGE($AP$5:AP13)</f>
        <v>776496.22888888896</v>
      </c>
      <c r="AQ45" s="12">
        <f t="shared" si="26"/>
        <v>-0.16443254358453605</v>
      </c>
      <c r="AR45" s="9">
        <f>AVERAGE($AR$5:AR13)</f>
        <v>112808.88634444441</v>
      </c>
      <c r="AS45" s="9">
        <f>AVERAGE($AS$5:AS13)</f>
        <v>236977.07717777777</v>
      </c>
      <c r="AT45" s="12">
        <f t="shared" si="27"/>
        <v>-0.52396709551862541</v>
      </c>
    </row>
    <row r="46" spans="1:46" ht="14.25">
      <c r="A46" s="6">
        <f t="shared" si="28"/>
        <v>46091</v>
      </c>
      <c r="B46" s="7">
        <f>AVERAGE($B$5:B14)</f>
        <v>8886.2000000000007</v>
      </c>
      <c r="C46" s="7">
        <f>AVERAGE($C$5:C14)</f>
        <v>6698.3</v>
      </c>
      <c r="D46" s="12">
        <f t="shared" si="14"/>
        <v>0.32663511637281106</v>
      </c>
      <c r="E46" s="9">
        <f>AVERAGE($E$5:E14)</f>
        <v>252.8</v>
      </c>
      <c r="F46" s="9">
        <f>AVERAGE($F$5:F14)</f>
        <v>285.39999999999998</v>
      </c>
      <c r="G46" s="12">
        <f t="shared" si="15"/>
        <v>-0.11422564821303423</v>
      </c>
      <c r="H46" s="7">
        <f>AVERAGE($H$5:H14)</f>
        <v>119.3</v>
      </c>
      <c r="I46" s="7">
        <f>AVERAGE($I$5:I14)</f>
        <v>106.9</v>
      </c>
      <c r="J46" s="12">
        <f t="shared" si="16"/>
        <v>0.11599625818521975</v>
      </c>
      <c r="K46" s="9">
        <f>AVERAGE($K$5:K14)</f>
        <v>1538.2</v>
      </c>
      <c r="L46" s="9">
        <f>AVERAGE($L$5:L14)</f>
        <v>1516.6</v>
      </c>
      <c r="M46" s="12">
        <f t="shared" si="17"/>
        <v>1.4242384280627811E-2</v>
      </c>
      <c r="N46" s="7">
        <f>AVERAGE($N$5:N14)</f>
        <v>3794.2</v>
      </c>
      <c r="O46" s="7">
        <f>AVERAGE($O$5:O14)</f>
        <v>3713.6</v>
      </c>
      <c r="P46" s="12">
        <f t="shared" si="18"/>
        <v>2.1704006893580329E-2</v>
      </c>
      <c r="Q46" s="9">
        <f>AVERAGE($Q$5:Q14)</f>
        <v>26911.1</v>
      </c>
      <c r="R46" s="9">
        <f>AVERAGE($R$5:R14)</f>
        <v>35181.9</v>
      </c>
      <c r="S46" s="12">
        <f t="shared" si="19"/>
        <v>-0.2350867917878228</v>
      </c>
      <c r="T46" s="7">
        <f>AVERAGE($T$5:T14)</f>
        <v>3874194.2480000006</v>
      </c>
      <c r="U46" s="7">
        <f>AVERAGE($U$5:U14)</f>
        <v>3526973</v>
      </c>
      <c r="V46" s="12">
        <f t="shared" si="20"/>
        <v>9.8447379098167351E-2</v>
      </c>
      <c r="W46" s="17"/>
      <c r="X46" s="9">
        <f>AVERAGE($X$5:X14)</f>
        <v>5103.2</v>
      </c>
      <c r="Y46" s="9">
        <f>AVERAGE($Y$5:Y14)</f>
        <v>3468.3</v>
      </c>
      <c r="Z46" s="12">
        <f t="shared" si="21"/>
        <v>0.47138367499927908</v>
      </c>
      <c r="AA46" s="7">
        <f>AVERAGE($AA$5:AA14)</f>
        <v>23042236.544999998</v>
      </c>
      <c r="AB46" s="7">
        <f>AVERAGE($AB$5:AB14)</f>
        <v>21614274.376000002</v>
      </c>
      <c r="AC46" s="12">
        <f t="shared" si="22"/>
        <v>6.6065700109071104E-2</v>
      </c>
      <c r="AD46" s="17"/>
      <c r="AE46" s="17"/>
      <c r="AF46" s="9">
        <f>AVERAGE($AF$5:AF14)</f>
        <v>459.1</v>
      </c>
      <c r="AG46" s="9">
        <f>AVERAGE($AG$5:AG14)</f>
        <v>438.8</v>
      </c>
      <c r="AH46" s="12">
        <f t="shared" si="23"/>
        <v>4.6262534184138587E-2</v>
      </c>
      <c r="AI46" s="7">
        <f>AVERAGE($AI$5:AI14)</f>
        <v>815</v>
      </c>
      <c r="AJ46" s="7">
        <f>AVERAGE($AJ$5:AJ14)</f>
        <v>767.2</v>
      </c>
      <c r="AK46" s="12">
        <f t="shared" si="24"/>
        <v>6.230448383733049E-2</v>
      </c>
      <c r="AL46" s="9">
        <f>AVERAGE($AL$5:AL14)</f>
        <v>3594885.2</v>
      </c>
      <c r="AM46" s="9">
        <f>AVERAGE($AM$5:AM14)</f>
        <v>3172366.6</v>
      </c>
      <c r="AN46" s="12">
        <f t="shared" si="25"/>
        <v>0.13318719217381753</v>
      </c>
      <c r="AO46" s="7">
        <f>AVERAGE($AO$5:AO14)</f>
        <v>646959.92299999995</v>
      </c>
      <c r="AP46" s="7">
        <f>AVERAGE($AP$5:AP14)</f>
        <v>749487.18200000003</v>
      </c>
      <c r="AQ46" s="12">
        <f t="shared" si="26"/>
        <v>-0.13679654764262542</v>
      </c>
      <c r="AR46" s="9">
        <f>AVERAGE($AR$5:AR14)</f>
        <v>129467.33392999999</v>
      </c>
      <c r="AS46" s="9">
        <f>AVERAGE($AS$5:AS14)</f>
        <v>230578.77962000002</v>
      </c>
      <c r="AT46" s="12">
        <f t="shared" si="27"/>
        <v>-0.43851149640324399</v>
      </c>
    </row>
    <row r="47" spans="1:46" ht="14.25">
      <c r="A47" s="6">
        <f t="shared" si="28"/>
        <v>46092</v>
      </c>
      <c r="B47" s="7">
        <f>AVERAGE($B$5:B15)</f>
        <v>8958.181818181818</v>
      </c>
      <c r="C47" s="7">
        <f>AVERAGE($C$5:C15)</f>
        <v>6898.727272727273</v>
      </c>
      <c r="D47" s="12">
        <f t="shared" si="14"/>
        <v>0.29852673747463293</v>
      </c>
      <c r="E47" s="9">
        <f>AVERAGE($E$5:E15)</f>
        <v>251.63636363636363</v>
      </c>
      <c r="F47" s="9">
        <f>AVERAGE($F$5:F15)</f>
        <v>278.36363636363637</v>
      </c>
      <c r="G47" s="12">
        <f t="shared" si="15"/>
        <v>-9.6015676028739463E-2</v>
      </c>
      <c r="H47" s="7">
        <f>AVERAGE($H$5:H15)</f>
        <v>118.54545454545455</v>
      </c>
      <c r="I47" s="7">
        <f>AVERAGE($I$5:I15)</f>
        <v>104.27272727272727</v>
      </c>
      <c r="J47" s="12">
        <f t="shared" si="16"/>
        <v>0.13687881429816923</v>
      </c>
      <c r="K47" s="9">
        <f>AVERAGE($K$5:K15)</f>
        <v>1530.5454545454545</v>
      </c>
      <c r="L47" s="9">
        <f>AVERAGE($L$5:L15)</f>
        <v>1513.5454545454545</v>
      </c>
      <c r="M47" s="12">
        <f t="shared" si="17"/>
        <v>1.1231905820169381E-2</v>
      </c>
      <c r="N47" s="7">
        <f>AVERAGE($N$5:N15)</f>
        <v>3795.2727272727275</v>
      </c>
      <c r="O47" s="7">
        <f>AVERAGE($O$5:O15)</f>
        <v>3705.5454545454545</v>
      </c>
      <c r="P47" s="12">
        <f t="shared" si="18"/>
        <v>2.4214322514168021E-2</v>
      </c>
      <c r="Q47" s="9">
        <f>AVERAGE($Q$5:Q15)</f>
        <v>26123.363636363636</v>
      </c>
      <c r="R47" s="9">
        <f>AVERAGE($R$5:R15)</f>
        <v>34437.090909090912</v>
      </c>
      <c r="S47" s="12">
        <f t="shared" si="19"/>
        <v>-0.24141781588562022</v>
      </c>
      <c r="T47" s="7">
        <f>AVERAGE($T$5:T15)</f>
        <v>3850961.225454546</v>
      </c>
      <c r="U47" s="7">
        <f>AVERAGE($U$5:U15)</f>
        <v>3452747.5454545454</v>
      </c>
      <c r="V47" s="12">
        <f t="shared" si="20"/>
        <v>0.11533240549956768</v>
      </c>
      <c r="W47" s="17"/>
      <c r="X47" s="9">
        <f>AVERAGE($X$5:X15)</f>
        <v>5243.909090909091</v>
      </c>
      <c r="Y47" s="9">
        <f>AVERAGE($Y$5:Y15)</f>
        <v>3745.5454545454545</v>
      </c>
      <c r="Z47" s="12">
        <f t="shared" si="21"/>
        <v>0.40003883400888329</v>
      </c>
      <c r="AA47" s="7">
        <f>AVERAGE($AA$5:AA15)</f>
        <v>22655758.038181815</v>
      </c>
      <c r="AB47" s="7">
        <f>AVERAGE($AB$5:AB15)</f>
        <v>21116489.575454548</v>
      </c>
      <c r="AC47" s="12">
        <f t="shared" si="22"/>
        <v>7.2894145460450352E-2</v>
      </c>
      <c r="AD47" s="17"/>
      <c r="AE47" s="17"/>
      <c r="AF47" s="9">
        <f>AVERAGE($AF$5:AF15)</f>
        <v>457.90909090909093</v>
      </c>
      <c r="AG47" s="9">
        <f>AVERAGE($AG$5:AG15)</f>
        <v>443.27272727272725</v>
      </c>
      <c r="AH47" s="12">
        <f t="shared" si="23"/>
        <v>3.3018867924528406E-2</v>
      </c>
      <c r="AI47" s="7">
        <f>AVERAGE($AI$5:AI15)</f>
        <v>814.36363636363637</v>
      </c>
      <c r="AJ47" s="7">
        <f>AVERAGE($AJ$5:AJ15)</f>
        <v>766.09090909090912</v>
      </c>
      <c r="AK47" s="12">
        <f t="shared" si="24"/>
        <v>6.3011747953008165E-2</v>
      </c>
      <c r="AL47" s="9">
        <f>AVERAGE($AL$5:AL15)</f>
        <v>3509451.6363636362</v>
      </c>
      <c r="AM47" s="9">
        <f>AVERAGE($AM$5:AM15)</f>
        <v>3076486.9090909092</v>
      </c>
      <c r="AN47" s="12">
        <f t="shared" si="25"/>
        <v>0.1407334859749709</v>
      </c>
      <c r="AO47" s="7">
        <f>AVERAGE($AO$5:AO15)</f>
        <v>693734.38545454538</v>
      </c>
      <c r="AP47" s="7">
        <f>AVERAGE($AP$5:AP15)</f>
        <v>766186.47</v>
      </c>
      <c r="AQ47" s="12">
        <f t="shared" si="26"/>
        <v>-9.4561947231272037E-2</v>
      </c>
      <c r="AR47" s="9">
        <f>AVERAGE($AR$5:AR15)</f>
        <v>185662.88076363635</v>
      </c>
      <c r="AS47" s="9">
        <f>AVERAGE($AS$5:AS15)</f>
        <v>265640.75951818185</v>
      </c>
      <c r="AT47" s="12">
        <f t="shared" si="27"/>
        <v>-0.30107532782096036</v>
      </c>
    </row>
    <row r="48" spans="1:46" ht="14.25">
      <c r="A48" s="6">
        <f t="shared" si="28"/>
        <v>46093</v>
      </c>
      <c r="B48" s="7">
        <f>AVERAGE($B$5:B16)</f>
        <v>8855.75</v>
      </c>
      <c r="C48" s="7">
        <f>AVERAGE($C$5:C16)</f>
        <v>6862.333333333333</v>
      </c>
      <c r="D48" s="12">
        <f t="shared" si="14"/>
        <v>0.29048671491718081</v>
      </c>
      <c r="E48" s="9">
        <f>AVERAGE($E$5:E16)</f>
        <v>246</v>
      </c>
      <c r="F48" s="9">
        <f>AVERAGE($F$5:F16)</f>
        <v>272.58333333333331</v>
      </c>
      <c r="G48" s="12">
        <f t="shared" si="15"/>
        <v>-9.7523693060226166E-2</v>
      </c>
      <c r="H48" s="7">
        <f>AVERAGE($H$5:H16)</f>
        <v>115.75</v>
      </c>
      <c r="I48" s="7">
        <f>AVERAGE($I$5:I16)</f>
        <v>101.58333333333333</v>
      </c>
      <c r="J48" s="12">
        <f t="shared" si="16"/>
        <v>0.13945857260049227</v>
      </c>
      <c r="K48" s="9">
        <f>AVERAGE($K$5:K16)</f>
        <v>1522.75</v>
      </c>
      <c r="L48" s="9">
        <f>AVERAGE($L$5:L16)</f>
        <v>1499.4166666666667</v>
      </c>
      <c r="M48" s="12">
        <f t="shared" si="17"/>
        <v>1.5561607291724509E-2</v>
      </c>
      <c r="N48" s="7">
        <f>AVERAGE($N$5:N16)</f>
        <v>3780.25</v>
      </c>
      <c r="O48" s="7">
        <f>AVERAGE($O$5:O16)</f>
        <v>3676.8333333333335</v>
      </c>
      <c r="P48" s="12">
        <f t="shared" si="18"/>
        <v>2.8126558179592906E-2</v>
      </c>
      <c r="Q48" s="9">
        <f>AVERAGE($Q$5:Q16)</f>
        <v>25155.333333333332</v>
      </c>
      <c r="R48" s="9">
        <f>AVERAGE($R$5:R16)</f>
        <v>32994.083333333336</v>
      </c>
      <c r="S48" s="12">
        <f t="shared" si="19"/>
        <v>-0.23758047528723594</v>
      </c>
      <c r="T48" s="7">
        <f>AVERAGE($T$5:T16)</f>
        <v>3817978.956666667</v>
      </c>
      <c r="U48" s="7">
        <f>AVERAGE($U$5:U16)</f>
        <v>3381330.6666666665</v>
      </c>
      <c r="V48" s="12">
        <f t="shared" si="20"/>
        <v>0.12913504565066708</v>
      </c>
      <c r="W48" s="17"/>
      <c r="X48" s="9">
        <f>AVERAGE($X$5:X16)</f>
        <v>5149.583333333333</v>
      </c>
      <c r="Y48" s="9">
        <f>AVERAGE($Y$5:Y16)</f>
        <v>3787.5833333333335</v>
      </c>
      <c r="Z48" s="12">
        <f t="shared" si="21"/>
        <v>0.35959604849178223</v>
      </c>
      <c r="AA48" s="7">
        <f>AVERAGE($AA$5:AA16)</f>
        <v>22268620.022499997</v>
      </c>
      <c r="AB48" s="7">
        <f>AVERAGE($AB$5:AB16)</f>
        <v>20839798.465</v>
      </c>
      <c r="AC48" s="12">
        <f t="shared" si="22"/>
        <v>6.8562158117779923E-2</v>
      </c>
      <c r="AD48" s="17"/>
      <c r="AE48" s="17"/>
      <c r="AF48" s="9">
        <f>AVERAGE($AF$5:AF16)</f>
        <v>456.66666666666669</v>
      </c>
      <c r="AG48" s="9">
        <f>AVERAGE($AG$5:AG16)</f>
        <v>440.58333333333331</v>
      </c>
      <c r="AH48" s="12">
        <f t="shared" si="23"/>
        <v>3.6504634007944098E-2</v>
      </c>
      <c r="AI48" s="7">
        <f>AVERAGE($AI$5:AI16)</f>
        <v>814.08333333333337</v>
      </c>
      <c r="AJ48" s="7">
        <f>AVERAGE($AJ$5:AJ16)</f>
        <v>765.08333333333337</v>
      </c>
      <c r="AK48" s="12">
        <f t="shared" si="24"/>
        <v>6.4045310968304098E-2</v>
      </c>
      <c r="AL48" s="9">
        <f>AVERAGE($AL$5:AL16)</f>
        <v>3519652.0833333335</v>
      </c>
      <c r="AM48" s="9">
        <f>AVERAGE($AM$5:AM16)</f>
        <v>3058511.0833333335</v>
      </c>
      <c r="AN48" s="12">
        <f t="shared" si="25"/>
        <v>0.15077303545273513</v>
      </c>
      <c r="AO48" s="7">
        <f>AVERAGE($AO$5:AO16)</f>
        <v>628120.09416666662</v>
      </c>
      <c r="AP48" s="7">
        <f>AVERAGE($AP$5:AP16)</f>
        <v>696261.28749999998</v>
      </c>
      <c r="AQ48" s="12">
        <f t="shared" si="26"/>
        <v>-9.786727275618258E-2</v>
      </c>
      <c r="AR48" s="9">
        <f>AVERAGE($AR$5:AR16)</f>
        <v>139025.08402499999</v>
      </c>
      <c r="AS48" s="9">
        <f>AVERAGE($AS$5:AS16)</f>
        <v>217757.66162500004</v>
      </c>
      <c r="AT48" s="12">
        <f t="shared" si="27"/>
        <v>-0.36156053942012489</v>
      </c>
    </row>
    <row r="49" spans="1:46" ht="14.25">
      <c r="A49" s="6">
        <f t="shared" si="28"/>
        <v>46094</v>
      </c>
      <c r="B49" s="7">
        <f>AVERAGE($B$5:B17)</f>
        <v>8174.5384615384619</v>
      </c>
      <c r="C49" s="7">
        <f>AVERAGE($C$5:C17)</f>
        <v>6822.6923076923076</v>
      </c>
      <c r="D49" s="12">
        <f t="shared" si="14"/>
        <v>0.19813969220361921</v>
      </c>
      <c r="E49" s="9">
        <f>AVERAGE($E$5:E17)</f>
        <v>227.07692307692307</v>
      </c>
      <c r="F49" s="9">
        <f>AVERAGE($F$5:F17)</f>
        <v>266.38461538461536</v>
      </c>
      <c r="G49" s="12">
        <f t="shared" si="15"/>
        <v>-0.14755991914524974</v>
      </c>
      <c r="H49" s="7">
        <f>AVERAGE($H$5:H17)</f>
        <v>106.84615384615384</v>
      </c>
      <c r="I49" s="7">
        <f>AVERAGE($I$5:I17)</f>
        <v>100.15384615384616</v>
      </c>
      <c r="J49" s="12">
        <f t="shared" si="16"/>
        <v>6.6820276497695716E-2</v>
      </c>
      <c r="K49" s="9">
        <f>AVERAGE($K$5:K17)</f>
        <v>1405.6153846153845</v>
      </c>
      <c r="L49" s="9">
        <f>AVERAGE($L$5:L17)</f>
        <v>1492.6923076923076</v>
      </c>
      <c r="M49" s="12">
        <f t="shared" si="17"/>
        <v>-5.8335480546250984E-2</v>
      </c>
      <c r="N49" s="7">
        <f>AVERAGE($N$5:N17)</f>
        <v>3489.4615384615386</v>
      </c>
      <c r="O49" s="7">
        <f>AVERAGE($O$5:O17)</f>
        <v>3665.2307692307691</v>
      </c>
      <c r="P49" s="12">
        <f t="shared" si="18"/>
        <v>-4.7955842847548613E-2</v>
      </c>
      <c r="Q49" s="9">
        <f>AVERAGE($Q$5:Q17)</f>
        <v>23220.307692307691</v>
      </c>
      <c r="R49" s="9">
        <f>AVERAGE($R$5:R17)</f>
        <v>32370.23076923077</v>
      </c>
      <c r="S49" s="12">
        <f t="shared" si="19"/>
        <v>-0.2826647465738939</v>
      </c>
      <c r="T49" s="7">
        <f>AVERAGE($T$5:T17)</f>
        <v>3524288.2676923079</v>
      </c>
      <c r="U49" s="7">
        <f>AVERAGE($U$5:U17)</f>
        <v>3331475.846153846</v>
      </c>
      <c r="V49" s="12">
        <f t="shared" si="20"/>
        <v>5.7875977627471577E-2</v>
      </c>
      <c r="W49" s="17"/>
      <c r="X49" s="9">
        <f>AVERAGE($X$5:X17)</f>
        <v>4753.4615384615381</v>
      </c>
      <c r="Y49" s="9">
        <f>AVERAGE($Y$5:Y17)</f>
        <v>3776.7692307692309</v>
      </c>
      <c r="Z49" s="12">
        <f t="shared" si="21"/>
        <v>0.25860523850258649</v>
      </c>
      <c r="AA49" s="7">
        <f>AVERAGE($AA$5:AA17)</f>
        <v>20555649.251538459</v>
      </c>
      <c r="AB49" s="7">
        <f>AVERAGE($AB$5:AB17)</f>
        <v>20506312.082307693</v>
      </c>
      <c r="AC49" s="12">
        <f t="shared" si="22"/>
        <v>2.4059503743402702E-3</v>
      </c>
      <c r="AD49" s="17"/>
      <c r="AE49" s="17"/>
      <c r="AF49" s="9">
        <f>AVERAGE($AF$5:AF17)</f>
        <v>421.53846153846155</v>
      </c>
      <c r="AG49" s="9">
        <f>AVERAGE($AG$5:AG17)</f>
        <v>437.84615384615387</v>
      </c>
      <c r="AH49" s="12">
        <f t="shared" si="23"/>
        <v>-3.7245256500351397E-2</v>
      </c>
      <c r="AI49" s="7">
        <f>AVERAGE($AI$5:AI17)</f>
        <v>751.46153846153845</v>
      </c>
      <c r="AJ49" s="7">
        <f>AVERAGE($AJ$5:AJ17)</f>
        <v>758.15384615384619</v>
      </c>
      <c r="AK49" s="12">
        <f t="shared" si="24"/>
        <v>-8.8271103896104472E-3</v>
      </c>
      <c r="AL49" s="9">
        <f>AVERAGE($AL$5:AL17)</f>
        <v>3248909.6153846155</v>
      </c>
      <c r="AM49" s="9">
        <f>AVERAGE($AM$5:AM17)</f>
        <v>2960950.6153846155</v>
      </c>
      <c r="AN49" s="12">
        <f t="shared" si="25"/>
        <v>9.7252213023686418E-2</v>
      </c>
      <c r="AO49" s="7">
        <f>AVERAGE($AO$5:AO17)</f>
        <v>579803.16384615377</v>
      </c>
      <c r="AP49" s="7">
        <f>AVERAGE($AP$5:AP17)</f>
        <v>720885.80076923082</v>
      </c>
      <c r="AQ49" s="12">
        <f t="shared" si="26"/>
        <v>-0.19570733224670667</v>
      </c>
      <c r="AR49" s="9">
        <f>AVERAGE($AR$5:AR17)</f>
        <v>139025.08402499999</v>
      </c>
      <c r="AS49" s="9">
        <f>AVERAGE($AS$5:AS17)</f>
        <v>254807.17562307694</v>
      </c>
      <c r="AT49" s="12">
        <f t="shared" si="27"/>
        <v>-0.45439101671668541</v>
      </c>
    </row>
    <row r="50" spans="1:46" ht="14.25">
      <c r="A50" s="6">
        <f t="shared" si="28"/>
        <v>46095</v>
      </c>
      <c r="B50" s="7">
        <f>AVERAGE($B$5:B18)</f>
        <v>7590.6428571428569</v>
      </c>
      <c r="C50" s="7">
        <f>AVERAGE($C$5:C18)</f>
        <v>6955.8571428571431</v>
      </c>
      <c r="D50" s="12">
        <f t="shared" si="14"/>
        <v>9.1259164938078827E-2</v>
      </c>
      <c r="E50" s="9">
        <f>AVERAGE($E$5:E18)</f>
        <v>210.85714285714286</v>
      </c>
      <c r="F50" s="9">
        <f>AVERAGE($F$5:F18)</f>
        <v>260.35714285714283</v>
      </c>
      <c r="G50" s="12">
        <f t="shared" si="15"/>
        <v>-0.19012345679012335</v>
      </c>
      <c r="H50" s="7">
        <f>AVERAGE($H$5:H18)</f>
        <v>99.214285714285708</v>
      </c>
      <c r="I50" s="7">
        <f>AVERAGE($I$5:I18)</f>
        <v>99.214285714285708</v>
      </c>
      <c r="J50" s="12">
        <f t="shared" si="16"/>
        <v>0</v>
      </c>
      <c r="K50" s="9">
        <f>AVERAGE($K$5:K18)</f>
        <v>1305.2142857142858</v>
      </c>
      <c r="L50" s="9">
        <f>AVERAGE($L$5:L18)</f>
        <v>1501.9285714285713</v>
      </c>
      <c r="M50" s="12">
        <f t="shared" si="17"/>
        <v>-0.13097446140676264</v>
      </c>
      <c r="N50" s="7">
        <f>AVERAGE($N$5:N18)</f>
        <v>3240.2142857142858</v>
      </c>
      <c r="O50" s="7">
        <f>AVERAGE($O$5:O18)</f>
        <v>3673.3571428571427</v>
      </c>
      <c r="P50" s="12">
        <f t="shared" si="18"/>
        <v>-0.11791471406070735</v>
      </c>
      <c r="Q50" s="9">
        <f>AVERAGE($Q$5:Q18)</f>
        <v>21561.714285714286</v>
      </c>
      <c r="R50" s="9">
        <f>AVERAGE($R$5:R18)</f>
        <v>31521.428571428572</v>
      </c>
      <c r="S50" s="12">
        <f t="shared" si="19"/>
        <v>-0.31596646272377066</v>
      </c>
      <c r="T50" s="7">
        <f>AVERAGE($T$5:T18)</f>
        <v>3272553.3914285717</v>
      </c>
      <c r="U50" s="7">
        <f>AVERAGE($U$5:U18)</f>
        <v>3374154.8571428573</v>
      </c>
      <c r="V50" s="12">
        <f t="shared" si="20"/>
        <v>-3.0111678336043824E-2</v>
      </c>
      <c r="W50" s="17"/>
      <c r="X50" s="9">
        <f>AVERAGE($X$5:X18)</f>
        <v>4413.9285714285716</v>
      </c>
      <c r="Y50" s="9">
        <f>AVERAGE($Y$5:Y18)</f>
        <v>3937.3571428571427</v>
      </c>
      <c r="Z50" s="12">
        <f t="shared" si="21"/>
        <v>0.12103840502149747</v>
      </c>
      <c r="AA50" s="7">
        <f>AVERAGE($AA$5:AA18)</f>
        <v>19087388.590714283</v>
      </c>
      <c r="AB50" s="7">
        <f>AVERAGE($AB$5:AB18)</f>
        <v>20667210.381428573</v>
      </c>
      <c r="AC50" s="12">
        <f t="shared" si="22"/>
        <v>-7.6440978804469331E-2</v>
      </c>
      <c r="AD50" s="17"/>
      <c r="AE50" s="17"/>
      <c r="AF50" s="9">
        <f>AVERAGE($AF$5:AF18)</f>
        <v>391.42857142857144</v>
      </c>
      <c r="AG50" s="9">
        <f>AVERAGE($AG$5:AG18)</f>
        <v>440.64285714285717</v>
      </c>
      <c r="AH50" s="12">
        <f t="shared" si="23"/>
        <v>-0.11168746960609501</v>
      </c>
      <c r="AI50" s="7">
        <f>AVERAGE($AI$5:AI18)</f>
        <v>697.78571428571433</v>
      </c>
      <c r="AJ50" s="7">
        <f>AVERAGE($AJ$5:AJ18)</f>
        <v>762.28571428571433</v>
      </c>
      <c r="AK50" s="12">
        <f t="shared" si="24"/>
        <v>-8.4613943028485752E-2</v>
      </c>
      <c r="AL50" s="9">
        <f>AVERAGE($AL$5:AL18)</f>
        <v>3016844.6428571427</v>
      </c>
      <c r="AM50" s="9">
        <f>AVERAGE($AM$5:AM18)</f>
        <v>3000933.7857142859</v>
      </c>
      <c r="AN50" s="12">
        <f t="shared" si="25"/>
        <v>5.3019687467278417E-3</v>
      </c>
      <c r="AO50" s="7">
        <f>AVERAGE($AO$5:AO18)</f>
        <v>538388.65214285708</v>
      </c>
      <c r="AP50" s="7">
        <f>AVERAGE($AP$5:AP18)</f>
        <v>719524.92357142852</v>
      </c>
      <c r="AQ50" s="12">
        <f t="shared" si="26"/>
        <v>-0.2517442627692239</v>
      </c>
      <c r="AR50" s="9">
        <f>AVERAGE($AR$5:AR18)</f>
        <v>139025.08402499999</v>
      </c>
      <c r="AS50" s="9">
        <f>AVERAGE($AS$5:AS18)</f>
        <v>251391.74187857145</v>
      </c>
      <c r="AT50" s="12">
        <f t="shared" si="27"/>
        <v>-0.4469783176403917</v>
      </c>
    </row>
    <row r="51" spans="1:46" ht="14.25">
      <c r="A51" s="6">
        <f t="shared" si="28"/>
        <v>46096</v>
      </c>
      <c r="B51" s="7">
        <f>AVERAGE($B$5:B19)</f>
        <v>7084.6</v>
      </c>
      <c r="C51" s="7">
        <f>AVERAGE($C$5:C19)</f>
        <v>7032.5333333333338</v>
      </c>
      <c r="D51" s="12">
        <f t="shared" si="14"/>
        <v>7.4036857272865072E-3</v>
      </c>
      <c r="E51" s="9">
        <f>AVERAGE($E$5:E19)</f>
        <v>196.8</v>
      </c>
      <c r="F51" s="9">
        <f>AVERAGE($F$5:F19)</f>
        <v>262.13333333333333</v>
      </c>
      <c r="G51" s="12">
        <f t="shared" si="15"/>
        <v>-0.24923702950152588</v>
      </c>
      <c r="H51" s="7">
        <f>AVERAGE($H$5:H19)</f>
        <v>92.6</v>
      </c>
      <c r="I51" s="7">
        <f>AVERAGE($I$5:I19)</f>
        <v>100.33333333333333</v>
      </c>
      <c r="J51" s="12">
        <f t="shared" si="16"/>
        <v>-7.7076411960132901E-2</v>
      </c>
      <c r="K51" s="9">
        <f>AVERAGE($K$5:K19)</f>
        <v>1218.2</v>
      </c>
      <c r="L51" s="9">
        <f>AVERAGE($L$5:L19)</f>
        <v>1514.6</v>
      </c>
      <c r="M51" s="12">
        <f t="shared" si="17"/>
        <v>-0.19569523306483552</v>
      </c>
      <c r="N51" s="7">
        <f>AVERAGE($N$5:N19)</f>
        <v>3024.2</v>
      </c>
      <c r="O51" s="7">
        <f>AVERAGE($O$5:O19)</f>
        <v>3682</v>
      </c>
      <c r="P51" s="12">
        <f t="shared" si="18"/>
        <v>-0.17865290602933193</v>
      </c>
      <c r="Q51" s="9">
        <f>AVERAGE($Q$5:Q19)</f>
        <v>20124.266666666666</v>
      </c>
      <c r="R51" s="9">
        <f>AVERAGE($R$5:R19)</f>
        <v>30860.333333333332</v>
      </c>
      <c r="S51" s="12">
        <f t="shared" si="19"/>
        <v>-0.3478921160929348</v>
      </c>
      <c r="T51" s="7">
        <f>AVERAGE($T$5:T19)</f>
        <v>3054383.1653333334</v>
      </c>
      <c r="U51" s="7">
        <f>AVERAGE($U$5:U19)</f>
        <v>3379642.6</v>
      </c>
      <c r="V51" s="12">
        <f t="shared" si="20"/>
        <v>-9.6240778438130309E-2</v>
      </c>
      <c r="W51" s="17"/>
      <c r="X51" s="9">
        <f>AVERAGE($X$5:X19)</f>
        <v>4119.666666666667</v>
      </c>
      <c r="Y51" s="9">
        <f>AVERAGE($Y$5:Y19)</f>
        <v>4004</v>
      </c>
      <c r="Z51" s="12">
        <f t="shared" si="21"/>
        <v>2.8887778887778964E-2</v>
      </c>
      <c r="AA51" s="7">
        <f>AVERAGE($AA$5:AA19)</f>
        <v>17814896.017999999</v>
      </c>
      <c r="AB51" s="7">
        <f>AVERAGE($AB$5:AB19)</f>
        <v>21118365.241333332</v>
      </c>
      <c r="AC51" s="12">
        <f t="shared" si="22"/>
        <v>-0.15642637039289906</v>
      </c>
      <c r="AD51" s="17"/>
      <c r="AE51" s="17"/>
      <c r="AF51" s="9">
        <f>AVERAGE($AF$5:AF19)</f>
        <v>365.33333333333331</v>
      </c>
      <c r="AG51" s="9">
        <f>AVERAGE($AG$5:AG19)</f>
        <v>441.06666666666666</v>
      </c>
      <c r="AH51" s="12">
        <f t="shared" si="23"/>
        <v>-0.17170495767835553</v>
      </c>
      <c r="AI51" s="7">
        <f>AVERAGE($AI$5:AI19)</f>
        <v>651.26666666666665</v>
      </c>
      <c r="AJ51" s="7">
        <f>AVERAGE($AJ$5:AJ19)</f>
        <v>763.4</v>
      </c>
      <c r="AK51" s="12">
        <f t="shared" si="24"/>
        <v>-0.14688673478298839</v>
      </c>
      <c r="AL51" s="9">
        <f>AVERAGE($AL$5:AL19)</f>
        <v>2815721.6666666665</v>
      </c>
      <c r="AM51" s="9">
        <f>AVERAGE($AM$5:AM19)</f>
        <v>3026493.6666666665</v>
      </c>
      <c r="AN51" s="12">
        <f t="shared" si="25"/>
        <v>-6.9642306647263216E-2</v>
      </c>
      <c r="AO51" s="7">
        <f>AVERAGE($AO$5:AO19)</f>
        <v>502496.07533333328</v>
      </c>
      <c r="AP51" s="7">
        <f>AVERAGE($AP$5:AP19)</f>
        <v>615312.09799999988</v>
      </c>
      <c r="AQ51" s="12">
        <f t="shared" si="26"/>
        <v>-0.18334764265705469</v>
      </c>
      <c r="AR51" s="9">
        <f>AVERAGE($AR$5:AR19)</f>
        <v>139025.08402499999</v>
      </c>
      <c r="AS51" s="9">
        <f>AVERAGE($AS$5:AS19)</f>
        <v>156655.34584666669</v>
      </c>
      <c r="AT51" s="12">
        <f t="shared" si="27"/>
        <v>-0.11254171842257524</v>
      </c>
    </row>
    <row r="52" spans="1:46" ht="14.25">
      <c r="A52" s="6">
        <f t="shared" si="28"/>
        <v>46097</v>
      </c>
      <c r="B52" s="7">
        <f>AVERAGE($B$5:B20)</f>
        <v>6641.8125</v>
      </c>
      <c r="C52" s="7">
        <f>AVERAGE($C$5:C20)</f>
        <v>7008.1875</v>
      </c>
      <c r="D52" s="12">
        <f t="shared" si="14"/>
        <v>-5.2278138962463548E-2</v>
      </c>
      <c r="E52" s="9">
        <f>AVERAGE($E$5:E20)</f>
        <v>184.5</v>
      </c>
      <c r="F52" s="9">
        <f>AVERAGE($F$5:F20)</f>
        <v>259.3125</v>
      </c>
      <c r="G52" s="12">
        <f t="shared" si="15"/>
        <v>-0.28850325379609543</v>
      </c>
      <c r="H52" s="7">
        <f>AVERAGE($H$5:H20)</f>
        <v>86.8125</v>
      </c>
      <c r="I52" s="7">
        <f>AVERAGE($I$5:I20)</f>
        <v>98.8125</v>
      </c>
      <c r="J52" s="12">
        <f t="shared" si="16"/>
        <v>-0.12144212523719165</v>
      </c>
      <c r="K52" s="9">
        <f>AVERAGE($K$5:K20)</f>
        <v>1142.0625</v>
      </c>
      <c r="L52" s="9">
        <f>AVERAGE($L$5:L20)</f>
        <v>1511.9375</v>
      </c>
      <c r="M52" s="12">
        <f t="shared" si="17"/>
        <v>-0.24463643503782398</v>
      </c>
      <c r="N52" s="7">
        <f>AVERAGE($N$5:N20)</f>
        <v>2835.1875</v>
      </c>
      <c r="O52" s="7">
        <f>AVERAGE($O$5:O20)</f>
        <v>3679.875</v>
      </c>
      <c r="P52" s="12">
        <f t="shared" si="18"/>
        <v>-0.22954244369713644</v>
      </c>
      <c r="Q52" s="9">
        <f>AVERAGE($Q$5:Q20)</f>
        <v>18866.5</v>
      </c>
      <c r="R52" s="9">
        <f>AVERAGE($R$5:R20)</f>
        <v>30233.375</v>
      </c>
      <c r="S52" s="12">
        <f t="shared" si="19"/>
        <v>-0.37597109155031483</v>
      </c>
      <c r="T52" s="7">
        <f>AVERAGE($T$5:T20)</f>
        <v>2863484.2175000003</v>
      </c>
      <c r="U52" s="7">
        <f>AVERAGE($U$5:U20)</f>
        <v>3355218.75</v>
      </c>
      <c r="V52" s="12">
        <f t="shared" si="20"/>
        <v>-0.14655811413190264</v>
      </c>
      <c r="W52" s="17"/>
      <c r="X52" s="9">
        <f>AVERAGE($X$5:X20)</f>
        <v>3862.1875</v>
      </c>
      <c r="Y52" s="9">
        <f>AVERAGE($Y$5:Y20)</f>
        <v>3986.3125</v>
      </c>
      <c r="Z52" s="12">
        <f t="shared" si="21"/>
        <v>-3.1137799658205421E-2</v>
      </c>
      <c r="AA52" s="7">
        <f>AVERAGE($AA$5:AA20)</f>
        <v>16701465.016874999</v>
      </c>
      <c r="AB52" s="7">
        <f>AVERAGE($AB$5:AB20)</f>
        <v>21226349.67625</v>
      </c>
      <c r="AC52" s="12">
        <f t="shared" si="22"/>
        <v>-0.213173000934676</v>
      </c>
      <c r="AD52" s="17"/>
      <c r="AE52" s="17"/>
      <c r="AF52" s="9">
        <f>AVERAGE($AF$5:AF20)</f>
        <v>342.5</v>
      </c>
      <c r="AG52" s="9">
        <f>AVERAGE($AG$5:AG20)</f>
        <v>442.9375</v>
      </c>
      <c r="AH52" s="12">
        <f t="shared" si="23"/>
        <v>-0.2267532101030055</v>
      </c>
      <c r="AI52" s="7">
        <f>AVERAGE($AI$5:AI20)</f>
        <v>610.5625</v>
      </c>
      <c r="AJ52" s="7">
        <f>AVERAGE($AJ$5:AJ20)</f>
        <v>765.0625</v>
      </c>
      <c r="AK52" s="12">
        <f t="shared" si="24"/>
        <v>-0.2019442855975819</v>
      </c>
      <c r="AL52" s="9">
        <f>AVERAGE($AL$5:AL20)</f>
        <v>2639739.0625</v>
      </c>
      <c r="AM52" s="9">
        <f>AVERAGE($AM$5:AM20)</f>
        <v>3106612.0625</v>
      </c>
      <c r="AN52" s="12">
        <f t="shared" si="25"/>
        <v>-0.15028365003652591</v>
      </c>
      <c r="AO52" s="7">
        <f>AVERAGE($AO$5:AO20)</f>
        <v>471090.07062499993</v>
      </c>
      <c r="AP52" s="7">
        <f>AVERAGE($AP$5:AP20)</f>
        <v>649980.54062499991</v>
      </c>
      <c r="AQ52" s="12">
        <f t="shared" si="26"/>
        <v>-0.27522434722120265</v>
      </c>
      <c r="AR52" s="9">
        <f>AVERAGE($AR$5:AR20)</f>
        <v>139025.08402499999</v>
      </c>
      <c r="AS52" s="9">
        <f>AVERAGE($AS$5:AS20)</f>
        <v>138841.68946875003</v>
      </c>
      <c r="AT52" s="12">
        <f t="shared" si="27"/>
        <v>1.3208896906374457E-3</v>
      </c>
    </row>
    <row r="53" spans="1:46" ht="14.25">
      <c r="A53" s="6">
        <f t="shared" si="28"/>
        <v>46098</v>
      </c>
      <c r="B53" s="7">
        <f>AVERAGE($B$5:B21)</f>
        <v>6251.1176470588234</v>
      </c>
      <c r="C53" s="7">
        <f>AVERAGE($C$5:C21)</f>
        <v>7140.2941176470586</v>
      </c>
      <c r="D53" s="12">
        <f t="shared" si="14"/>
        <v>-0.124529389957573</v>
      </c>
      <c r="E53" s="9">
        <f>AVERAGE($E$5:E21)</f>
        <v>173.64705882352942</v>
      </c>
      <c r="F53" s="9">
        <f>AVERAGE($F$5:F21)</f>
        <v>256.64705882352939</v>
      </c>
      <c r="G53" s="12">
        <f t="shared" si="15"/>
        <v>-0.32340132936053168</v>
      </c>
      <c r="H53" s="7">
        <f>AVERAGE($H$5:H21)</f>
        <v>81.705882352941174</v>
      </c>
      <c r="I53" s="7">
        <f>AVERAGE($I$5:I21)</f>
        <v>98.411764705882348</v>
      </c>
      <c r="J53" s="12">
        <f t="shared" si="16"/>
        <v>-0.16975493126120739</v>
      </c>
      <c r="K53" s="9">
        <f>AVERAGE($K$5:K21)</f>
        <v>1074.8823529411766</v>
      </c>
      <c r="L53" s="9">
        <f>AVERAGE($L$5:L21)</f>
        <v>1515.4117647058824</v>
      </c>
      <c r="M53" s="12">
        <f t="shared" si="17"/>
        <v>-0.29069947985404859</v>
      </c>
      <c r="N53" s="7">
        <f>AVERAGE($N$5:N21)</f>
        <v>2668.4117647058824</v>
      </c>
      <c r="O53" s="7">
        <f>AVERAGE($O$5:O21)</f>
        <v>3688.4705882352941</v>
      </c>
      <c r="P53" s="12">
        <f t="shared" si="18"/>
        <v>-0.27655332993110487</v>
      </c>
      <c r="Q53" s="9">
        <f>AVERAGE($Q$5:Q21)</f>
        <v>17756.705882352941</v>
      </c>
      <c r="R53" s="9">
        <f>AVERAGE($R$5:R21)</f>
        <v>29483.705882352941</v>
      </c>
      <c r="S53" s="12">
        <f t="shared" si="19"/>
        <v>-0.39774511544761515</v>
      </c>
      <c r="T53" s="7">
        <f>AVERAGE($T$5:T21)</f>
        <v>2695043.9694117648</v>
      </c>
      <c r="U53" s="7">
        <f>AVERAGE($U$5:U21)</f>
        <v>3370178.4511764706</v>
      </c>
      <c r="V53" s="12">
        <f t="shared" si="20"/>
        <v>-0.20032603363451812</v>
      </c>
      <c r="W53" s="17"/>
      <c r="X53" s="9">
        <f>AVERAGE($X$5:X21)</f>
        <v>3635</v>
      </c>
      <c r="Y53" s="9">
        <f>AVERAGE($Y$5:Y21)</f>
        <v>4092.705882352941</v>
      </c>
      <c r="Z53" s="12">
        <f t="shared" si="21"/>
        <v>-0.1118345406461998</v>
      </c>
      <c r="AA53" s="7">
        <f>AVERAGE($AA$5:AA21)</f>
        <v>15719025.898235293</v>
      </c>
      <c r="AB53" s="7">
        <f>AVERAGE($AB$5:AB21)</f>
        <v>21261302.122941174</v>
      </c>
      <c r="AC53" s="12">
        <f t="shared" si="22"/>
        <v>-0.26067435534560723</v>
      </c>
      <c r="AD53" s="17"/>
      <c r="AE53" s="17"/>
      <c r="AF53" s="9">
        <f>AVERAGE($AF$5:AF21)</f>
        <v>322.35294117647061</v>
      </c>
      <c r="AG53" s="9">
        <f>AVERAGE($AG$5:AG21)</f>
        <v>445.41176470588238</v>
      </c>
      <c r="AH53" s="12">
        <f t="shared" si="23"/>
        <v>-0.2762810353935552</v>
      </c>
      <c r="AI53" s="7">
        <f>AVERAGE($AI$5:AI21)</f>
        <v>574.64705882352939</v>
      </c>
      <c r="AJ53" s="7">
        <f>AVERAGE($AJ$5:AJ21)</f>
        <v>769.76470588235293</v>
      </c>
      <c r="AK53" s="12">
        <f t="shared" si="24"/>
        <v>-0.25347699831881404</v>
      </c>
      <c r="AL53" s="9">
        <f>AVERAGE($AL$5:AL21)</f>
        <v>2484460.2941176472</v>
      </c>
      <c r="AM53" s="9">
        <f>AVERAGE($AM$5:AM21)</f>
        <v>3135968.2352941176</v>
      </c>
      <c r="AN53" s="12">
        <f t="shared" si="25"/>
        <v>-0.20775336109721992</v>
      </c>
      <c r="AO53" s="7">
        <f>AVERAGE($AO$5:AO21)</f>
        <v>443378.88999999996</v>
      </c>
      <c r="AP53" s="7">
        <f>AVERAGE($AP$5:AP21)</f>
        <v>633751.14176470577</v>
      </c>
      <c r="AQ53" s="12">
        <f t="shared" si="26"/>
        <v>-0.30038959966936951</v>
      </c>
      <c r="AR53" s="9">
        <f>AVERAGE($AR$5:AR21)</f>
        <v>139025.08402499999</v>
      </c>
      <c r="AS53" s="9">
        <f>AVERAGE($AS$5:AS21)</f>
        <v>132284.16077058826</v>
      </c>
      <c r="AT53" s="12">
        <f t="shared" si="27"/>
        <v>5.095790165008543E-2</v>
      </c>
    </row>
    <row r="54" spans="1:46" ht="14.25">
      <c r="A54" s="6">
        <f t="shared" si="28"/>
        <v>46099</v>
      </c>
      <c r="B54" s="7">
        <f>AVERAGE($B$5:B22)</f>
        <v>5903.833333333333</v>
      </c>
      <c r="C54" s="7">
        <f>AVERAGE($C$5:C22)</f>
        <v>7136.166666666667</v>
      </c>
      <c r="D54" s="12">
        <f t="shared" si="14"/>
        <v>-0.1726884181516688</v>
      </c>
      <c r="E54" s="9">
        <f>AVERAGE($E$5:E22)</f>
        <v>164</v>
      </c>
      <c r="F54" s="9">
        <f>AVERAGE($F$5:F22)</f>
        <v>253.22222222222223</v>
      </c>
      <c r="G54" s="12">
        <f t="shared" si="15"/>
        <v>-0.35234752084247478</v>
      </c>
      <c r="H54" s="7">
        <f>AVERAGE($H$5:H22)</f>
        <v>77.166666666666671</v>
      </c>
      <c r="I54" s="7">
        <f>AVERAGE($I$5:I22)</f>
        <v>98.5</v>
      </c>
      <c r="J54" s="12">
        <f t="shared" si="16"/>
        <v>-0.2165820642978003</v>
      </c>
      <c r="K54" s="9">
        <f>AVERAGE($K$5:K22)</f>
        <v>1015.1666666666666</v>
      </c>
      <c r="L54" s="9">
        <f>AVERAGE($L$5:L22)</f>
        <v>1509.6111111111111</v>
      </c>
      <c r="M54" s="12">
        <f t="shared" si="17"/>
        <v>-0.32753100504176941</v>
      </c>
      <c r="N54" s="7">
        <f>AVERAGE($N$5:N22)</f>
        <v>2520.1666666666665</v>
      </c>
      <c r="O54" s="7">
        <f>AVERAGE($O$5:O22)</f>
        <v>3679.2777777777778</v>
      </c>
      <c r="P54" s="12">
        <f t="shared" si="18"/>
        <v>-0.31503767345644529</v>
      </c>
      <c r="Q54" s="9">
        <f>AVERAGE($Q$5:Q22)</f>
        <v>16770.222222222223</v>
      </c>
      <c r="R54" s="9">
        <f>AVERAGE($R$5:R22)</f>
        <v>29285.5</v>
      </c>
      <c r="S54" s="12">
        <f t="shared" si="19"/>
        <v>-0.42735407549052523</v>
      </c>
      <c r="T54" s="7">
        <f>AVERAGE($T$5:T22)</f>
        <v>2545319.3044444448</v>
      </c>
      <c r="U54" s="7">
        <f>AVERAGE($U$5:U22)</f>
        <v>3348359.8594444445</v>
      </c>
      <c r="V54" s="12">
        <f t="shared" si="20"/>
        <v>-0.23983101838200843</v>
      </c>
      <c r="W54" s="17"/>
      <c r="X54" s="9">
        <f>AVERAGE($X$5:X22)</f>
        <v>3433.0555555555557</v>
      </c>
      <c r="Y54" s="9">
        <f>AVERAGE($Y$5:Y22)</f>
        <v>4105.5555555555557</v>
      </c>
      <c r="Z54" s="12">
        <f t="shared" si="21"/>
        <v>-0.16380243572395128</v>
      </c>
      <c r="AA54" s="7">
        <f>AVERAGE($AA$5:AA22)</f>
        <v>14845746.681666665</v>
      </c>
      <c r="AB54" s="7">
        <f>AVERAGE($AB$5:AB22)</f>
        <v>20940491.238888886</v>
      </c>
      <c r="AC54" s="12">
        <f t="shared" si="22"/>
        <v>-0.29105069636110464</v>
      </c>
      <c r="AD54" s="17"/>
      <c r="AE54" s="17"/>
      <c r="AF54" s="9">
        <f>AVERAGE($AF$5:AF22)</f>
        <v>304.44444444444446</v>
      </c>
      <c r="AG54" s="9">
        <f>AVERAGE($AG$5:AG22)</f>
        <v>443.88888888888891</v>
      </c>
      <c r="AH54" s="12">
        <f t="shared" si="23"/>
        <v>-0.31414267834793491</v>
      </c>
      <c r="AI54" s="7">
        <f>AVERAGE($AI$5:AI22)</f>
        <v>542.72222222222217</v>
      </c>
      <c r="AJ54" s="7">
        <f>AVERAGE($AJ$5:AJ22)</f>
        <v>766.88888888888891</v>
      </c>
      <c r="AK54" s="12">
        <f t="shared" si="24"/>
        <v>-0.29230657780353531</v>
      </c>
      <c r="AL54" s="9">
        <f>AVERAGE($AL$5:AL22)</f>
        <v>2346434.722222222</v>
      </c>
      <c r="AM54" s="9">
        <f>AVERAGE($AM$5:AM22)</f>
        <v>3088131.611111111</v>
      </c>
      <c r="AN54" s="12">
        <f t="shared" si="25"/>
        <v>-0.24017657998132605</v>
      </c>
      <c r="AO54" s="7">
        <f>AVERAGE($AO$5:AO22)</f>
        <v>418746.72944444441</v>
      </c>
      <c r="AP54" s="7">
        <f>AVERAGE($AP$5:AP22)</f>
        <v>655292.83666666655</v>
      </c>
      <c r="AQ54" s="12">
        <f t="shared" si="26"/>
        <v>-0.3609777094855503</v>
      </c>
      <c r="AR54" s="9">
        <f>AVERAGE($AR$5:AR22)</f>
        <v>139025.08402499999</v>
      </c>
      <c r="AS54" s="9">
        <f>AVERAGE($AS$5:AS22)</f>
        <v>161344.61470000001</v>
      </c>
      <c r="AT54" s="12">
        <f t="shared" si="27"/>
        <v>-0.13833452524275677</v>
      </c>
    </row>
    <row r="55" spans="1:46" ht="14.25" outlineLevel="1">
      <c r="A55" s="6">
        <f t="shared" si="28"/>
        <v>46100</v>
      </c>
      <c r="B55" s="7">
        <f>AVERAGE($B$5:B23)</f>
        <v>5593.105263157895</v>
      </c>
      <c r="C55" s="7">
        <f>AVERAGE($C$5:C23)</f>
        <v>7115.5789473684208</v>
      </c>
      <c r="D55" s="12">
        <f t="shared" si="14"/>
        <v>-0.21396343087073574</v>
      </c>
      <c r="E55" s="9">
        <f>AVERAGE($E$5:E23)</f>
        <v>155.36842105263159</v>
      </c>
      <c r="F55" s="9">
        <f>AVERAGE($F$5:F23)</f>
        <v>250.52631578947367</v>
      </c>
      <c r="G55" s="12">
        <f t="shared" si="15"/>
        <v>-0.37983193277310917</v>
      </c>
      <c r="H55" s="7">
        <f>AVERAGE($H$5:H23)</f>
        <v>73.10526315789474</v>
      </c>
      <c r="I55" s="7">
        <f>AVERAGE($I$5:I23)</f>
        <v>97.78947368421052</v>
      </c>
      <c r="J55" s="12">
        <f t="shared" si="16"/>
        <v>-0.25242195909580184</v>
      </c>
      <c r="K55" s="9">
        <f>AVERAGE($K$5:K23)</f>
        <v>961.73684210526312</v>
      </c>
      <c r="L55" s="9">
        <f>AVERAGE($L$5:L23)</f>
        <v>1499.3157894736842</v>
      </c>
      <c r="M55" s="12">
        <f t="shared" si="17"/>
        <v>-0.35854951381331834</v>
      </c>
      <c r="N55" s="7">
        <f>AVERAGE($N$5:N23)</f>
        <v>2387.5263157894738</v>
      </c>
      <c r="O55" s="7">
        <f>AVERAGE($O$5:O23)</f>
        <v>3660.3684210526317</v>
      </c>
      <c r="P55" s="12">
        <f t="shared" si="18"/>
        <v>-0.34773606338159807</v>
      </c>
      <c r="Q55" s="9">
        <f>AVERAGE($Q$5:Q23)</f>
        <v>15887.578947368422</v>
      </c>
      <c r="R55" s="9">
        <f>AVERAGE($R$5:R23)</f>
        <v>29004.157894736843</v>
      </c>
      <c r="S55" s="12">
        <f t="shared" si="19"/>
        <v>-0.45223098684580615</v>
      </c>
      <c r="T55" s="7">
        <f>AVERAGE($T$5:T23)</f>
        <v>2411355.1305263159</v>
      </c>
      <c r="U55" s="7">
        <f>AVERAGE($U$5:U23)</f>
        <v>3375567.9721052633</v>
      </c>
      <c r="V55" s="12">
        <f t="shared" si="20"/>
        <v>-0.28564462322990647</v>
      </c>
      <c r="W55" s="17"/>
      <c r="X55" s="9">
        <f>AVERAGE($X$5:X23)</f>
        <v>3252.3684210526317</v>
      </c>
      <c r="Y55" s="9">
        <f>AVERAGE($Y$5:Y23)</f>
        <v>4101.894736842105</v>
      </c>
      <c r="Z55" s="12">
        <f t="shared" si="21"/>
        <v>-0.207105830424964</v>
      </c>
      <c r="AA55" s="7">
        <f>AVERAGE($AA$5:AA23)</f>
        <v>14064391.593157893</v>
      </c>
      <c r="AB55" s="7">
        <f>AVERAGE($AB$5:AB23)</f>
        <v>20925069.138421047</v>
      </c>
      <c r="AC55" s="12">
        <f t="shared" si="22"/>
        <v>-0.32786881132287832</v>
      </c>
      <c r="AD55" s="17"/>
      <c r="AE55" s="17"/>
      <c r="AF55" s="9">
        <f>AVERAGE($AF$5:AF23)</f>
        <v>288.42105263157896</v>
      </c>
      <c r="AG55" s="9">
        <f>AVERAGE($AG$5:AG23)</f>
        <v>441.05263157894734</v>
      </c>
      <c r="AH55" s="12">
        <f t="shared" si="23"/>
        <v>-0.3460620525059665</v>
      </c>
      <c r="AI55" s="7">
        <f>AVERAGE($AI$5:AI23)</f>
        <v>514.15789473684208</v>
      </c>
      <c r="AJ55" s="7">
        <f>AVERAGE($AJ$5:AJ23)</f>
        <v>762.10526315789468</v>
      </c>
      <c r="AK55" s="12">
        <f t="shared" si="24"/>
        <v>-0.32534530386740329</v>
      </c>
      <c r="AL55" s="9">
        <f>AVERAGE($AL$5:AL23)</f>
        <v>2222938.1578947366</v>
      </c>
      <c r="AM55" s="9">
        <f>AVERAGE($AM$5:AM23)</f>
        <v>3071129.3684210526</v>
      </c>
      <c r="AN55" s="12">
        <f t="shared" si="25"/>
        <v>-0.27618218211445555</v>
      </c>
      <c r="AO55" s="7">
        <f>AVERAGE($AO$5:AO23)</f>
        <v>396707.42789473681</v>
      </c>
      <c r="AP55" s="7">
        <f>AVERAGE($AP$5:AP23)</f>
        <v>674240.43526315782</v>
      </c>
      <c r="AQ55" s="12">
        <f t="shared" si="26"/>
        <v>-0.41162320272307479</v>
      </c>
      <c r="AR55" s="9">
        <f>AVERAGE($AR$5:AR23)</f>
        <v>139025.08402499999</v>
      </c>
      <c r="AS55" s="9">
        <f>AVERAGE($AS$5:AS23)</f>
        <v>185000.89766842106</v>
      </c>
      <c r="AT55" s="12">
        <f t="shared" si="27"/>
        <v>-0.24851670571795809</v>
      </c>
    </row>
    <row r="56" spans="1:46" ht="14.25" outlineLevel="1">
      <c r="A56" s="6">
        <f t="shared" si="28"/>
        <v>46101</v>
      </c>
      <c r="B56" s="7">
        <f>AVERAGE($B$5:B24)</f>
        <v>5313.45</v>
      </c>
      <c r="C56" s="7">
        <f>AVERAGE($C$5:C24)</f>
        <v>7135.75</v>
      </c>
      <c r="D56" s="12">
        <f t="shared" si="14"/>
        <v>-0.25537609921872267</v>
      </c>
      <c r="E56" s="9">
        <f>AVERAGE($E$5:E24)</f>
        <v>147.6</v>
      </c>
      <c r="F56" s="9">
        <f>AVERAGE($F$5:F24)</f>
        <v>251.9</v>
      </c>
      <c r="G56" s="12">
        <f t="shared" si="15"/>
        <v>-0.41405319571258442</v>
      </c>
      <c r="H56" s="7">
        <f>AVERAGE($H$5:H24)</f>
        <v>69.45</v>
      </c>
      <c r="I56" s="7">
        <f>AVERAGE($I$5:I24)</f>
        <v>99.25</v>
      </c>
      <c r="J56" s="12">
        <f t="shared" si="16"/>
        <v>-0.30025188916876572</v>
      </c>
      <c r="K56" s="9">
        <f>AVERAGE($K$5:K24)</f>
        <v>913.65</v>
      </c>
      <c r="L56" s="9">
        <f>AVERAGE($L$5:L24)</f>
        <v>1503.95</v>
      </c>
      <c r="M56" s="12">
        <f t="shared" si="17"/>
        <v>-0.39249975065660431</v>
      </c>
      <c r="N56" s="7">
        <f>AVERAGE($N$5:N24)</f>
        <v>2268.15</v>
      </c>
      <c r="O56" s="7">
        <f>AVERAGE($O$5:O24)</f>
        <v>3665.95</v>
      </c>
      <c r="P56" s="12">
        <f t="shared" si="18"/>
        <v>-0.38129270721095482</v>
      </c>
      <c r="Q56" s="9">
        <f>AVERAGE($Q$5:Q24)</f>
        <v>15093.2</v>
      </c>
      <c r="R56" s="9">
        <f>AVERAGE($R$5:R24)</f>
        <v>29907.85</v>
      </c>
      <c r="S56" s="12">
        <f t="shared" si="19"/>
        <v>-0.49534319584991893</v>
      </c>
      <c r="T56" s="7">
        <f>AVERAGE($T$5:T24)</f>
        <v>2290787.3740000003</v>
      </c>
      <c r="U56" s="7">
        <f>AVERAGE($U$5:U24)</f>
        <v>3395119.9734999998</v>
      </c>
      <c r="V56" s="12">
        <f t="shared" si="20"/>
        <v>-0.32527056720224018</v>
      </c>
      <c r="W56" s="17"/>
      <c r="X56" s="9">
        <f>AVERAGE($X$5:X24)</f>
        <v>3089.75</v>
      </c>
      <c r="Y56" s="9">
        <f>AVERAGE($Y$5:Y24)</f>
        <v>4125.5</v>
      </c>
      <c r="Z56" s="12">
        <f t="shared" si="21"/>
        <v>-0.25106047751787663</v>
      </c>
      <c r="AA56" s="7">
        <f>AVERAGE($AA$5:AA24)</f>
        <v>13361172.013499999</v>
      </c>
      <c r="AB56" s="7">
        <f>AVERAGE($AB$5:AB24)</f>
        <v>20983858.362999998</v>
      </c>
      <c r="AC56" s="12">
        <f t="shared" si="22"/>
        <v>-0.36326428713133035</v>
      </c>
      <c r="AD56" s="17"/>
      <c r="AE56" s="17"/>
      <c r="AF56" s="9">
        <f>AVERAGE($AF$5:AF24)</f>
        <v>274</v>
      </c>
      <c r="AG56" s="9">
        <f>AVERAGE($AG$5:AG24)</f>
        <v>442.9</v>
      </c>
      <c r="AH56" s="12">
        <f t="shared" si="23"/>
        <v>-0.38135019191691122</v>
      </c>
      <c r="AI56" s="7">
        <f>AVERAGE($AI$5:AI24)</f>
        <v>488.45</v>
      </c>
      <c r="AJ56" s="7">
        <f>AVERAGE($AJ$5:AJ24)</f>
        <v>764.25</v>
      </c>
      <c r="AK56" s="12">
        <f t="shared" si="24"/>
        <v>-0.36087667648020938</v>
      </c>
      <c r="AL56" s="9">
        <f>AVERAGE($AL$5:AL24)</f>
        <v>2111791.25</v>
      </c>
      <c r="AM56" s="9">
        <f>AVERAGE($AM$5:AM24)</f>
        <v>3103591.55</v>
      </c>
      <c r="AN56" s="12">
        <f t="shared" si="25"/>
        <v>-0.31956534357750777</v>
      </c>
      <c r="AO56" s="7">
        <f>AVERAGE($AO$5:AO24)</f>
        <v>376872.05649999995</v>
      </c>
      <c r="AP56" s="7">
        <f>AVERAGE($AP$5:AP24)</f>
        <v>660756.20199999993</v>
      </c>
      <c r="AQ56" s="12">
        <f t="shared" si="26"/>
        <v>-0.42963523405566162</v>
      </c>
      <c r="AR56" s="9">
        <f>AVERAGE($AR$5:AR24)</f>
        <v>139025.08402499999</v>
      </c>
      <c r="AS56" s="9">
        <f>AVERAGE($AS$5:AS24)</f>
        <v>177053.13232000003</v>
      </c>
      <c r="AT56" s="12">
        <f t="shared" si="27"/>
        <v>-0.21478325628416103</v>
      </c>
    </row>
    <row r="57" spans="1:46" ht="14.25" outlineLevel="1">
      <c r="A57" s="6">
        <f t="shared" si="28"/>
        <v>46102</v>
      </c>
      <c r="B57" s="7">
        <f>AVERAGE($B$5:B25)</f>
        <v>5060.4285714285716</v>
      </c>
      <c r="C57" s="7">
        <f>AVERAGE($C$5:C25)</f>
        <v>7128.1428571428569</v>
      </c>
      <c r="D57" s="12">
        <f t="shared" si="14"/>
        <v>-0.2900775597731326</v>
      </c>
      <c r="E57" s="9">
        <f>AVERAGE($E$5:E25)</f>
        <v>140.57142857142858</v>
      </c>
      <c r="F57" s="9">
        <f>AVERAGE($F$5:F25)</f>
        <v>250.95238095238096</v>
      </c>
      <c r="G57" s="12">
        <f t="shared" si="15"/>
        <v>-0.43984819734345348</v>
      </c>
      <c r="H57" s="7">
        <f>AVERAGE($H$5:H25)</f>
        <v>66.142857142857139</v>
      </c>
      <c r="I57" s="7">
        <f>AVERAGE($I$5:I25)</f>
        <v>100.95238095238095</v>
      </c>
      <c r="J57" s="12">
        <f t="shared" si="16"/>
        <v>-0.34481132075471699</v>
      </c>
      <c r="K57" s="9">
        <f>AVERAGE($K$5:K25)</f>
        <v>870.14285714285711</v>
      </c>
      <c r="L57" s="9">
        <f>AVERAGE($L$5:L25)</f>
        <v>1515.8095238095239</v>
      </c>
      <c r="M57" s="12">
        <f t="shared" si="17"/>
        <v>-0.42595501382256851</v>
      </c>
      <c r="N57" s="7">
        <f>AVERAGE($N$5:N25)</f>
        <v>2160.1428571428573</v>
      </c>
      <c r="O57" s="7">
        <f>AVERAGE($O$5:O25)</f>
        <v>3679.4761904761904</v>
      </c>
      <c r="P57" s="12">
        <f t="shared" si="18"/>
        <v>-0.41292109384099696</v>
      </c>
      <c r="Q57" s="9">
        <f>AVERAGE($Q$5:Q25)</f>
        <v>14374.476190476191</v>
      </c>
      <c r="R57" s="9">
        <f>AVERAGE($R$5:R25)</f>
        <v>30466.523809523809</v>
      </c>
      <c r="S57" s="12">
        <f t="shared" si="19"/>
        <v>-0.52818784708274658</v>
      </c>
      <c r="T57" s="7">
        <f>AVERAGE($T$5:T25)</f>
        <v>2181702.260952381</v>
      </c>
      <c r="U57" s="7">
        <f>AVERAGE($U$5:U25)</f>
        <v>3440976.9747619047</v>
      </c>
      <c r="V57" s="12">
        <f t="shared" si="20"/>
        <v>-0.36596429532826447</v>
      </c>
      <c r="W57" s="17"/>
      <c r="X57" s="9">
        <f>AVERAGE($X$5:X25)</f>
        <v>2942.6190476190477</v>
      </c>
      <c r="Y57" s="9">
        <f>AVERAGE($Y$5:Y25)</f>
        <v>4119.5714285714284</v>
      </c>
      <c r="Z57" s="12">
        <f t="shared" si="21"/>
        <v>-0.28569777253759632</v>
      </c>
      <c r="AA57" s="7">
        <f>AVERAGE($AA$5:AA25)</f>
        <v>12724925.727142856</v>
      </c>
      <c r="AB57" s="7">
        <f>AVERAGE($AB$5:AB25)</f>
        <v>21362910.349047616</v>
      </c>
      <c r="AC57" s="12">
        <f t="shared" si="22"/>
        <v>-0.4043449361893639</v>
      </c>
      <c r="AD57" s="17"/>
      <c r="AE57" s="17"/>
      <c r="AF57" s="9">
        <f>AVERAGE($AF$5:AF25)</f>
        <v>260.95238095238096</v>
      </c>
      <c r="AG57" s="9">
        <f>AVERAGE($AG$5:AG25)</f>
        <v>444.23809523809524</v>
      </c>
      <c r="AH57" s="12">
        <f t="shared" si="23"/>
        <v>-0.41258441419230357</v>
      </c>
      <c r="AI57" s="7">
        <f>AVERAGE($AI$5:AI25)</f>
        <v>465.1904761904762</v>
      </c>
      <c r="AJ57" s="7">
        <f>AVERAGE($AJ$5:AJ25)</f>
        <v>768.52380952380952</v>
      </c>
      <c r="AK57" s="12">
        <f t="shared" si="24"/>
        <v>-0.39469607782390481</v>
      </c>
      <c r="AL57" s="9">
        <f>AVERAGE($AL$5:AL25)</f>
        <v>2011229.7619047619</v>
      </c>
      <c r="AM57" s="9">
        <f>AVERAGE($AM$5:AM25)</f>
        <v>3164886.6190476189</v>
      </c>
      <c r="AN57" s="12">
        <f t="shared" si="25"/>
        <v>-0.36451759446915566</v>
      </c>
      <c r="AO57" s="7">
        <f>AVERAGE($AO$5:AO25)</f>
        <v>358925.76809523802</v>
      </c>
      <c r="AP57" s="7">
        <f>AVERAGE($AP$5:AP25)</f>
        <v>662021.0085714286</v>
      </c>
      <c r="AQ57" s="12">
        <f t="shared" si="26"/>
        <v>-0.45783326594157198</v>
      </c>
      <c r="AR57" s="9">
        <f>AVERAGE($AR$5:AR25)</f>
        <v>139025.08402499999</v>
      </c>
      <c r="AS57" s="9">
        <f>AVERAGE($AS$5:AS25)</f>
        <v>172536.68018095239</v>
      </c>
      <c r="AT57" s="12">
        <f t="shared" si="27"/>
        <v>-0.19422882207311645</v>
      </c>
    </row>
    <row r="58" spans="1:46" ht="14.25" outlineLevel="1">
      <c r="A58" s="6">
        <f t="shared" si="28"/>
        <v>46103</v>
      </c>
      <c r="B58" s="7">
        <f>AVERAGE($B$5:B26)</f>
        <v>4830.409090909091</v>
      </c>
      <c r="C58" s="7">
        <f>AVERAGE($C$5:C26)</f>
        <v>7119.045454545455</v>
      </c>
      <c r="D58" s="12">
        <f t="shared" si="14"/>
        <v>-0.32148079096405929</v>
      </c>
      <c r="E58" s="9">
        <f>AVERAGE($E$5:E26)</f>
        <v>134.18181818181819</v>
      </c>
      <c r="F58" s="9">
        <f>AVERAGE($F$5:F26)</f>
        <v>252.59090909090909</v>
      </c>
      <c r="G58" s="12">
        <f t="shared" si="15"/>
        <v>-0.46877811768940075</v>
      </c>
      <c r="H58" s="7">
        <f>AVERAGE($H$5:H26)</f>
        <v>63.136363636363633</v>
      </c>
      <c r="I58" s="7">
        <f>AVERAGE($I$5:I26)</f>
        <v>103.13636363636364</v>
      </c>
      <c r="J58" s="12">
        <f t="shared" si="16"/>
        <v>-0.38783605112384317</v>
      </c>
      <c r="K58" s="9">
        <f>AVERAGE($K$5:K26)</f>
        <v>830.59090909090912</v>
      </c>
      <c r="L58" s="9">
        <f>AVERAGE($L$5:L26)</f>
        <v>1523.409090909091</v>
      </c>
      <c r="M58" s="12">
        <f t="shared" si="17"/>
        <v>-0.45478144114575564</v>
      </c>
      <c r="N58" s="7">
        <f>AVERAGE($N$5:N26)</f>
        <v>2061.9545454545455</v>
      </c>
      <c r="O58" s="7">
        <f>AVERAGE($O$5:O26)</f>
        <v>3683.5454545454545</v>
      </c>
      <c r="P58" s="12">
        <f t="shared" si="18"/>
        <v>-0.44022557318788713</v>
      </c>
      <c r="Q58" s="9">
        <f>AVERAGE($Q$5:Q26)</f>
        <v>13721.09090909091</v>
      </c>
      <c r="R58" s="9">
        <f>AVERAGE($R$5:R26)</f>
        <v>30991</v>
      </c>
      <c r="S58" s="12">
        <f t="shared" si="19"/>
        <v>-0.5572556255335126</v>
      </c>
      <c r="T58" s="7">
        <f>AVERAGE($T$5:T26)</f>
        <v>2082533.9763636366</v>
      </c>
      <c r="U58" s="7">
        <f>AVERAGE($U$5:U26)</f>
        <v>3424810.9759090911</v>
      </c>
      <c r="V58" s="12">
        <f t="shared" si="20"/>
        <v>-0.39192732357707916</v>
      </c>
      <c r="W58" s="17"/>
      <c r="X58" s="9">
        <f>AVERAGE($X$5:X26)</f>
        <v>2808.8636363636365</v>
      </c>
      <c r="Y58" s="9">
        <f>AVERAGE($Y$5:Y26)</f>
        <v>4073.8636363636365</v>
      </c>
      <c r="Z58" s="12">
        <f t="shared" si="21"/>
        <v>-0.31051603905160391</v>
      </c>
      <c r="AA58" s="7">
        <f>AVERAGE($AA$5:AA26)</f>
        <v>12146520.012272727</v>
      </c>
      <c r="AB58" s="7">
        <f>AVERAGE($AB$5:AB26)</f>
        <v>21172769.737272725</v>
      </c>
      <c r="AC58" s="12">
        <f t="shared" si="22"/>
        <v>-0.42631407402075083</v>
      </c>
      <c r="AD58" s="17"/>
      <c r="AE58" s="17"/>
      <c r="AF58" s="9">
        <f>AVERAGE($AF$5:AF26)</f>
        <v>249.09090909090909</v>
      </c>
      <c r="AG58" s="9">
        <f>AVERAGE($AG$5:AG26)</f>
        <v>444.5</v>
      </c>
      <c r="AH58" s="12">
        <f t="shared" si="23"/>
        <v>-0.43961550260762861</v>
      </c>
      <c r="AI58" s="7">
        <f>AVERAGE($AI$5:AI26)</f>
        <v>444.04545454545456</v>
      </c>
      <c r="AJ58" s="7">
        <f>AVERAGE($AJ$5:AJ26)</f>
        <v>769.36363636363637</v>
      </c>
      <c r="AK58" s="12">
        <f t="shared" si="24"/>
        <v>-0.42284060025995507</v>
      </c>
      <c r="AL58" s="9">
        <f>AVERAGE($AL$5:AL26)</f>
        <v>1919810.2272727273</v>
      </c>
      <c r="AM58" s="9">
        <f>AVERAGE($AM$5:AM26)</f>
        <v>3132267.8181818184</v>
      </c>
      <c r="AN58" s="12">
        <f t="shared" si="25"/>
        <v>-0.38708618205351419</v>
      </c>
      <c r="AO58" s="7">
        <f>AVERAGE($AO$5:AO26)</f>
        <v>342610.96045454539</v>
      </c>
      <c r="AP58" s="7">
        <f>AVERAGE($AP$5:AP26)</f>
        <v>667623.41136363626</v>
      </c>
      <c r="AQ58" s="12">
        <f t="shared" si="26"/>
        <v>-0.48682003263673068</v>
      </c>
      <c r="AR58" s="9">
        <f>AVERAGE($AR$5:AR26)</f>
        <v>139025.08402499999</v>
      </c>
      <c r="AS58" s="9">
        <f>AVERAGE($AS$5:AS26)</f>
        <v>178150.46525000001</v>
      </c>
      <c r="AT58" s="12">
        <f t="shared" si="27"/>
        <v>-0.2196198655450888</v>
      </c>
    </row>
    <row r="59" spans="1:46" ht="14.25" outlineLevel="1">
      <c r="A59" s="6">
        <f t="shared" si="28"/>
        <v>46104</v>
      </c>
      <c r="B59" s="7">
        <f>AVERAGE($B$5:B27)</f>
        <v>4620.391304347826</v>
      </c>
      <c r="C59" s="7">
        <f>AVERAGE($C$5:C27)</f>
        <v>7068.521739130435</v>
      </c>
      <c r="D59" s="12">
        <f t="shared" si="14"/>
        <v>-0.34634263359905526</v>
      </c>
      <c r="E59" s="9">
        <f>AVERAGE($E$5:E27)</f>
        <v>128.34782608695653</v>
      </c>
      <c r="F59" s="9">
        <f>AVERAGE($F$5:F27)</f>
        <v>249.56521739130434</v>
      </c>
      <c r="G59" s="12">
        <f t="shared" si="15"/>
        <v>-0.48571428571428565</v>
      </c>
      <c r="H59" s="7">
        <f>AVERAGE($H$5:H27)</f>
        <v>60.391304347826086</v>
      </c>
      <c r="I59" s="7">
        <f>AVERAGE($I$5:I27)</f>
        <v>103.21739130434783</v>
      </c>
      <c r="J59" s="12">
        <f t="shared" si="16"/>
        <v>-0.41491154170176919</v>
      </c>
      <c r="K59" s="9">
        <f>AVERAGE($K$5:K27)</f>
        <v>794.47826086956525</v>
      </c>
      <c r="L59" s="9">
        <f>AVERAGE($L$5:L27)</f>
        <v>1517.3478260869565</v>
      </c>
      <c r="M59" s="12">
        <f t="shared" si="17"/>
        <v>-0.47640333533912144</v>
      </c>
      <c r="N59" s="7">
        <f>AVERAGE($N$5:N27)</f>
        <v>1972.304347826087</v>
      </c>
      <c r="O59" s="7">
        <f>AVERAGE($O$5:O27)</f>
        <v>3665.7391304347825</v>
      </c>
      <c r="P59" s="12">
        <f t="shared" si="18"/>
        <v>-0.46196270993452887</v>
      </c>
      <c r="Q59" s="9">
        <f>AVERAGE($Q$5:Q27)</f>
        <v>13124.521739130434</v>
      </c>
      <c r="R59" s="9">
        <f>AVERAGE($R$5:R27)</f>
        <v>30756.739130434784</v>
      </c>
      <c r="S59" s="12">
        <f t="shared" si="19"/>
        <v>-0.57327980435535519</v>
      </c>
      <c r="T59" s="7">
        <f>AVERAGE($T$5:T27)</f>
        <v>1991989.0208695654</v>
      </c>
      <c r="U59" s="7">
        <f>AVERAGE($U$5:U27)</f>
        <v>3427434.6291304347</v>
      </c>
      <c r="V59" s="12">
        <f t="shared" si="20"/>
        <v>-0.41881049927567909</v>
      </c>
      <c r="W59" s="17"/>
      <c r="X59" s="9">
        <f>AVERAGE($X$5:X27)</f>
        <v>2686.7391304347825</v>
      </c>
      <c r="Y59" s="9">
        <f>AVERAGE($Y$5:Y27)</f>
        <v>4019.8260869565215</v>
      </c>
      <c r="Z59" s="12">
        <f t="shared" si="21"/>
        <v>-0.33162801765163968</v>
      </c>
      <c r="AA59" s="7">
        <f>AVERAGE($AA$5:AA27)</f>
        <v>11618410.446521739</v>
      </c>
      <c r="AB59" s="7">
        <f>AVERAGE($AB$5:AB27)</f>
        <v>21046817.474347822</v>
      </c>
      <c r="AC59" s="12">
        <f t="shared" si="22"/>
        <v>-0.44797305052498165</v>
      </c>
      <c r="AD59" s="17"/>
      <c r="AE59" s="17"/>
      <c r="AF59" s="9">
        <f>AVERAGE($AF$5:AF27)</f>
        <v>238.2608695652174</v>
      </c>
      <c r="AG59" s="9">
        <f>AVERAGE($AG$5:AG27)</f>
        <v>445.82608695652175</v>
      </c>
      <c r="AH59" s="12">
        <f t="shared" si="23"/>
        <v>-0.46557440998634675</v>
      </c>
      <c r="AI59" s="7">
        <f>AVERAGE($AI$5:AI27)</f>
        <v>424.73913043478262</v>
      </c>
      <c r="AJ59" s="7">
        <f>AVERAGE($AJ$5:AJ27)</f>
        <v>771</v>
      </c>
      <c r="AK59" s="12">
        <f t="shared" si="24"/>
        <v>-0.44910618620650761</v>
      </c>
      <c r="AL59" s="9">
        <f>AVERAGE($AL$5:AL27)</f>
        <v>1836340.2173913044</v>
      </c>
      <c r="AM59" s="9">
        <f>AVERAGE($AM$5:AM27)</f>
        <v>3165897.9565217393</v>
      </c>
      <c r="AN59" s="12">
        <f t="shared" si="25"/>
        <v>-0.4199622847576468</v>
      </c>
      <c r="AO59" s="7">
        <f>AVERAGE($AO$5:AO27)</f>
        <v>327714.83173913037</v>
      </c>
      <c r="AP59" s="7">
        <f>AVERAGE($AP$5:AP27)</f>
        <v>664798.31565217383</v>
      </c>
      <c r="AQ59" s="12">
        <f t="shared" si="26"/>
        <v>-0.50704623639480972</v>
      </c>
      <c r="AR59" s="9">
        <f>AVERAGE($AR$5:AR27)</f>
        <v>139025.08402499999</v>
      </c>
      <c r="AS59" s="9">
        <f>AVERAGE($AS$5:AS27)</f>
        <v>147240.28333043479</v>
      </c>
      <c r="AT59" s="12">
        <f t="shared" si="27"/>
        <v>-5.5794508945614781E-2</v>
      </c>
    </row>
    <row r="60" spans="1:46" ht="14.25" outlineLevel="1">
      <c r="A60" s="6">
        <f t="shared" si="28"/>
        <v>46105</v>
      </c>
      <c r="B60" s="7">
        <f>AVERAGE($B$5:B28)</f>
        <v>4427.875</v>
      </c>
      <c r="C60" s="7">
        <f>AVERAGE($C$5:C28)</f>
        <v>7007</v>
      </c>
      <c r="D60" s="12">
        <f t="shared" si="14"/>
        <v>-0.36807835022120738</v>
      </c>
      <c r="E60" s="9">
        <f>AVERAGE($E$5:E28)</f>
        <v>123</v>
      </c>
      <c r="F60" s="9">
        <f>AVERAGE($F$5:F28)</f>
        <v>247.33333333333334</v>
      </c>
      <c r="G60" s="12">
        <f t="shared" si="15"/>
        <v>-0.50269541778975746</v>
      </c>
      <c r="H60" s="7">
        <f>AVERAGE($H$5:H28)</f>
        <v>57.875</v>
      </c>
      <c r="I60" s="7">
        <f>AVERAGE($I$5:I28)</f>
        <v>102.625</v>
      </c>
      <c r="J60" s="12">
        <f t="shared" si="16"/>
        <v>-0.43605359317904996</v>
      </c>
      <c r="K60" s="9">
        <f>AVERAGE($K$5:K28)</f>
        <v>761.375</v>
      </c>
      <c r="L60" s="9">
        <f>AVERAGE($L$5:L28)</f>
        <v>1509.9583333333333</v>
      </c>
      <c r="M60" s="12">
        <f t="shared" si="17"/>
        <v>-0.49576423190485386</v>
      </c>
      <c r="N60" s="7">
        <f>AVERAGE($N$5:N28)</f>
        <v>1890.125</v>
      </c>
      <c r="O60" s="7">
        <f>AVERAGE($O$5:O28)</f>
        <v>3656.9583333333335</v>
      </c>
      <c r="P60" s="12">
        <f t="shared" si="18"/>
        <v>-0.4831428669089749</v>
      </c>
      <c r="Q60" s="9">
        <f>AVERAGE($Q$5:Q28)</f>
        <v>12577.666666666666</v>
      </c>
      <c r="R60" s="9">
        <f>AVERAGE($R$5:R28)</f>
        <v>30424.291666666668</v>
      </c>
      <c r="S60" s="12">
        <f t="shared" si="19"/>
        <v>-0.58659130656287528</v>
      </c>
      <c r="T60" s="7">
        <f>AVERAGE($T$5:T28)</f>
        <v>1908989.4783333335</v>
      </c>
      <c r="U60" s="7">
        <f>AVERAGE($U$5:U28)</f>
        <v>3434591.4362499998</v>
      </c>
      <c r="V60" s="12">
        <f t="shared" si="20"/>
        <v>-0.44418731783200649</v>
      </c>
      <c r="W60" s="17"/>
      <c r="X60" s="9">
        <f>AVERAGE($X$5:X28)</f>
        <v>2574.7916666666665</v>
      </c>
      <c r="Y60" s="9">
        <f>AVERAGE($Y$5:Y28)</f>
        <v>3965.5833333333335</v>
      </c>
      <c r="Z60" s="12">
        <f t="shared" si="21"/>
        <v>-0.35071553155273505</v>
      </c>
      <c r="AA60" s="7">
        <f>AVERAGE($AA$5:AA28)</f>
        <v>11134310.011249999</v>
      </c>
      <c r="AB60" s="7">
        <f>AVERAGE($AB$5:AB28)</f>
        <v>21007504.605416663</v>
      </c>
      <c r="AC60" s="12">
        <f t="shared" si="22"/>
        <v>-0.46998416897268791</v>
      </c>
      <c r="AD60" s="17"/>
      <c r="AE60" s="17"/>
      <c r="AF60" s="9">
        <f>AVERAGE($AF$5:AF28)</f>
        <v>228.33333333333334</v>
      </c>
      <c r="AG60" s="9">
        <f>AVERAGE($AG$5:AG28)</f>
        <v>443.625</v>
      </c>
      <c r="AH60" s="12">
        <f t="shared" si="23"/>
        <v>-0.48530102376256218</v>
      </c>
      <c r="AI60" s="7">
        <f>AVERAGE($AI$5:AI28)</f>
        <v>407.04166666666669</v>
      </c>
      <c r="AJ60" s="7">
        <f>AVERAGE($AJ$5:AJ28)</f>
        <v>768.875</v>
      </c>
      <c r="AK60" s="12">
        <f t="shared" si="24"/>
        <v>-0.47060098628949221</v>
      </c>
      <c r="AL60" s="9">
        <f>AVERAGE($AL$5:AL28)</f>
        <v>1759826.0416666667</v>
      </c>
      <c r="AM60" s="9">
        <f>AVERAGE($AM$5:AM28)</f>
        <v>3179850.125</v>
      </c>
      <c r="AN60" s="12">
        <f t="shared" si="25"/>
        <v>-0.44656950092367426</v>
      </c>
      <c r="AO60" s="7">
        <f>AVERAGE($AO$5:AO28)</f>
        <v>314060.04708333331</v>
      </c>
      <c r="AP60" s="7">
        <f>AVERAGE($AP$5:AP28)</f>
        <v>655305.37124999997</v>
      </c>
      <c r="AQ60" s="12">
        <f t="shared" si="26"/>
        <v>-0.52074244945640935</v>
      </c>
      <c r="AR60" s="9">
        <f>AVERAGE($AR$5:AR28)</f>
        <v>139025.08402499999</v>
      </c>
      <c r="AS60" s="9">
        <f>AVERAGE($AS$5:AS28)</f>
        <v>144917.03450416666</v>
      </c>
      <c r="AT60" s="12">
        <f t="shared" si="27"/>
        <v>-4.0657404419887327E-2</v>
      </c>
    </row>
    <row r="61" spans="1:46" ht="14.25" outlineLevel="1">
      <c r="A61" s="6">
        <f t="shared" si="28"/>
        <v>46106</v>
      </c>
      <c r="B61" s="7">
        <f>AVERAGE($B$5:B29)</f>
        <v>4250.76</v>
      </c>
      <c r="C61" s="7">
        <f>AVERAGE($C$5:C29)</f>
        <v>6940.4</v>
      </c>
      <c r="D61" s="12">
        <f t="shared" si="14"/>
        <v>-0.38753385971990079</v>
      </c>
      <c r="E61" s="9">
        <f>AVERAGE($E$5:E29)</f>
        <v>118.08</v>
      </c>
      <c r="F61" s="9">
        <f>AVERAGE($F$5:F29)</f>
        <v>244.2</v>
      </c>
      <c r="G61" s="12">
        <f t="shared" si="15"/>
        <v>-0.51646191646191641</v>
      </c>
      <c r="H61" s="7">
        <f>AVERAGE($H$5:H29)</f>
        <v>55.56</v>
      </c>
      <c r="I61" s="7">
        <f>AVERAGE($I$5:I29)</f>
        <v>101.72</v>
      </c>
      <c r="J61" s="12">
        <f t="shared" si="16"/>
        <v>-0.45379473063311049</v>
      </c>
      <c r="K61" s="9">
        <f>AVERAGE($K$5:K29)</f>
        <v>730.92</v>
      </c>
      <c r="L61" s="9">
        <f>AVERAGE($L$5:L29)</f>
        <v>1501.84</v>
      </c>
      <c r="M61" s="12">
        <f t="shared" si="17"/>
        <v>-0.51331699781601237</v>
      </c>
      <c r="N61" s="7">
        <f>AVERAGE($N$5:N29)</f>
        <v>1814.52</v>
      </c>
      <c r="O61" s="7">
        <f>AVERAGE($O$5:O29)</f>
        <v>3644.28</v>
      </c>
      <c r="P61" s="12">
        <f t="shared" si="18"/>
        <v>-0.50209094800619058</v>
      </c>
      <c r="Q61" s="9">
        <f>AVERAGE($Q$5:Q29)</f>
        <v>12074.56</v>
      </c>
      <c r="R61" s="9">
        <f>AVERAGE($R$5:R29)</f>
        <v>30148.720000000001</v>
      </c>
      <c r="S61" s="12">
        <f t="shared" si="19"/>
        <v>-0.59950007827861362</v>
      </c>
      <c r="T61" s="7">
        <f>AVERAGE($T$5:T29)</f>
        <v>1832629.8992000001</v>
      </c>
      <c r="U61" s="7">
        <f>AVERAGE($U$5:U29)</f>
        <v>3419413.0987999998</v>
      </c>
      <c r="V61" s="12">
        <f t="shared" si="20"/>
        <v>-0.46405133095994205</v>
      </c>
      <c r="W61" s="17"/>
      <c r="X61" s="9">
        <f>AVERAGE($X$5:X29)</f>
        <v>2471.8000000000002</v>
      </c>
      <c r="Y61" s="9">
        <f>AVERAGE($Y$5:Y29)</f>
        <v>3910.16</v>
      </c>
      <c r="Z61" s="12">
        <f t="shared" si="21"/>
        <v>-0.36785195490721601</v>
      </c>
      <c r="AA61" s="7">
        <f>AVERAGE($AA$5:AA29)</f>
        <v>10688937.6108</v>
      </c>
      <c r="AB61" s="7">
        <f>AVERAGE($AB$5:AB29)</f>
        <v>20901972.227599997</v>
      </c>
      <c r="AC61" s="12">
        <f t="shared" si="22"/>
        <v>-0.48861583517531432</v>
      </c>
      <c r="AD61" s="17"/>
      <c r="AE61" s="17"/>
      <c r="AF61" s="9">
        <f>AVERAGE($AF$5:AF29)</f>
        <v>219.2</v>
      </c>
      <c r="AG61" s="9">
        <f>AVERAGE($AG$5:AG29)</f>
        <v>440.12</v>
      </c>
      <c r="AH61" s="12">
        <f t="shared" si="23"/>
        <v>-0.50195401254203398</v>
      </c>
      <c r="AI61" s="7">
        <f>AVERAGE($AI$5:AI29)</f>
        <v>390.76</v>
      </c>
      <c r="AJ61" s="7">
        <f>AVERAGE($AJ$5:AJ29)</f>
        <v>763.56</v>
      </c>
      <c r="AK61" s="12">
        <f t="shared" si="24"/>
        <v>-0.48823930012048822</v>
      </c>
      <c r="AL61" s="9">
        <f>AVERAGE($AL$5:AL29)</f>
        <v>1689433</v>
      </c>
      <c r="AM61" s="9">
        <f>AVERAGE($AM$5:AM29)</f>
        <v>3139923.16</v>
      </c>
      <c r="AN61" s="12">
        <f t="shared" si="25"/>
        <v>-0.46195084595637048</v>
      </c>
      <c r="AO61" s="7">
        <f>AVERAGE($AO$5:AO29)</f>
        <v>301497.64519999997</v>
      </c>
      <c r="AP61" s="7">
        <f>AVERAGE($AP$5:AP29)</f>
        <v>670602.02599999995</v>
      </c>
      <c r="AQ61" s="12">
        <f t="shared" si="26"/>
        <v>-0.55040749429528268</v>
      </c>
      <c r="AR61" s="9">
        <f>AVERAGE($AR$5:AR29)</f>
        <v>139025.08402499999</v>
      </c>
      <c r="AS61" s="9">
        <f>AVERAGE($AS$5:AS29)</f>
        <v>165320.64486</v>
      </c>
      <c r="AT61" s="12">
        <f t="shared" si="27"/>
        <v>-0.15905793772621757</v>
      </c>
    </row>
    <row r="62" spans="1:46" ht="14.25" outlineLevel="1">
      <c r="A62" s="6">
        <f t="shared" si="28"/>
        <v>46107</v>
      </c>
      <c r="B62" s="7">
        <f>AVERAGE($B$5:B30)</f>
        <v>4087.2692307692309</v>
      </c>
      <c r="C62" s="7">
        <f>AVERAGE($C$5:C30)</f>
        <v>6878.3461538461543</v>
      </c>
      <c r="D62" s="12">
        <f t="shared" si="14"/>
        <v>-0.40577732795786109</v>
      </c>
      <c r="E62" s="9">
        <f>AVERAGE($E$5:E30)</f>
        <v>113.53846153846153</v>
      </c>
      <c r="F62" s="9">
        <f>AVERAGE($F$5:F30)</f>
        <v>241.73076923076923</v>
      </c>
      <c r="G62" s="12">
        <f t="shared" si="15"/>
        <v>-0.53031026252983293</v>
      </c>
      <c r="H62" s="7">
        <f>AVERAGE($H$5:H30)</f>
        <v>53.42307692307692</v>
      </c>
      <c r="I62" s="7">
        <f>AVERAGE($I$5:I30)</f>
        <v>100.96153846153847</v>
      </c>
      <c r="J62" s="12">
        <f t="shared" si="16"/>
        <v>-0.47085714285714292</v>
      </c>
      <c r="K62" s="9">
        <f>AVERAGE($K$5:K30)</f>
        <v>702.80769230769226</v>
      </c>
      <c r="L62" s="9">
        <f>AVERAGE($L$5:L30)</f>
        <v>1496.0769230769231</v>
      </c>
      <c r="M62" s="12">
        <f t="shared" si="17"/>
        <v>-0.53023291685947871</v>
      </c>
      <c r="N62" s="7">
        <f>AVERAGE($N$5:N30)</f>
        <v>1744.7307692307693</v>
      </c>
      <c r="O62" s="7">
        <f>AVERAGE($O$5:O30)</f>
        <v>3634.7692307692309</v>
      </c>
      <c r="P62" s="12">
        <f t="shared" si="18"/>
        <v>-0.51998857191229997</v>
      </c>
      <c r="Q62" s="9">
        <f>AVERAGE($Q$5:Q30)</f>
        <v>11610.153846153846</v>
      </c>
      <c r="R62" s="9">
        <f>AVERAGE($R$5:R30)</f>
        <v>29846.307692307691</v>
      </c>
      <c r="S62" s="12">
        <f t="shared" si="19"/>
        <v>-0.61100200514430336</v>
      </c>
      <c r="T62" s="7">
        <f>AVERAGE($T$5:T30)</f>
        <v>1762144.133846154</v>
      </c>
      <c r="U62" s="7">
        <f>AVERAGE($U$5:U30)</f>
        <v>3407359.2857692307</v>
      </c>
      <c r="V62" s="12">
        <f t="shared" si="20"/>
        <v>-0.48284170054924513</v>
      </c>
      <c r="W62" s="17"/>
      <c r="X62" s="9">
        <f>AVERAGE($X$5:X30)</f>
        <v>2376.7307692307691</v>
      </c>
      <c r="Y62" s="9">
        <f>AVERAGE($Y$5:Y30)</f>
        <v>3859.7692307692309</v>
      </c>
      <c r="Z62" s="12">
        <f t="shared" si="21"/>
        <v>-0.38422982641449277</v>
      </c>
      <c r="AA62" s="7">
        <f>AVERAGE($AA$5:AA30)</f>
        <v>10277824.62576923</v>
      </c>
      <c r="AB62" s="7">
        <f>AVERAGE($AB$5:AB30)</f>
        <v>20789635.681923073</v>
      </c>
      <c r="AC62" s="12">
        <f t="shared" si="22"/>
        <v>-0.50562747789245943</v>
      </c>
      <c r="AD62" s="17"/>
      <c r="AE62" s="17"/>
      <c r="AF62" s="9">
        <f>AVERAGE($AF$5:AF30)</f>
        <v>210.76923076923077</v>
      </c>
      <c r="AG62" s="9">
        <f>AVERAGE($AG$5:AG30)</f>
        <v>438.07692307692309</v>
      </c>
      <c r="AH62" s="12">
        <f t="shared" si="23"/>
        <v>-0.51887620719929761</v>
      </c>
      <c r="AI62" s="7">
        <f>AVERAGE($AI$5:AI30)</f>
        <v>375.73076923076923</v>
      </c>
      <c r="AJ62" s="7">
        <f>AVERAGE($AJ$5:AJ30)</f>
        <v>761.11538461538464</v>
      </c>
      <c r="AK62" s="12">
        <f t="shared" si="24"/>
        <v>-0.50634190712011728</v>
      </c>
      <c r="AL62" s="9">
        <f>AVERAGE($AL$5:AL30)</f>
        <v>1624454.8076923077</v>
      </c>
      <c r="AM62" s="9">
        <f>AVERAGE($AM$5:AM30)</f>
        <v>3130547.3076923075</v>
      </c>
      <c r="AN62" s="12">
        <f t="shared" si="25"/>
        <v>-0.48109558871679231</v>
      </c>
      <c r="AO62" s="7">
        <f>AVERAGE($AO$5:AO30)</f>
        <v>289901.58192307688</v>
      </c>
      <c r="AP62" s="7">
        <f>AVERAGE($AP$5:AP30)</f>
        <v>655726.5384615385</v>
      </c>
      <c r="AQ62" s="12">
        <f t="shared" si="26"/>
        <v>-0.55789255898771128</v>
      </c>
      <c r="AR62" s="9">
        <f>AVERAGE($AR$5:AR30)</f>
        <v>139025.08402499999</v>
      </c>
      <c r="AS62" s="9">
        <f>AVERAGE($AS$5:AS30)</f>
        <v>158020.78615384616</v>
      </c>
      <c r="AT62" s="12">
        <f t="shared" si="27"/>
        <v>-0.12021014824184142</v>
      </c>
    </row>
    <row r="63" spans="1:46" ht="14.25" outlineLevel="1">
      <c r="A63" s="6">
        <f t="shared" si="28"/>
        <v>46108</v>
      </c>
      <c r="B63" s="7">
        <f>AVERAGE($B$5:B31)</f>
        <v>3935.8888888888887</v>
      </c>
      <c r="C63" s="7">
        <f>AVERAGE($C$5:C31)</f>
        <v>6816.4444444444443</v>
      </c>
      <c r="D63" s="12">
        <f t="shared" si="14"/>
        <v>-0.42258916346091152</v>
      </c>
      <c r="E63" s="9">
        <f>AVERAGE($E$5:E31)</f>
        <v>109.33333333333333</v>
      </c>
      <c r="F63" s="9">
        <f>AVERAGE($F$5:F31)</f>
        <v>240.62962962962962</v>
      </c>
      <c r="G63" s="12">
        <f t="shared" si="15"/>
        <v>-0.54563644759119601</v>
      </c>
      <c r="H63" s="7">
        <f>AVERAGE($H$5:H31)</f>
        <v>51.444444444444443</v>
      </c>
      <c r="I63" s="7">
        <f>AVERAGE($I$5:I31)</f>
        <v>101.48148148148148</v>
      </c>
      <c r="J63" s="12">
        <f t="shared" si="16"/>
        <v>-0.49306569343065693</v>
      </c>
      <c r="K63" s="9">
        <f>AVERAGE($K$5:K31)</f>
        <v>676.77777777777783</v>
      </c>
      <c r="L63" s="9">
        <f>AVERAGE($L$5:L31)</f>
        <v>1493</v>
      </c>
      <c r="M63" s="12">
        <f t="shared" si="17"/>
        <v>-0.54669941207114681</v>
      </c>
      <c r="N63" s="7">
        <f>AVERAGE($N$5:N31)</f>
        <v>1680.1111111111111</v>
      </c>
      <c r="O63" s="7">
        <f>AVERAGE($O$5:O31)</f>
        <v>3636.4074074074074</v>
      </c>
      <c r="P63" s="12">
        <f t="shared" si="18"/>
        <v>-0.537975005856411</v>
      </c>
      <c r="Q63" s="9">
        <f>AVERAGE($Q$5:Q31)</f>
        <v>11180.148148148148</v>
      </c>
      <c r="R63" s="9">
        <f>AVERAGE($R$5:R31)</f>
        <v>29790.111111111109</v>
      </c>
      <c r="S63" s="12">
        <f t="shared" si="19"/>
        <v>-0.62470270397957073</v>
      </c>
      <c r="T63" s="7">
        <f>AVERAGE($T$5:T31)</f>
        <v>1696879.5362962964</v>
      </c>
      <c r="U63" s="7">
        <f>AVERAGE($U$5:U31)</f>
        <v>3413089.3492592592</v>
      </c>
      <c r="V63" s="12">
        <f t="shared" si="20"/>
        <v>-0.50283178591132716</v>
      </c>
      <c r="W63" s="17"/>
      <c r="X63" s="9">
        <f>AVERAGE($X$5:X31)</f>
        <v>2288.7037037037039</v>
      </c>
      <c r="Y63" s="9">
        <f>AVERAGE($Y$5:Y31)</f>
        <v>3814.2222222222222</v>
      </c>
      <c r="Z63" s="12">
        <f t="shared" si="21"/>
        <v>-0.39995533286724144</v>
      </c>
      <c r="AA63" s="7">
        <f>AVERAGE($AA$5:AA31)</f>
        <v>9897164.4544444438</v>
      </c>
      <c r="AB63" s="7">
        <f>AVERAGE($AB$5:AB31)</f>
        <v>20842275.702222221</v>
      </c>
      <c r="AC63" s="12">
        <f t="shared" si="22"/>
        <v>-0.52513993213374488</v>
      </c>
      <c r="AD63" s="17"/>
      <c r="AE63" s="17"/>
      <c r="AF63" s="9">
        <f>AVERAGE($AF$5:AF31)</f>
        <v>202.96296296296296</v>
      </c>
      <c r="AG63" s="9">
        <f>AVERAGE($AG$5:AG31)</f>
        <v>435.40740740740739</v>
      </c>
      <c r="AH63" s="12">
        <f t="shared" si="23"/>
        <v>-0.53385505273902689</v>
      </c>
      <c r="AI63" s="7">
        <f>AVERAGE($AI$5:AI31)</f>
        <v>361.81481481481484</v>
      </c>
      <c r="AJ63" s="7">
        <f>AVERAGE($AJ$5:AJ31)</f>
        <v>758.59259259259261</v>
      </c>
      <c r="AK63" s="12">
        <f t="shared" si="24"/>
        <v>-0.52304462454838396</v>
      </c>
      <c r="AL63" s="9">
        <f>AVERAGE($AL$5:AL31)</f>
        <v>1564289.8148148148</v>
      </c>
      <c r="AM63" s="9">
        <f>AVERAGE($AM$5:AM31)</f>
        <v>3133006.6296296297</v>
      </c>
      <c r="AN63" s="12">
        <f t="shared" si="25"/>
        <v>-0.50070650983597242</v>
      </c>
      <c r="AO63" s="7">
        <f>AVERAGE($AO$5:AO31)</f>
        <v>279164.48629629624</v>
      </c>
      <c r="AP63" s="7">
        <f>AVERAGE($AP$5:AP31)</f>
        <v>650776.7533333333</v>
      </c>
      <c r="AQ63" s="12">
        <f t="shared" si="26"/>
        <v>-0.57102879771535742</v>
      </c>
      <c r="AR63" s="9">
        <f>AVERAGE($AR$5:AR31)</f>
        <v>139025.08402499999</v>
      </c>
      <c r="AS63" s="9">
        <f>AVERAGE($AS$5:AS31)</f>
        <v>157873.47553333335</v>
      </c>
      <c r="AT63" s="12">
        <f t="shared" si="27"/>
        <v>-0.11938922256990354</v>
      </c>
    </row>
    <row r="64" spans="1:46" ht="14.25" outlineLevel="1">
      <c r="A64" s="6">
        <f t="shared" si="28"/>
        <v>46109</v>
      </c>
      <c r="B64" s="7">
        <f>AVERAGE($B$5:B32)</f>
        <v>3795.3214285714284</v>
      </c>
      <c r="C64" s="7">
        <f>AVERAGE($C$5:C32)</f>
        <v>6933.25</v>
      </c>
      <c r="D64" s="12">
        <f t="shared" si="14"/>
        <v>-0.45259129144752774</v>
      </c>
      <c r="E64" s="9">
        <f>AVERAGE($E$5:E32)</f>
        <v>105.42857142857143</v>
      </c>
      <c r="F64" s="9">
        <f>AVERAGE($F$5:F32)</f>
        <v>241.03571428571428</v>
      </c>
      <c r="G64" s="12">
        <f t="shared" si="15"/>
        <v>-0.56260186694325076</v>
      </c>
      <c r="H64" s="7">
        <f>AVERAGE($H$5:H32)</f>
        <v>49.607142857142854</v>
      </c>
      <c r="I64" s="7">
        <f>AVERAGE($I$5:I32)</f>
        <v>101</v>
      </c>
      <c r="J64" s="12">
        <f t="shared" si="16"/>
        <v>-0.5088401697312589</v>
      </c>
      <c r="K64" s="9">
        <f>AVERAGE($K$5:K32)</f>
        <v>652.60714285714289</v>
      </c>
      <c r="L64" s="9">
        <f>AVERAGE($L$5:L32)</f>
        <v>1503.5</v>
      </c>
      <c r="M64" s="12">
        <f t="shared" si="17"/>
        <v>-0.565941374887168</v>
      </c>
      <c r="N64" s="7">
        <f>AVERAGE($N$5:N32)</f>
        <v>1620.1071428571429</v>
      </c>
      <c r="O64" s="7">
        <f>AVERAGE($O$5:O32)</f>
        <v>3648.6071428571427</v>
      </c>
      <c r="P64" s="12">
        <f t="shared" si="18"/>
        <v>-0.55596558373547633</v>
      </c>
      <c r="Q64" s="9">
        <f>AVERAGE($Q$5:Q32)</f>
        <v>10780.857142857143</v>
      </c>
      <c r="R64" s="9">
        <f>AVERAGE($R$5:R32)</f>
        <v>29337.571428571428</v>
      </c>
      <c r="S64" s="12">
        <f t="shared" si="19"/>
        <v>-0.63252387236259688</v>
      </c>
      <c r="T64" s="7">
        <f>AVERAGE($T$5:T32)</f>
        <v>1636276.6957142858</v>
      </c>
      <c r="U64" s="7">
        <f>AVERAGE($U$5:U32)</f>
        <v>3417251.336428571</v>
      </c>
      <c r="V64" s="12">
        <f t="shared" si="20"/>
        <v>-0.52117168606498021</v>
      </c>
      <c r="W64" s="17"/>
      <c r="X64" s="9">
        <f>AVERAGE($X$5:X32)</f>
        <v>2206.9642857142858</v>
      </c>
      <c r="Y64" s="9">
        <f>AVERAGE($Y$5:Y32)</f>
        <v>3951.1071428571427</v>
      </c>
      <c r="Z64" s="12">
        <f t="shared" si="21"/>
        <v>-0.44143142518823836</v>
      </c>
      <c r="AA64" s="7">
        <f>AVERAGE($AA$5:AA32)</f>
        <v>9543694.2953571416</v>
      </c>
      <c r="AB64" s="7">
        <f>AVERAGE($AB$5:AB32)</f>
        <v>20899962.517499994</v>
      </c>
      <c r="AC64" s="12">
        <f t="shared" si="22"/>
        <v>-0.54336309037080821</v>
      </c>
      <c r="AD64" s="17"/>
      <c r="AE64" s="17"/>
      <c r="AF64" s="9">
        <f>AVERAGE($AF$5:AF32)</f>
        <v>195.71428571428572</v>
      </c>
      <c r="AG64" s="9">
        <f>AVERAGE($AG$5:AG32)</f>
        <v>439.92857142857144</v>
      </c>
      <c r="AH64" s="12">
        <f t="shared" si="23"/>
        <v>-0.55512258483520049</v>
      </c>
      <c r="AI64" s="7">
        <f>AVERAGE($AI$5:AI32)</f>
        <v>348.89285714285717</v>
      </c>
      <c r="AJ64" s="7">
        <f>AVERAGE($AJ$5:AJ32)</f>
        <v>764.07142857142856</v>
      </c>
      <c r="AK64" s="12">
        <f t="shared" si="24"/>
        <v>-0.54337664765822191</v>
      </c>
      <c r="AL64" s="9">
        <f>AVERAGE($AL$5:AL32)</f>
        <v>1508422.3214285714</v>
      </c>
      <c r="AM64" s="9">
        <f>AVERAGE($AM$5:AM32)</f>
        <v>3132092.3928571427</v>
      </c>
      <c r="AN64" s="12">
        <f t="shared" si="25"/>
        <v>-0.51839788479146187</v>
      </c>
      <c r="AO64" s="7">
        <f>AVERAGE($AO$5:AO32)</f>
        <v>269194.32607142854</v>
      </c>
      <c r="AP64" s="7">
        <f>AVERAGE($AP$5:AP32)</f>
        <v>660681.15035714291</v>
      </c>
      <c r="AQ64" s="12">
        <f t="shared" si="26"/>
        <v>-0.59255031579770245</v>
      </c>
      <c r="AR64" s="9">
        <f>AVERAGE($AR$5:AR32)</f>
        <v>139025.08402499999</v>
      </c>
      <c r="AS64" s="9">
        <f>AVERAGE($AS$5:AS32)</f>
        <v>168428.44289642858</v>
      </c>
      <c r="AT64" s="12">
        <f t="shared" si="27"/>
        <v>-0.17457478301042981</v>
      </c>
    </row>
    <row r="65" spans="1:46" ht="14.25" outlineLevel="1">
      <c r="A65" s="6">
        <f t="shared" si="28"/>
        <v>46110</v>
      </c>
      <c r="B65" s="7">
        <f>AVERAGE($B$5:B33)</f>
        <v>3664.4482758620688</v>
      </c>
      <c r="C65" s="7">
        <f>AVERAGE($C$5:C33)</f>
        <v>6694.1724137931033</v>
      </c>
      <c r="D65" s="12">
        <f t="shared" si="14"/>
        <v>-0.45259129144752769</v>
      </c>
      <c r="E65" s="9">
        <f>AVERAGE($E$5:E33)</f>
        <v>101.79310344827586</v>
      </c>
      <c r="F65" s="9">
        <f>AVERAGE($F$5:F33)</f>
        <v>232.72413793103448</v>
      </c>
      <c r="G65" s="12">
        <f t="shared" si="15"/>
        <v>-0.56260186694325076</v>
      </c>
      <c r="H65" s="7">
        <f>AVERAGE($H$5:H33)</f>
        <v>47.896551724137929</v>
      </c>
      <c r="I65" s="7">
        <f>AVERAGE($I$5:I33)</f>
        <v>97.517241379310349</v>
      </c>
      <c r="J65" s="12">
        <f t="shared" si="16"/>
        <v>-0.5088401697312589</v>
      </c>
      <c r="K65" s="9">
        <f>AVERAGE($K$5:K33)</f>
        <v>630.10344827586209</v>
      </c>
      <c r="L65" s="9">
        <f>AVERAGE($L$5:L33)</f>
        <v>1451.655172413793</v>
      </c>
      <c r="M65" s="12">
        <f t="shared" si="17"/>
        <v>-0.565941374887168</v>
      </c>
      <c r="N65" s="7">
        <f>AVERAGE($N$5:N33)</f>
        <v>1564.2413793103449</v>
      </c>
      <c r="O65" s="7">
        <f>AVERAGE($O$5:O33)</f>
        <v>3522.7931034482758</v>
      </c>
      <c r="P65" s="12">
        <f t="shared" si="18"/>
        <v>-0.55596558373547633</v>
      </c>
      <c r="Q65" s="9">
        <f>AVERAGE($Q$5:Q33)</f>
        <v>10409.103448275862</v>
      </c>
      <c r="R65" s="9">
        <f>AVERAGE($R$5:R33)</f>
        <v>28325.931034482757</v>
      </c>
      <c r="S65" s="12">
        <f t="shared" si="19"/>
        <v>-0.63252387236259688</v>
      </c>
      <c r="T65" s="7">
        <f>AVERAGE($T$5:T33)</f>
        <v>1579853.3613793105</v>
      </c>
      <c r="U65" s="7">
        <f>AVERAGE($U$5:U33)</f>
        <v>3299415.0834482755</v>
      </c>
      <c r="V65" s="12">
        <f t="shared" si="20"/>
        <v>-0.52117168606498021</v>
      </c>
      <c r="W65" s="17"/>
      <c r="X65" s="9">
        <f>AVERAGE($X$5:X33)</f>
        <v>2130.8620689655172</v>
      </c>
      <c r="Y65" s="9">
        <f>AVERAGE($Y$5:Y33)</f>
        <v>3814.8620689655172</v>
      </c>
      <c r="Z65" s="12">
        <f t="shared" si="21"/>
        <v>-0.44143142518823836</v>
      </c>
      <c r="AA65" s="7">
        <f>AVERAGE($AA$5:AA33)</f>
        <v>9214601.3886206895</v>
      </c>
      <c r="AB65" s="7">
        <f>AVERAGE($AB$5:AB33)</f>
        <v>20179274.154827584</v>
      </c>
      <c r="AC65" s="12">
        <f t="shared" si="22"/>
        <v>-0.54336309037080821</v>
      </c>
      <c r="AD65" s="17"/>
      <c r="AE65" s="17"/>
      <c r="AF65" s="9">
        <f>AVERAGE($AF$5:AF33)</f>
        <v>188.9655172413793</v>
      </c>
      <c r="AG65" s="9">
        <f>AVERAGE($AG$5:AG33)</f>
        <v>424.75862068965517</v>
      </c>
      <c r="AH65" s="12">
        <f t="shared" si="23"/>
        <v>-0.55512258483520049</v>
      </c>
      <c r="AI65" s="7">
        <f>AVERAGE($AI$5:AI33)</f>
        <v>336.86206896551727</v>
      </c>
      <c r="AJ65" s="7">
        <f>AVERAGE($AJ$5:AJ33)</f>
        <v>737.72413793103453</v>
      </c>
      <c r="AK65" s="12">
        <f t="shared" si="24"/>
        <v>-0.54337664765822191</v>
      </c>
      <c r="AL65" s="9">
        <f>AVERAGE($AL$5:AL33)</f>
        <v>1456407.7586206896</v>
      </c>
      <c r="AM65" s="9">
        <f>AVERAGE($AM$5:AM33)</f>
        <v>3024089.2068965519</v>
      </c>
      <c r="AN65" s="12">
        <f t="shared" si="25"/>
        <v>-0.51839788479146198</v>
      </c>
      <c r="AO65" s="7">
        <f>AVERAGE($AO$5:AO33)</f>
        <v>259911.76310344823</v>
      </c>
      <c r="AP65" s="7">
        <f>AVERAGE($AP$5:AP33)</f>
        <v>637899.04172413796</v>
      </c>
      <c r="AQ65" s="12">
        <f t="shared" si="26"/>
        <v>-0.59255031579770245</v>
      </c>
      <c r="AR65" s="9">
        <f>AVERAGE($AR$5:AR33)</f>
        <v>139025.08402499999</v>
      </c>
      <c r="AS65" s="9">
        <f>AVERAGE($AS$5:AS33)</f>
        <v>168428.44289642858</v>
      </c>
      <c r="AT65" s="12">
        <f t="shared" si="27"/>
        <v>-0.17457478301042981</v>
      </c>
    </row>
    <row r="66" spans="1:46" ht="14.25" outlineLevel="1">
      <c r="A66" s="6">
        <f t="shared" si="28"/>
        <v>46111</v>
      </c>
      <c r="B66" s="7">
        <f>AVERAGE($B$5:B34)</f>
        <v>3542.3</v>
      </c>
      <c r="C66" s="7">
        <f>AVERAGE($C$5:C34)</f>
        <v>6471.0333333333338</v>
      </c>
      <c r="D66" s="12">
        <f t="shared" si="14"/>
        <v>-0.45259129144752769</v>
      </c>
      <c r="E66" s="9">
        <f>AVERAGE($E$5:E34)</f>
        <v>98.4</v>
      </c>
      <c r="F66" s="9">
        <f>AVERAGE($F$5:F34)</f>
        <v>224.96666666666667</v>
      </c>
      <c r="G66" s="12">
        <f t="shared" si="15"/>
        <v>-0.56260186694325087</v>
      </c>
      <c r="H66" s="7">
        <f>AVERAGE($H$5:H34)</f>
        <v>46.3</v>
      </c>
      <c r="I66" s="7">
        <f>AVERAGE($I$5:I34)</f>
        <v>94.266666666666666</v>
      </c>
      <c r="J66" s="12">
        <f t="shared" si="16"/>
        <v>-0.5088401697312589</v>
      </c>
      <c r="K66" s="9">
        <f>AVERAGE($K$5:K34)</f>
        <v>609.1</v>
      </c>
      <c r="L66" s="9">
        <f>AVERAGE($L$5:L34)</f>
        <v>1403.2666666666667</v>
      </c>
      <c r="M66" s="12">
        <f t="shared" si="17"/>
        <v>-0.565941374887168</v>
      </c>
      <c r="N66" s="7">
        <f>AVERAGE($N$5:N34)</f>
        <v>1512.1</v>
      </c>
      <c r="O66" s="7">
        <f>AVERAGE($O$5:O34)</f>
        <v>3405.3666666666668</v>
      </c>
      <c r="P66" s="12">
        <f t="shared" si="18"/>
        <v>-0.55596558373547644</v>
      </c>
      <c r="Q66" s="9">
        <f>AVERAGE($Q$5:Q34)</f>
        <v>10062.133333333333</v>
      </c>
      <c r="R66" s="9">
        <f>AVERAGE($R$5:R34)</f>
        <v>27381.733333333334</v>
      </c>
      <c r="S66" s="12">
        <f t="shared" si="19"/>
        <v>-0.63252387236259688</v>
      </c>
      <c r="T66" s="7">
        <f>AVERAGE($T$5:T34)</f>
        <v>1527191.5826666667</v>
      </c>
      <c r="U66" s="7">
        <f>AVERAGE($U$5:U34)</f>
        <v>3189434.5806666664</v>
      </c>
      <c r="V66" s="12">
        <f t="shared" si="20"/>
        <v>-0.52117168606498021</v>
      </c>
      <c r="W66" s="17"/>
      <c r="X66" s="9">
        <f>AVERAGE($X$5:X34)</f>
        <v>2059.8333333333335</v>
      </c>
      <c r="Y66" s="9">
        <f>AVERAGE($Y$5:Y34)</f>
        <v>3687.7</v>
      </c>
      <c r="Z66" s="12">
        <f t="shared" si="21"/>
        <v>-0.4414314251882383</v>
      </c>
      <c r="AA66" s="7">
        <f>AVERAGE($AA$5:AA34)</f>
        <v>8907448.0089999996</v>
      </c>
      <c r="AB66" s="7">
        <f>AVERAGE($AB$5:AB34)</f>
        <v>19506631.682999995</v>
      </c>
      <c r="AC66" s="12">
        <f t="shared" si="22"/>
        <v>-0.5433630903708081</v>
      </c>
      <c r="AD66" s="17"/>
      <c r="AE66" s="17"/>
      <c r="AF66" s="9">
        <f>AVERAGE($AF$5:AF34)</f>
        <v>182.66666666666666</v>
      </c>
      <c r="AG66" s="9">
        <f>AVERAGE($AG$5:AG34)</f>
        <v>410.6</v>
      </c>
      <c r="AH66" s="12">
        <f t="shared" si="23"/>
        <v>-0.55512258483520061</v>
      </c>
      <c r="AI66" s="7">
        <f>AVERAGE($AI$5:AI34)</f>
        <v>325.63333333333333</v>
      </c>
      <c r="AJ66" s="7">
        <f>AVERAGE($AJ$5:AJ34)</f>
        <v>713.13333333333333</v>
      </c>
      <c r="AK66" s="12">
        <f t="shared" si="24"/>
        <v>-0.54337664765822191</v>
      </c>
      <c r="AL66" s="9">
        <f>AVERAGE($AL$5:AL34)</f>
        <v>1407860.8333333333</v>
      </c>
      <c r="AM66" s="9">
        <f>AVERAGE($AM$5:AM34)</f>
        <v>2923286.2333333334</v>
      </c>
      <c r="AN66" s="12">
        <f t="shared" si="25"/>
        <v>-0.51839788479146198</v>
      </c>
      <c r="AO66" s="7">
        <f>AVERAGE($AO$5:AO34)</f>
        <v>251248.03766666664</v>
      </c>
      <c r="AP66" s="7">
        <f>AVERAGE($AP$5:AP34)</f>
        <v>616635.74033333338</v>
      </c>
      <c r="AQ66" s="12">
        <f t="shared" si="26"/>
        <v>-0.59255031579770245</v>
      </c>
      <c r="AR66" s="9">
        <f>AVERAGE($AR$5:AR34)</f>
        <v>139025.08402499999</v>
      </c>
      <c r="AS66" s="9">
        <f>AVERAGE($AS$5:AS34)</f>
        <v>168428.44289642858</v>
      </c>
      <c r="AT66" s="12">
        <f t="shared" si="27"/>
        <v>-0.17457478301042981</v>
      </c>
    </row>
    <row r="67" spans="1:46" ht="14.25" outlineLevel="1">
      <c r="A67" s="6">
        <f t="shared" si="28"/>
        <v>46112</v>
      </c>
      <c r="B67" s="7">
        <f>AVERAGE($B$5:B35)</f>
        <v>3428.0322580645161</v>
      </c>
      <c r="C67" s="7">
        <f>AVERAGE($C$5:C35)</f>
        <v>6262.2903225806449</v>
      </c>
      <c r="D67" s="12">
        <f t="shared" si="14"/>
        <v>-0.45259129144752769</v>
      </c>
      <c r="E67" s="9">
        <f>AVERAGE($E$5:E35)</f>
        <v>95.225806451612897</v>
      </c>
      <c r="F67" s="9">
        <f>AVERAGE($F$5:F35)</f>
        <v>217.70967741935485</v>
      </c>
      <c r="G67" s="12">
        <f t="shared" si="15"/>
        <v>-0.56260186694325087</v>
      </c>
      <c r="H67" s="7">
        <f>AVERAGE($H$5:H35)</f>
        <v>44.806451612903224</v>
      </c>
      <c r="I67" s="7">
        <f>AVERAGE($I$5:I35)</f>
        <v>91.225806451612897</v>
      </c>
      <c r="J67" s="12">
        <f t="shared" si="16"/>
        <v>-0.50884016973125878</v>
      </c>
      <c r="K67" s="9">
        <f>AVERAGE($K$5:K35)</f>
        <v>589.45161290322585</v>
      </c>
      <c r="L67" s="9">
        <f>AVERAGE($L$5:L35)</f>
        <v>1358</v>
      </c>
      <c r="M67" s="12">
        <f t="shared" si="17"/>
        <v>-0.565941374887168</v>
      </c>
      <c r="N67" s="7">
        <f>AVERAGE($N$5:N35)</f>
        <v>1463.3225806451612</v>
      </c>
      <c r="O67" s="7">
        <f>AVERAGE($O$5:O35)</f>
        <v>3295.516129032258</v>
      </c>
      <c r="P67" s="12">
        <f t="shared" si="18"/>
        <v>-0.55596558373547633</v>
      </c>
      <c r="Q67" s="9">
        <f>AVERAGE($Q$5:Q35)</f>
        <v>9737.5483870967746</v>
      </c>
      <c r="R67" s="9">
        <f>AVERAGE($R$5:R35)</f>
        <v>26498.451612903227</v>
      </c>
      <c r="S67" s="12">
        <f t="shared" si="19"/>
        <v>-0.63252387236259699</v>
      </c>
      <c r="T67" s="7">
        <f>AVERAGE($T$5:T35)</f>
        <v>1477927.3380645162</v>
      </c>
      <c r="U67" s="7">
        <f>AVERAGE($U$5:U35)</f>
        <v>3086549.594193548</v>
      </c>
      <c r="V67" s="12">
        <f t="shared" si="20"/>
        <v>-0.52117168606498021</v>
      </c>
      <c r="W67" s="17"/>
      <c r="X67" s="9">
        <f>AVERAGE($X$5:X35)</f>
        <v>1993.3870967741937</v>
      </c>
      <c r="Y67" s="9">
        <f>AVERAGE($Y$5:Y35)</f>
        <v>3568.7419354838707</v>
      </c>
      <c r="Z67" s="12">
        <f t="shared" si="21"/>
        <v>-0.4414314251882383</v>
      </c>
      <c r="AA67" s="7">
        <f>AVERAGE($AA$5:AA35)</f>
        <v>8620110.976451613</v>
      </c>
      <c r="AB67" s="7">
        <f>AVERAGE($AB$5:AB35)</f>
        <v>18877385.499677416</v>
      </c>
      <c r="AC67" s="12">
        <f t="shared" si="22"/>
        <v>-0.5433630903708081</v>
      </c>
      <c r="AD67" s="17"/>
      <c r="AE67" s="17"/>
      <c r="AF67" s="9">
        <f>AVERAGE($AF$5:AF35)</f>
        <v>176.7741935483871</v>
      </c>
      <c r="AG67" s="9">
        <f>AVERAGE($AG$5:AG35)</f>
        <v>397.35483870967744</v>
      </c>
      <c r="AH67" s="12">
        <f t="shared" si="23"/>
        <v>-0.55512258483520049</v>
      </c>
      <c r="AI67" s="7">
        <f>AVERAGE($AI$5:AI35)</f>
        <v>315.12903225806451</v>
      </c>
      <c r="AJ67" s="7">
        <f>AVERAGE($AJ$5:AJ35)</f>
        <v>690.12903225806451</v>
      </c>
      <c r="AK67" s="12">
        <f t="shared" si="24"/>
        <v>-0.54337664765822191</v>
      </c>
      <c r="AL67" s="9">
        <f>AVERAGE($AL$5:AL35)</f>
        <v>1362445.9677419355</v>
      </c>
      <c r="AM67" s="9">
        <f>AVERAGE($AM$5:AM35)</f>
        <v>2828986.6774193547</v>
      </c>
      <c r="AN67" s="12">
        <f t="shared" si="25"/>
        <v>-0.51839788479146187</v>
      </c>
      <c r="AO67" s="7">
        <f>AVERAGE($AO$5:AO35)</f>
        <v>243143.2622580645</v>
      </c>
      <c r="AP67" s="7">
        <f>AVERAGE($AP$5:AP35)</f>
        <v>596744.26483870973</v>
      </c>
      <c r="AQ67" s="12">
        <f t="shared" si="26"/>
        <v>-0.59255031579770245</v>
      </c>
      <c r="AR67" s="9">
        <f>AVERAGE($AR$5:AR35)</f>
        <v>139025.08402499999</v>
      </c>
      <c r="AS67" s="9">
        <f>AVERAGE($AS$5:AS35)</f>
        <v>168428.44289642858</v>
      </c>
      <c r="AT67" s="12">
        <f t="shared" si="27"/>
        <v>-0.17457478301042981</v>
      </c>
    </row>
    <row r="68" spans="1:46" ht="14.25">
      <c r="A68" s="11" t="s">
        <v>160</v>
      </c>
      <c r="B68" s="5" t="s">
        <v>161</v>
      </c>
      <c r="E68" s="5" t="s">
        <v>161</v>
      </c>
      <c r="H68" s="5" t="s">
        <v>161</v>
      </c>
      <c r="K68" s="5" t="s">
        <v>161</v>
      </c>
      <c r="N68" s="5" t="s">
        <v>161</v>
      </c>
      <c r="Q68" s="5" t="s">
        <v>161</v>
      </c>
      <c r="T68" s="5" t="s">
        <v>161</v>
      </c>
      <c r="W68" s="17"/>
      <c r="X68" s="5" t="s">
        <v>161</v>
      </c>
      <c r="AA68" s="5" t="s">
        <v>161</v>
      </c>
      <c r="AD68" s="17"/>
      <c r="AE68" s="17"/>
      <c r="AF68" s="5" t="s">
        <v>161</v>
      </c>
      <c r="AI68" s="5" t="s">
        <v>161</v>
      </c>
      <c r="AL68" s="5" t="s">
        <v>161</v>
      </c>
      <c r="AO68" s="5" t="s">
        <v>161</v>
      </c>
      <c r="AR68" s="5" t="s">
        <v>161</v>
      </c>
    </row>
    <row r="69" spans="1:46" ht="14.25">
      <c r="A69" s="6">
        <f>A37</f>
        <v>46082</v>
      </c>
      <c r="B69" s="20">
        <f>+B5-'2026年2月WP'!D39</f>
        <v>7540</v>
      </c>
      <c r="E69" s="20">
        <f>+E5-'2026年2月WP'!B36</f>
        <v>-46</v>
      </c>
      <c r="F69" s="21"/>
      <c r="H69" s="20">
        <f>+H5-'2026年2月WP'!C36</f>
        <v>6</v>
      </c>
      <c r="K69" s="20">
        <f>+K5-'2026年2月WP'!F36</f>
        <v>-3</v>
      </c>
      <c r="N69" s="20">
        <f>+N5-'2026年2月WP'!G36</f>
        <v>285</v>
      </c>
      <c r="Q69" s="20">
        <f>+Q5-'2026年2月WP'!K36</f>
        <v>125</v>
      </c>
      <c r="T69" s="20">
        <f>+T5-'2026年2月WP'!L36</f>
        <v>797407.00999999978</v>
      </c>
      <c r="W69" s="17"/>
      <c r="X69" s="20">
        <f>+X5-'2026年2月WP'!J36</f>
        <v>-4414</v>
      </c>
      <c r="AA69" s="20">
        <f>+AA5-'2026年2月WP'!P36</f>
        <v>929930.00999999791</v>
      </c>
      <c r="AD69" s="17"/>
      <c r="AE69" s="17"/>
      <c r="AF69" s="20">
        <f>+AF5-'2026年2月WP'!H36</f>
        <v>-75</v>
      </c>
      <c r="AI69" s="20">
        <f>+AI5-'2026年2月WP'!I36</f>
        <v>-39</v>
      </c>
      <c r="AL69" s="20">
        <f>+AL5-'2026年2月WP'!M36</f>
        <v>1225368</v>
      </c>
      <c r="AO69" s="20">
        <f>+AO5-'2026年2月WP'!Q36</f>
        <v>-613812.90999999992</v>
      </c>
      <c r="AR69" s="22">
        <f>+AR5-'2026年2月WP'!AF36</f>
        <v>-575578.67810000002</v>
      </c>
    </row>
    <row r="70" spans="1:46" ht="14.25">
      <c r="A70" s="6">
        <f t="shared" ref="A70:A99" si="29">A38</f>
        <v>46083</v>
      </c>
      <c r="B70" s="20">
        <f t="shared" ref="B70:B99" si="30">+B6-B5</f>
        <v>-1699</v>
      </c>
      <c r="E70" s="20">
        <f t="shared" ref="E70:E99" si="31">+E6-E5</f>
        <v>-5</v>
      </c>
      <c r="H70" s="20">
        <f t="shared" ref="H70:H99" si="32">+H6-H5</f>
        <v>10</v>
      </c>
      <c r="K70" s="20">
        <f t="shared" ref="K70:K99" si="33">+K6-K5</f>
        <v>-339</v>
      </c>
      <c r="N70" s="20">
        <f t="shared" ref="N70:N99" si="34">+N6-N5</f>
        <v>-614</v>
      </c>
      <c r="Q70" s="20">
        <f t="shared" ref="Q70:Q99" si="35">+Q6-Q5</f>
        <v>9306</v>
      </c>
      <c r="T70" s="20">
        <f t="shared" ref="T70:T99" si="36">+T6-T5</f>
        <v>-308764</v>
      </c>
      <c r="W70" s="17"/>
      <c r="X70" s="20">
        <f t="shared" ref="X70:X99" si="37">+X6-X5</f>
        <v>-573</v>
      </c>
      <c r="AA70" s="20">
        <f t="shared" ref="AA70:AA99" si="38">+AA6-AA5</f>
        <v>-1486358.4800000004</v>
      </c>
      <c r="AD70" s="17"/>
      <c r="AE70" s="17"/>
      <c r="AF70" s="20">
        <f t="shared" ref="AF70:AF99" si="39">+AF6-AF5</f>
        <v>15</v>
      </c>
      <c r="AI70" s="20">
        <f t="shared" ref="AI70:AI99" si="40">+AI6-AI5</f>
        <v>-1</v>
      </c>
      <c r="AL70" s="20">
        <f t="shared" ref="AL70:AL99" si="41">+AL6-AL5</f>
        <v>-11296</v>
      </c>
      <c r="AO70" s="20">
        <f t="shared" ref="AO70:AO99" si="42">+AO6-AO5</f>
        <v>83420.02999999997</v>
      </c>
      <c r="AR70" s="20">
        <f t="shared" ref="AR70:AR99" si="43">+AR6-AR5</f>
        <v>-307757.71270000009</v>
      </c>
    </row>
    <row r="71" spans="1:46" ht="14.25">
      <c r="A71" s="6">
        <f t="shared" si="29"/>
        <v>46084</v>
      </c>
      <c r="B71" s="20">
        <f t="shared" si="30"/>
        <v>2996</v>
      </c>
      <c r="E71" s="20">
        <f t="shared" si="31"/>
        <v>-20</v>
      </c>
      <c r="H71" s="20">
        <f t="shared" si="32"/>
        <v>-31</v>
      </c>
      <c r="K71" s="20">
        <f t="shared" si="33"/>
        <v>-27</v>
      </c>
      <c r="N71" s="20">
        <f t="shared" si="34"/>
        <v>-77</v>
      </c>
      <c r="Q71" s="20">
        <f t="shared" si="35"/>
        <v>2341</v>
      </c>
      <c r="T71" s="20">
        <f t="shared" si="36"/>
        <v>-616417</v>
      </c>
      <c r="W71" s="17"/>
      <c r="X71" s="20">
        <f t="shared" si="37"/>
        <v>965</v>
      </c>
      <c r="AA71" s="20">
        <f t="shared" si="38"/>
        <v>-922800.70999999717</v>
      </c>
      <c r="AD71" s="17"/>
      <c r="AE71" s="17"/>
      <c r="AF71" s="20">
        <f t="shared" si="39"/>
        <v>-106</v>
      </c>
      <c r="AI71" s="20">
        <f t="shared" si="40"/>
        <v>-154</v>
      </c>
      <c r="AL71" s="20">
        <f t="shared" si="41"/>
        <v>-1356433</v>
      </c>
      <c r="AO71" s="20">
        <f t="shared" si="42"/>
        <v>215396.09999999998</v>
      </c>
      <c r="AR71" s="20">
        <f t="shared" si="43"/>
        <v>675390.74100000004</v>
      </c>
    </row>
    <row r="72" spans="1:46" ht="14.25">
      <c r="A72" s="6">
        <f t="shared" si="29"/>
        <v>46085</v>
      </c>
      <c r="B72" s="20">
        <f t="shared" si="30"/>
        <v>2371</v>
      </c>
      <c r="E72" s="20">
        <f t="shared" si="31"/>
        <v>55</v>
      </c>
      <c r="H72" s="20">
        <f t="shared" si="32"/>
        <v>29</v>
      </c>
      <c r="K72" s="20">
        <f t="shared" si="33"/>
        <v>143</v>
      </c>
      <c r="N72" s="20">
        <f t="shared" si="34"/>
        <v>286</v>
      </c>
      <c r="Q72" s="20">
        <f t="shared" si="35"/>
        <v>-2181</v>
      </c>
      <c r="T72" s="20">
        <f t="shared" si="36"/>
        <v>1013989</v>
      </c>
      <c r="W72" s="17"/>
      <c r="X72" s="20">
        <f t="shared" si="37"/>
        <v>749</v>
      </c>
      <c r="AA72" s="20">
        <f t="shared" si="38"/>
        <v>7000063.7799999975</v>
      </c>
      <c r="AD72" s="17"/>
      <c r="AE72" s="17"/>
      <c r="AF72" s="20">
        <f t="shared" si="39"/>
        <v>50</v>
      </c>
      <c r="AI72" s="20">
        <f t="shared" si="40"/>
        <v>99</v>
      </c>
      <c r="AL72" s="20">
        <f t="shared" si="41"/>
        <v>1178400</v>
      </c>
      <c r="AO72" s="20">
        <f t="shared" si="42"/>
        <v>-97727.329999999958</v>
      </c>
      <c r="AR72" s="20">
        <f t="shared" si="43"/>
        <v>-156090.84029999992</v>
      </c>
    </row>
    <row r="73" spans="1:46" ht="14.25">
      <c r="A73" s="6">
        <f t="shared" si="29"/>
        <v>46086</v>
      </c>
      <c r="B73" s="20">
        <f t="shared" si="30"/>
        <v>-4585</v>
      </c>
      <c r="E73" s="20">
        <f t="shared" si="31"/>
        <v>-36</v>
      </c>
      <c r="H73" s="20">
        <f t="shared" si="32"/>
        <v>9</v>
      </c>
      <c r="K73" s="20">
        <f t="shared" si="33"/>
        <v>-162</v>
      </c>
      <c r="N73" s="20">
        <f t="shared" si="34"/>
        <v>-172</v>
      </c>
      <c r="Q73" s="20">
        <f t="shared" si="35"/>
        <v>8007</v>
      </c>
      <c r="T73" s="20">
        <f t="shared" si="36"/>
        <v>49429</v>
      </c>
      <c r="W73" s="17"/>
      <c r="X73" s="20">
        <f t="shared" si="37"/>
        <v>-1383</v>
      </c>
      <c r="AA73" s="20">
        <f t="shared" si="38"/>
        <v>-953800.44999999925</v>
      </c>
      <c r="AD73" s="17"/>
      <c r="AE73" s="17"/>
      <c r="AF73" s="20">
        <f t="shared" si="39"/>
        <v>-55</v>
      </c>
      <c r="AI73" s="20">
        <f t="shared" si="40"/>
        <v>-64</v>
      </c>
      <c r="AL73" s="20">
        <f t="shared" si="41"/>
        <v>131018</v>
      </c>
      <c r="AO73" s="20">
        <f t="shared" si="42"/>
        <v>-125532.81</v>
      </c>
      <c r="AR73" s="20">
        <f t="shared" si="43"/>
        <v>-117419.5971</v>
      </c>
    </row>
    <row r="74" spans="1:46" ht="14.25">
      <c r="A74" s="6">
        <f t="shared" si="29"/>
        <v>46087</v>
      </c>
      <c r="B74" s="20">
        <f t="shared" si="30"/>
        <v>531</v>
      </c>
      <c r="E74" s="20">
        <f t="shared" si="31"/>
        <v>25</v>
      </c>
      <c r="H74" s="20">
        <f t="shared" si="32"/>
        <v>-5</v>
      </c>
      <c r="K74" s="20">
        <f t="shared" si="33"/>
        <v>-2</v>
      </c>
      <c r="N74" s="20">
        <f t="shared" si="34"/>
        <v>-39</v>
      </c>
      <c r="Q74" s="20">
        <f t="shared" si="35"/>
        <v>-9759</v>
      </c>
      <c r="T74" s="20">
        <f t="shared" si="36"/>
        <v>-879763</v>
      </c>
      <c r="W74" s="17"/>
      <c r="X74" s="20">
        <f t="shared" si="37"/>
        <v>522</v>
      </c>
      <c r="AA74" s="20">
        <f t="shared" si="38"/>
        <v>-5752078.8399999999</v>
      </c>
      <c r="AD74" s="17"/>
      <c r="AE74" s="17"/>
      <c r="AF74" s="20">
        <f t="shared" si="39"/>
        <v>-1</v>
      </c>
      <c r="AI74" s="20">
        <f t="shared" si="40"/>
        <v>-68</v>
      </c>
      <c r="AL74" s="20">
        <f t="shared" si="41"/>
        <v>-1250449</v>
      </c>
      <c r="AO74" s="20">
        <f t="shared" si="42"/>
        <v>672125.45</v>
      </c>
      <c r="AR74" s="20">
        <f t="shared" si="43"/>
        <v>647025.29949999996</v>
      </c>
    </row>
    <row r="75" spans="1:46" ht="14.25">
      <c r="A75" s="6">
        <f t="shared" si="29"/>
        <v>46088</v>
      </c>
      <c r="B75" s="20">
        <f t="shared" si="30"/>
        <v>-924</v>
      </c>
      <c r="E75" s="20">
        <f t="shared" si="31"/>
        <v>-10</v>
      </c>
      <c r="H75" s="20">
        <f t="shared" si="32"/>
        <v>18</v>
      </c>
      <c r="K75" s="20">
        <f t="shared" si="33"/>
        <v>269</v>
      </c>
      <c r="N75" s="20">
        <f t="shared" si="34"/>
        <v>429</v>
      </c>
      <c r="Q75" s="20">
        <f t="shared" si="35"/>
        <v>5340</v>
      </c>
      <c r="T75" s="20">
        <f t="shared" si="36"/>
        <v>221775.47999999998</v>
      </c>
      <c r="W75" s="17"/>
      <c r="X75" s="20">
        <f t="shared" si="37"/>
        <v>-150</v>
      </c>
      <c r="AA75" s="20">
        <f t="shared" si="38"/>
        <v>1980567.8099999987</v>
      </c>
      <c r="AD75" s="17"/>
      <c r="AE75" s="17"/>
      <c r="AF75" s="20">
        <f t="shared" si="39"/>
        <v>57</v>
      </c>
      <c r="AI75" s="20">
        <f t="shared" si="40"/>
        <v>151</v>
      </c>
      <c r="AL75" s="20">
        <f t="shared" si="41"/>
        <v>406453</v>
      </c>
      <c r="AO75" s="20">
        <f t="shared" si="42"/>
        <v>-356813.23999999987</v>
      </c>
      <c r="AR75" s="20">
        <f t="shared" si="43"/>
        <v>-373315.03839999996</v>
      </c>
    </row>
    <row r="76" spans="1:46" ht="14.25">
      <c r="A76" s="6">
        <f t="shared" si="29"/>
        <v>46089</v>
      </c>
      <c r="B76" s="20">
        <f t="shared" si="30"/>
        <v>10274</v>
      </c>
      <c r="E76" s="20">
        <f t="shared" si="31"/>
        <v>196</v>
      </c>
      <c r="H76" s="20">
        <f t="shared" si="32"/>
        <v>45</v>
      </c>
      <c r="K76" s="20">
        <f t="shared" si="33"/>
        <v>96</v>
      </c>
      <c r="N76" s="20">
        <f t="shared" si="34"/>
        <v>-163</v>
      </c>
      <c r="Q76" s="20">
        <f t="shared" si="35"/>
        <v>-409</v>
      </c>
      <c r="T76" s="20">
        <f t="shared" si="36"/>
        <v>-232768.47999999998</v>
      </c>
      <c r="W76" s="17"/>
      <c r="X76" s="20">
        <f t="shared" si="37"/>
        <v>10507</v>
      </c>
      <c r="AA76" s="20">
        <f t="shared" si="38"/>
        <v>-1884940.9199999981</v>
      </c>
      <c r="AD76" s="17"/>
      <c r="AE76" s="17"/>
      <c r="AF76" s="20">
        <f t="shared" si="39"/>
        <v>106</v>
      </c>
      <c r="AI76" s="20">
        <f t="shared" si="40"/>
        <v>98</v>
      </c>
      <c r="AL76" s="20">
        <f t="shared" si="41"/>
        <v>-554163</v>
      </c>
      <c r="AO76" s="20">
        <f t="shared" si="42"/>
        <v>99018.989999999991</v>
      </c>
      <c r="AR76" s="20">
        <f t="shared" si="43"/>
        <v>120833.21089999995</v>
      </c>
    </row>
    <row r="77" spans="1:46" ht="14.25">
      <c r="A77" s="6">
        <f t="shared" si="29"/>
        <v>46090</v>
      </c>
      <c r="B77" s="20">
        <f t="shared" si="30"/>
        <v>-6288</v>
      </c>
      <c r="E77" s="20">
        <f t="shared" si="31"/>
        <v>-82</v>
      </c>
      <c r="H77" s="20">
        <f t="shared" si="32"/>
        <v>4</v>
      </c>
      <c r="K77" s="20">
        <f t="shared" si="33"/>
        <v>-277</v>
      </c>
      <c r="N77" s="20">
        <f t="shared" si="34"/>
        <v>-200</v>
      </c>
      <c r="Q77" s="20">
        <f t="shared" si="35"/>
        <v>-1801</v>
      </c>
      <c r="T77" s="20">
        <f t="shared" si="36"/>
        <v>200374</v>
      </c>
      <c r="W77" s="17"/>
      <c r="X77" s="20">
        <f t="shared" si="37"/>
        <v>-6139</v>
      </c>
      <c r="AA77" s="20">
        <f t="shared" si="38"/>
        <v>781452.14999999851</v>
      </c>
      <c r="AD77" s="17"/>
      <c r="AE77" s="17"/>
      <c r="AF77" s="20">
        <f t="shared" si="39"/>
        <v>-2</v>
      </c>
      <c r="AI77" s="20">
        <f t="shared" si="40"/>
        <v>-34</v>
      </c>
      <c r="AL77" s="20">
        <f t="shared" si="41"/>
        <v>659691</v>
      </c>
      <c r="AO77" s="20">
        <f t="shared" si="42"/>
        <v>233547.19999999995</v>
      </c>
      <c r="AR77" s="20">
        <f t="shared" si="43"/>
        <v>-337077.93800000002</v>
      </c>
    </row>
    <row r="78" spans="1:46" ht="14.25">
      <c r="A78" s="6">
        <f t="shared" si="29"/>
        <v>46091</v>
      </c>
      <c r="B78" s="20">
        <f t="shared" si="30"/>
        <v>-1507</v>
      </c>
      <c r="E78" s="20">
        <f t="shared" si="31"/>
        <v>-5</v>
      </c>
      <c r="H78" s="20">
        <f t="shared" si="32"/>
        <v>-36</v>
      </c>
      <c r="K78" s="20">
        <f t="shared" si="33"/>
        <v>-20</v>
      </c>
      <c r="N78" s="20">
        <f t="shared" si="34"/>
        <v>-148</v>
      </c>
      <c r="Q78" s="20">
        <f t="shared" si="35"/>
        <v>-6322</v>
      </c>
      <c r="T78" s="20">
        <f t="shared" si="36"/>
        <v>-403392</v>
      </c>
      <c r="W78" s="17"/>
      <c r="X78" s="20">
        <f t="shared" si="37"/>
        <v>-2059</v>
      </c>
      <c r="AA78" s="20">
        <f t="shared" si="38"/>
        <v>-1039970.2899999991</v>
      </c>
      <c r="AD78" s="17"/>
      <c r="AE78" s="17"/>
      <c r="AF78" s="20">
        <f t="shared" si="39"/>
        <v>-123</v>
      </c>
      <c r="AI78" s="20">
        <f t="shared" si="40"/>
        <v>-138</v>
      </c>
      <c r="AL78" s="20">
        <f t="shared" si="41"/>
        <v>-491148</v>
      </c>
      <c r="AO78" s="20">
        <f t="shared" si="42"/>
        <v>-407456.92999999993</v>
      </c>
      <c r="AR78" s="20">
        <f t="shared" si="43"/>
        <v>249971.35370000009</v>
      </c>
    </row>
    <row r="79" spans="1:46" ht="14.25">
      <c r="A79" s="6">
        <f t="shared" si="29"/>
        <v>46092</v>
      </c>
      <c r="B79" s="20">
        <f t="shared" si="30"/>
        <v>969</v>
      </c>
      <c r="E79" s="20">
        <f t="shared" si="31"/>
        <v>-84</v>
      </c>
      <c r="H79" s="20">
        <f t="shared" si="32"/>
        <v>-26</v>
      </c>
      <c r="K79" s="20">
        <f t="shared" si="33"/>
        <v>-11</v>
      </c>
      <c r="N79" s="20">
        <f t="shared" si="34"/>
        <v>241</v>
      </c>
      <c r="Q79" s="20">
        <f t="shared" si="35"/>
        <v>-3520</v>
      </c>
      <c r="T79" s="20">
        <f t="shared" si="36"/>
        <v>247136</v>
      </c>
      <c r="X79" s="20">
        <f t="shared" si="37"/>
        <v>979</v>
      </c>
      <c r="AA79" s="20">
        <f t="shared" si="38"/>
        <v>-2318597.620000001</v>
      </c>
      <c r="AD79" s="17"/>
      <c r="AE79" s="17"/>
      <c r="AF79" s="20">
        <f t="shared" si="39"/>
        <v>18</v>
      </c>
      <c r="AI79" s="20">
        <f t="shared" si="40"/>
        <v>46</v>
      </c>
      <c r="AL79" s="20">
        <f t="shared" si="41"/>
        <v>-389733</v>
      </c>
      <c r="AO79" s="20">
        <f t="shared" si="42"/>
        <v>531214.59</v>
      </c>
      <c r="AR79" s="20">
        <f t="shared" si="43"/>
        <v>468224.98689999996</v>
      </c>
    </row>
    <row r="80" spans="1:46" ht="14.25">
      <c r="A80" s="6">
        <f t="shared" si="29"/>
        <v>46093</v>
      </c>
      <c r="B80" s="20">
        <f t="shared" si="30"/>
        <v>-1949</v>
      </c>
      <c r="E80" s="20">
        <f t="shared" si="31"/>
        <v>-56</v>
      </c>
      <c r="H80" s="20">
        <f t="shared" si="32"/>
        <v>-26</v>
      </c>
      <c r="K80" s="20">
        <f t="shared" si="33"/>
        <v>-17</v>
      </c>
      <c r="N80" s="20">
        <f t="shared" si="34"/>
        <v>-191</v>
      </c>
      <c r="Q80" s="20">
        <f t="shared" si="35"/>
        <v>-3739</v>
      </c>
      <c r="T80" s="20">
        <f t="shared" si="36"/>
        <v>-163457</v>
      </c>
      <c r="W80" s="17"/>
      <c r="X80" s="20">
        <f t="shared" si="37"/>
        <v>-2539</v>
      </c>
      <c r="AA80" s="20">
        <f t="shared" si="38"/>
        <v>-780871.11999999732</v>
      </c>
      <c r="AD80" s="17"/>
      <c r="AE80" s="17"/>
      <c r="AF80" s="20">
        <f t="shared" si="39"/>
        <v>-3</v>
      </c>
      <c r="AI80" s="20">
        <f t="shared" si="40"/>
        <v>3</v>
      </c>
      <c r="AL80" s="20">
        <f t="shared" si="41"/>
        <v>976741</v>
      </c>
      <c r="AO80" s="20">
        <f t="shared" si="42"/>
        <v>-1255116.1200000001</v>
      </c>
      <c r="AR80" s="20">
        <f t="shared" si="43"/>
        <v>-1121609.0292</v>
      </c>
    </row>
    <row r="81" spans="1:44" ht="14.25">
      <c r="A81" s="6">
        <f t="shared" si="29"/>
        <v>46094</v>
      </c>
      <c r="B81" s="20">
        <f t="shared" si="30"/>
        <v>-7729</v>
      </c>
      <c r="E81" s="20">
        <f t="shared" si="31"/>
        <v>-184</v>
      </c>
      <c r="H81" s="20">
        <f t="shared" si="32"/>
        <v>-85</v>
      </c>
      <c r="K81" s="20">
        <f t="shared" si="33"/>
        <v>-1437</v>
      </c>
      <c r="N81" s="20">
        <f t="shared" si="34"/>
        <v>-3615</v>
      </c>
      <c r="Q81" s="20">
        <f t="shared" si="35"/>
        <v>-14507</v>
      </c>
      <c r="T81" s="20">
        <f t="shared" si="36"/>
        <v>-3455174</v>
      </c>
      <c r="W81" s="17"/>
      <c r="X81" s="20">
        <f t="shared" si="37"/>
        <v>-4112</v>
      </c>
      <c r="AA81" s="20">
        <f t="shared" si="38"/>
        <v>-18010101.850000001</v>
      </c>
      <c r="AD81" s="17"/>
      <c r="AE81" s="17"/>
      <c r="AF81" s="20">
        <f t="shared" si="39"/>
        <v>-443</v>
      </c>
      <c r="AI81" s="20">
        <f t="shared" si="40"/>
        <v>-811</v>
      </c>
      <c r="AL81" s="20">
        <f t="shared" si="41"/>
        <v>-3631857</v>
      </c>
      <c r="AO81" s="20">
        <f t="shared" si="42"/>
        <v>93637.11</v>
      </c>
      <c r="AR81" s="20" t="e">
        <f t="shared" si="43"/>
        <v>#VALUE!</v>
      </c>
    </row>
    <row r="82" spans="1:44" ht="14.25">
      <c r="A82" s="6">
        <f t="shared" si="29"/>
        <v>46095</v>
      </c>
      <c r="B82" s="20">
        <f t="shared" si="30"/>
        <v>0</v>
      </c>
      <c r="E82" s="20">
        <f t="shared" si="31"/>
        <v>0</v>
      </c>
      <c r="H82" s="20">
        <f t="shared" si="32"/>
        <v>0</v>
      </c>
      <c r="K82" s="20">
        <f t="shared" si="33"/>
        <v>0</v>
      </c>
      <c r="N82" s="20">
        <f t="shared" si="34"/>
        <v>0</v>
      </c>
      <c r="Q82" s="20">
        <f t="shared" si="35"/>
        <v>0</v>
      </c>
      <c r="T82" s="20">
        <f t="shared" si="36"/>
        <v>0</v>
      </c>
      <c r="W82" s="17"/>
      <c r="X82" s="20">
        <f t="shared" si="37"/>
        <v>0</v>
      </c>
      <c r="AA82" s="20">
        <f t="shared" si="38"/>
        <v>0</v>
      </c>
      <c r="AD82" s="17"/>
      <c r="AE82" s="17"/>
      <c r="AF82" s="20">
        <f t="shared" si="39"/>
        <v>0</v>
      </c>
      <c r="AI82" s="20">
        <f t="shared" si="40"/>
        <v>0</v>
      </c>
      <c r="AL82" s="20">
        <f t="shared" si="41"/>
        <v>0</v>
      </c>
      <c r="AO82" s="20">
        <f t="shared" si="42"/>
        <v>0</v>
      </c>
      <c r="AR82" s="20" t="e">
        <f t="shared" si="43"/>
        <v>#VALUE!</v>
      </c>
    </row>
    <row r="83" spans="1:44" ht="14.25">
      <c r="A83" s="6">
        <f t="shared" si="29"/>
        <v>46096</v>
      </c>
      <c r="B83" s="20">
        <f t="shared" si="30"/>
        <v>0</v>
      </c>
      <c r="E83" s="20">
        <f t="shared" si="31"/>
        <v>0</v>
      </c>
      <c r="H83" s="20">
        <f t="shared" si="32"/>
        <v>0</v>
      </c>
      <c r="K83" s="20">
        <f t="shared" si="33"/>
        <v>0</v>
      </c>
      <c r="N83" s="20">
        <f t="shared" si="34"/>
        <v>0</v>
      </c>
      <c r="Q83" s="20">
        <f t="shared" si="35"/>
        <v>0</v>
      </c>
      <c r="T83" s="20">
        <f t="shared" si="36"/>
        <v>0</v>
      </c>
      <c r="W83" s="17"/>
      <c r="X83" s="20">
        <f t="shared" si="37"/>
        <v>0</v>
      </c>
      <c r="AA83" s="20">
        <f t="shared" si="38"/>
        <v>0</v>
      </c>
      <c r="AD83" s="17"/>
      <c r="AE83" s="17"/>
      <c r="AF83" s="20">
        <f t="shared" si="39"/>
        <v>0</v>
      </c>
      <c r="AI83" s="20">
        <f t="shared" si="40"/>
        <v>0</v>
      </c>
      <c r="AL83" s="20">
        <f t="shared" si="41"/>
        <v>0</v>
      </c>
      <c r="AO83" s="20">
        <f t="shared" si="42"/>
        <v>0</v>
      </c>
      <c r="AR83" s="20" t="e">
        <f t="shared" si="43"/>
        <v>#VALUE!</v>
      </c>
    </row>
    <row r="84" spans="1:44" ht="14.25">
      <c r="A84" s="6">
        <f t="shared" si="29"/>
        <v>46097</v>
      </c>
      <c r="B84" s="20">
        <f t="shared" si="30"/>
        <v>0</v>
      </c>
      <c r="E84" s="20">
        <f t="shared" si="31"/>
        <v>0</v>
      </c>
      <c r="H84" s="20">
        <f t="shared" si="32"/>
        <v>0</v>
      </c>
      <c r="K84" s="20">
        <f t="shared" si="33"/>
        <v>0</v>
      </c>
      <c r="N84" s="20">
        <f t="shared" si="34"/>
        <v>0</v>
      </c>
      <c r="Q84" s="20">
        <f t="shared" si="35"/>
        <v>0</v>
      </c>
      <c r="T84" s="20">
        <f t="shared" si="36"/>
        <v>0</v>
      </c>
      <c r="W84" s="17"/>
      <c r="X84" s="20">
        <f t="shared" si="37"/>
        <v>0</v>
      </c>
      <c r="AA84" s="20">
        <f t="shared" si="38"/>
        <v>0</v>
      </c>
      <c r="AD84" s="17"/>
      <c r="AE84" s="17"/>
      <c r="AF84" s="20">
        <f t="shared" si="39"/>
        <v>0</v>
      </c>
      <c r="AI84" s="20">
        <f t="shared" si="40"/>
        <v>0</v>
      </c>
      <c r="AL84" s="20">
        <f t="shared" si="41"/>
        <v>0</v>
      </c>
      <c r="AO84" s="20">
        <f t="shared" si="42"/>
        <v>0</v>
      </c>
      <c r="AR84" s="20" t="e">
        <f t="shared" si="43"/>
        <v>#VALUE!</v>
      </c>
    </row>
    <row r="85" spans="1:44" ht="14.25">
      <c r="A85" s="6">
        <f t="shared" si="29"/>
        <v>46098</v>
      </c>
      <c r="B85" s="20">
        <f t="shared" si="30"/>
        <v>0</v>
      </c>
      <c r="E85" s="20">
        <f t="shared" si="31"/>
        <v>0</v>
      </c>
      <c r="H85" s="20">
        <f t="shared" si="32"/>
        <v>0</v>
      </c>
      <c r="K85" s="20">
        <f t="shared" si="33"/>
        <v>0</v>
      </c>
      <c r="N85" s="20">
        <f t="shared" si="34"/>
        <v>0</v>
      </c>
      <c r="Q85" s="20">
        <f t="shared" si="35"/>
        <v>0</v>
      </c>
      <c r="T85" s="20">
        <f t="shared" si="36"/>
        <v>0</v>
      </c>
      <c r="W85" s="17"/>
      <c r="X85" s="20">
        <f t="shared" si="37"/>
        <v>0</v>
      </c>
      <c r="AA85" s="20">
        <f t="shared" si="38"/>
        <v>0</v>
      </c>
      <c r="AD85" s="17"/>
      <c r="AE85" s="17"/>
      <c r="AF85" s="20">
        <f t="shared" si="39"/>
        <v>0</v>
      </c>
      <c r="AI85" s="20">
        <f t="shared" si="40"/>
        <v>0</v>
      </c>
      <c r="AL85" s="20">
        <f t="shared" si="41"/>
        <v>0</v>
      </c>
      <c r="AO85" s="20">
        <f t="shared" si="42"/>
        <v>0</v>
      </c>
      <c r="AR85" s="20" t="e">
        <f t="shared" si="43"/>
        <v>#VALUE!</v>
      </c>
    </row>
    <row r="86" spans="1:44" ht="14.25">
      <c r="A86" s="6">
        <f t="shared" si="29"/>
        <v>46099</v>
      </c>
      <c r="B86" s="20">
        <f t="shared" si="30"/>
        <v>0</v>
      </c>
      <c r="E86" s="20">
        <f t="shared" si="31"/>
        <v>0</v>
      </c>
      <c r="H86" s="20">
        <f t="shared" si="32"/>
        <v>0</v>
      </c>
      <c r="K86" s="20">
        <f t="shared" si="33"/>
        <v>0</v>
      </c>
      <c r="N86" s="20">
        <f t="shared" si="34"/>
        <v>0</v>
      </c>
      <c r="Q86" s="20">
        <f t="shared" si="35"/>
        <v>0</v>
      </c>
      <c r="T86" s="20">
        <f t="shared" si="36"/>
        <v>0</v>
      </c>
      <c r="W86" s="17"/>
      <c r="X86" s="20">
        <f t="shared" si="37"/>
        <v>0</v>
      </c>
      <c r="AA86" s="20">
        <f t="shared" si="38"/>
        <v>0</v>
      </c>
      <c r="AD86" s="17"/>
      <c r="AE86" s="17"/>
      <c r="AF86" s="20">
        <f t="shared" si="39"/>
        <v>0</v>
      </c>
      <c r="AI86" s="20">
        <f t="shared" si="40"/>
        <v>0</v>
      </c>
      <c r="AL86" s="20">
        <f t="shared" si="41"/>
        <v>0</v>
      </c>
      <c r="AO86" s="20">
        <f t="shared" si="42"/>
        <v>0</v>
      </c>
      <c r="AR86" s="20" t="e">
        <f t="shared" si="43"/>
        <v>#VALUE!</v>
      </c>
    </row>
    <row r="87" spans="1:44" ht="14.25">
      <c r="A87" s="6">
        <f t="shared" si="29"/>
        <v>46100</v>
      </c>
      <c r="B87" s="20">
        <f t="shared" si="30"/>
        <v>0</v>
      </c>
      <c r="E87" s="20">
        <f t="shared" si="31"/>
        <v>0</v>
      </c>
      <c r="H87" s="20">
        <f t="shared" si="32"/>
        <v>0</v>
      </c>
      <c r="K87" s="20">
        <f t="shared" si="33"/>
        <v>0</v>
      </c>
      <c r="N87" s="20">
        <f t="shared" si="34"/>
        <v>0</v>
      </c>
      <c r="Q87" s="20">
        <f t="shared" si="35"/>
        <v>0</v>
      </c>
      <c r="T87" s="20">
        <f t="shared" si="36"/>
        <v>0</v>
      </c>
      <c r="W87" s="17"/>
      <c r="X87" s="20">
        <f t="shared" si="37"/>
        <v>0</v>
      </c>
      <c r="AA87" s="20">
        <f t="shared" si="38"/>
        <v>0</v>
      </c>
      <c r="AD87" s="17"/>
      <c r="AE87" s="17"/>
      <c r="AF87" s="20">
        <f t="shared" si="39"/>
        <v>0</v>
      </c>
      <c r="AI87" s="20">
        <f t="shared" si="40"/>
        <v>0</v>
      </c>
      <c r="AL87" s="20">
        <f t="shared" si="41"/>
        <v>0</v>
      </c>
      <c r="AO87" s="20">
        <f t="shared" si="42"/>
        <v>0</v>
      </c>
      <c r="AR87" s="20" t="e">
        <f t="shared" si="43"/>
        <v>#VALUE!</v>
      </c>
    </row>
    <row r="88" spans="1:44" ht="14.25">
      <c r="A88" s="6">
        <f t="shared" si="29"/>
        <v>46101</v>
      </c>
      <c r="B88" s="20">
        <f t="shared" si="30"/>
        <v>0</v>
      </c>
      <c r="E88" s="20">
        <f t="shared" si="31"/>
        <v>0</v>
      </c>
      <c r="H88" s="20">
        <f t="shared" si="32"/>
        <v>0</v>
      </c>
      <c r="K88" s="20">
        <f t="shared" si="33"/>
        <v>0</v>
      </c>
      <c r="N88" s="20">
        <f t="shared" si="34"/>
        <v>0</v>
      </c>
      <c r="Q88" s="20">
        <f t="shared" si="35"/>
        <v>0</v>
      </c>
      <c r="T88" s="20">
        <f t="shared" si="36"/>
        <v>0</v>
      </c>
      <c r="W88" s="17"/>
      <c r="X88" s="20">
        <f t="shared" si="37"/>
        <v>0</v>
      </c>
      <c r="AA88" s="20">
        <f t="shared" si="38"/>
        <v>0</v>
      </c>
      <c r="AD88" s="17"/>
      <c r="AE88" s="17"/>
      <c r="AF88" s="20">
        <f t="shared" si="39"/>
        <v>0</v>
      </c>
      <c r="AI88" s="20">
        <f t="shared" si="40"/>
        <v>0</v>
      </c>
      <c r="AL88" s="20">
        <f t="shared" si="41"/>
        <v>0</v>
      </c>
      <c r="AO88" s="20">
        <f t="shared" si="42"/>
        <v>0</v>
      </c>
      <c r="AR88" s="20" t="e">
        <f t="shared" si="43"/>
        <v>#VALUE!</v>
      </c>
    </row>
    <row r="89" spans="1:44" ht="14.25">
      <c r="A89" s="6">
        <f t="shared" si="29"/>
        <v>46102</v>
      </c>
      <c r="B89" s="20">
        <f t="shared" si="30"/>
        <v>0</v>
      </c>
      <c r="E89" s="20">
        <f t="shared" si="31"/>
        <v>0</v>
      </c>
      <c r="H89" s="20">
        <f t="shared" si="32"/>
        <v>0</v>
      </c>
      <c r="K89" s="20">
        <f t="shared" si="33"/>
        <v>0</v>
      </c>
      <c r="N89" s="20">
        <f t="shared" si="34"/>
        <v>0</v>
      </c>
      <c r="Q89" s="20">
        <f t="shared" si="35"/>
        <v>0</v>
      </c>
      <c r="T89" s="20">
        <f t="shared" si="36"/>
        <v>0</v>
      </c>
      <c r="W89" s="17"/>
      <c r="X89" s="20">
        <f t="shared" si="37"/>
        <v>0</v>
      </c>
      <c r="AA89" s="20">
        <f t="shared" si="38"/>
        <v>0</v>
      </c>
      <c r="AD89" s="17"/>
      <c r="AE89" s="17"/>
      <c r="AF89" s="20">
        <f t="shared" si="39"/>
        <v>0</v>
      </c>
      <c r="AI89" s="20">
        <f t="shared" si="40"/>
        <v>0</v>
      </c>
      <c r="AL89" s="20">
        <f t="shared" si="41"/>
        <v>0</v>
      </c>
      <c r="AO89" s="20">
        <f t="shared" si="42"/>
        <v>0</v>
      </c>
      <c r="AR89" s="20" t="e">
        <f t="shared" si="43"/>
        <v>#VALUE!</v>
      </c>
    </row>
    <row r="90" spans="1:44" ht="14.25">
      <c r="A90" s="6">
        <f t="shared" si="29"/>
        <v>46103</v>
      </c>
      <c r="B90" s="20">
        <f t="shared" si="30"/>
        <v>0</v>
      </c>
      <c r="E90" s="20">
        <f t="shared" si="31"/>
        <v>0</v>
      </c>
      <c r="H90" s="20">
        <f t="shared" si="32"/>
        <v>0</v>
      </c>
      <c r="K90" s="20">
        <f t="shared" si="33"/>
        <v>0</v>
      </c>
      <c r="N90" s="20">
        <f t="shared" si="34"/>
        <v>0</v>
      </c>
      <c r="Q90" s="20">
        <f t="shared" si="35"/>
        <v>0</v>
      </c>
      <c r="T90" s="20">
        <f t="shared" si="36"/>
        <v>0</v>
      </c>
      <c r="W90" s="17"/>
      <c r="X90" s="20">
        <f t="shared" si="37"/>
        <v>0</v>
      </c>
      <c r="AA90" s="20">
        <f t="shared" si="38"/>
        <v>0</v>
      </c>
      <c r="AD90" s="17"/>
      <c r="AE90" s="17"/>
      <c r="AF90" s="20">
        <f t="shared" si="39"/>
        <v>0</v>
      </c>
      <c r="AI90" s="20">
        <f t="shared" si="40"/>
        <v>0</v>
      </c>
      <c r="AL90" s="20">
        <f t="shared" si="41"/>
        <v>0</v>
      </c>
      <c r="AO90" s="20">
        <f t="shared" si="42"/>
        <v>0</v>
      </c>
      <c r="AR90" s="20" t="e">
        <f t="shared" si="43"/>
        <v>#VALUE!</v>
      </c>
    </row>
    <row r="91" spans="1:44" ht="14.25">
      <c r="A91" s="6">
        <f t="shared" si="29"/>
        <v>46104</v>
      </c>
      <c r="B91" s="20">
        <f t="shared" si="30"/>
        <v>0</v>
      </c>
      <c r="E91" s="20">
        <f t="shared" si="31"/>
        <v>0</v>
      </c>
      <c r="H91" s="20">
        <f t="shared" si="32"/>
        <v>0</v>
      </c>
      <c r="K91" s="20">
        <f t="shared" si="33"/>
        <v>0</v>
      </c>
      <c r="N91" s="20">
        <f t="shared" si="34"/>
        <v>0</v>
      </c>
      <c r="Q91" s="20">
        <f t="shared" si="35"/>
        <v>0</v>
      </c>
      <c r="T91" s="20">
        <f t="shared" si="36"/>
        <v>0</v>
      </c>
      <c r="W91" s="17"/>
      <c r="X91" s="20">
        <f t="shared" si="37"/>
        <v>0</v>
      </c>
      <c r="AA91" s="20">
        <f t="shared" si="38"/>
        <v>0</v>
      </c>
      <c r="AD91" s="17"/>
      <c r="AE91" s="17"/>
      <c r="AF91" s="20">
        <f t="shared" si="39"/>
        <v>0</v>
      </c>
      <c r="AI91" s="20">
        <f t="shared" si="40"/>
        <v>0</v>
      </c>
      <c r="AL91" s="20">
        <f t="shared" si="41"/>
        <v>0</v>
      </c>
      <c r="AO91" s="20">
        <f t="shared" si="42"/>
        <v>0</v>
      </c>
      <c r="AR91" s="20" t="e">
        <f t="shared" si="43"/>
        <v>#VALUE!</v>
      </c>
    </row>
    <row r="92" spans="1:44" ht="14.25">
      <c r="A92" s="6">
        <f t="shared" si="29"/>
        <v>46105</v>
      </c>
      <c r="B92" s="20">
        <f t="shared" si="30"/>
        <v>0</v>
      </c>
      <c r="E92" s="20">
        <f t="shared" si="31"/>
        <v>0</v>
      </c>
      <c r="H92" s="20">
        <f t="shared" si="32"/>
        <v>0</v>
      </c>
      <c r="K92" s="20">
        <f t="shared" si="33"/>
        <v>0</v>
      </c>
      <c r="N92" s="20">
        <f t="shared" si="34"/>
        <v>0</v>
      </c>
      <c r="Q92" s="20">
        <f t="shared" si="35"/>
        <v>0</v>
      </c>
      <c r="T92" s="20">
        <f t="shared" si="36"/>
        <v>0</v>
      </c>
      <c r="W92" s="17"/>
      <c r="X92" s="20">
        <f t="shared" si="37"/>
        <v>0</v>
      </c>
      <c r="AA92" s="20">
        <f t="shared" si="38"/>
        <v>0</v>
      </c>
      <c r="AD92" s="17"/>
      <c r="AE92" s="17"/>
      <c r="AF92" s="20">
        <f t="shared" si="39"/>
        <v>0</v>
      </c>
      <c r="AI92" s="20">
        <f t="shared" si="40"/>
        <v>0</v>
      </c>
      <c r="AL92" s="20">
        <f t="shared" si="41"/>
        <v>0</v>
      </c>
      <c r="AO92" s="20">
        <f t="shared" si="42"/>
        <v>0</v>
      </c>
      <c r="AR92" s="20" t="e">
        <f t="shared" si="43"/>
        <v>#VALUE!</v>
      </c>
    </row>
    <row r="93" spans="1:44" ht="14.25">
      <c r="A93" s="6">
        <f t="shared" si="29"/>
        <v>46106</v>
      </c>
      <c r="B93" s="20">
        <f t="shared" si="30"/>
        <v>0</v>
      </c>
      <c r="E93" s="20">
        <f t="shared" si="31"/>
        <v>0</v>
      </c>
      <c r="H93" s="20">
        <f t="shared" si="32"/>
        <v>0</v>
      </c>
      <c r="K93" s="20">
        <f t="shared" si="33"/>
        <v>0</v>
      </c>
      <c r="N93" s="20">
        <f t="shared" si="34"/>
        <v>0</v>
      </c>
      <c r="Q93" s="20">
        <f t="shared" si="35"/>
        <v>0</v>
      </c>
      <c r="T93" s="20">
        <f t="shared" si="36"/>
        <v>0</v>
      </c>
      <c r="W93" s="17"/>
      <c r="X93" s="20">
        <f t="shared" si="37"/>
        <v>0</v>
      </c>
      <c r="AA93" s="20">
        <f t="shared" si="38"/>
        <v>0</v>
      </c>
      <c r="AD93" s="17"/>
      <c r="AE93" s="17"/>
      <c r="AF93" s="20">
        <f t="shared" si="39"/>
        <v>0</v>
      </c>
      <c r="AI93" s="20">
        <f t="shared" si="40"/>
        <v>0</v>
      </c>
      <c r="AL93" s="20">
        <f t="shared" si="41"/>
        <v>0</v>
      </c>
      <c r="AO93" s="20">
        <f t="shared" si="42"/>
        <v>0</v>
      </c>
      <c r="AR93" s="20" t="e">
        <f t="shared" si="43"/>
        <v>#VALUE!</v>
      </c>
    </row>
    <row r="94" spans="1:44" ht="14.25">
      <c r="A94" s="6">
        <f t="shared" si="29"/>
        <v>46107</v>
      </c>
      <c r="B94" s="20">
        <f t="shared" si="30"/>
        <v>0</v>
      </c>
      <c r="E94" s="20">
        <f t="shared" si="31"/>
        <v>0</v>
      </c>
      <c r="H94" s="20">
        <f t="shared" si="32"/>
        <v>0</v>
      </c>
      <c r="K94" s="20">
        <f t="shared" si="33"/>
        <v>0</v>
      </c>
      <c r="N94" s="20">
        <f t="shared" si="34"/>
        <v>0</v>
      </c>
      <c r="Q94" s="20">
        <f t="shared" si="35"/>
        <v>0</v>
      </c>
      <c r="T94" s="20">
        <f t="shared" si="36"/>
        <v>0</v>
      </c>
      <c r="W94" s="17"/>
      <c r="X94" s="20">
        <f t="shared" si="37"/>
        <v>0</v>
      </c>
      <c r="AA94" s="20">
        <f t="shared" si="38"/>
        <v>0</v>
      </c>
      <c r="AD94" s="17"/>
      <c r="AE94" s="17"/>
      <c r="AF94" s="20">
        <f t="shared" si="39"/>
        <v>0</v>
      </c>
      <c r="AI94" s="20">
        <f t="shared" si="40"/>
        <v>0</v>
      </c>
      <c r="AL94" s="20">
        <f t="shared" si="41"/>
        <v>0</v>
      </c>
      <c r="AO94" s="20">
        <f t="shared" si="42"/>
        <v>0</v>
      </c>
      <c r="AR94" s="20" t="e">
        <f t="shared" si="43"/>
        <v>#VALUE!</v>
      </c>
    </row>
    <row r="95" spans="1:44" ht="14.25">
      <c r="A95" s="6">
        <f t="shared" si="29"/>
        <v>46108</v>
      </c>
      <c r="B95" s="20">
        <f t="shared" si="30"/>
        <v>0</v>
      </c>
      <c r="E95" s="20">
        <f t="shared" si="31"/>
        <v>0</v>
      </c>
      <c r="H95" s="20">
        <f t="shared" si="32"/>
        <v>0</v>
      </c>
      <c r="K95" s="20">
        <f t="shared" si="33"/>
        <v>0</v>
      </c>
      <c r="N95" s="20">
        <f t="shared" si="34"/>
        <v>0</v>
      </c>
      <c r="Q95" s="20">
        <f t="shared" si="35"/>
        <v>0</v>
      </c>
      <c r="T95" s="20">
        <f t="shared" si="36"/>
        <v>0</v>
      </c>
      <c r="W95" s="17"/>
      <c r="X95" s="20">
        <f t="shared" si="37"/>
        <v>0</v>
      </c>
      <c r="AA95" s="20">
        <f t="shared" si="38"/>
        <v>0</v>
      </c>
      <c r="AD95" s="17"/>
      <c r="AE95" s="17"/>
      <c r="AF95" s="20">
        <f t="shared" si="39"/>
        <v>0</v>
      </c>
      <c r="AI95" s="20">
        <f t="shared" si="40"/>
        <v>0</v>
      </c>
      <c r="AL95" s="20">
        <f t="shared" si="41"/>
        <v>0</v>
      </c>
      <c r="AO95" s="20">
        <f t="shared" si="42"/>
        <v>0</v>
      </c>
      <c r="AR95" s="20" t="e">
        <f t="shared" si="43"/>
        <v>#VALUE!</v>
      </c>
    </row>
    <row r="96" spans="1:44" ht="14.25">
      <c r="A96" s="6">
        <f t="shared" si="29"/>
        <v>46109</v>
      </c>
      <c r="B96" s="20">
        <f t="shared" si="30"/>
        <v>0</v>
      </c>
      <c r="E96" s="20">
        <f t="shared" si="31"/>
        <v>0</v>
      </c>
      <c r="H96" s="20">
        <f t="shared" si="32"/>
        <v>0</v>
      </c>
      <c r="K96" s="20">
        <f t="shared" si="33"/>
        <v>0</v>
      </c>
      <c r="N96" s="20">
        <f t="shared" si="34"/>
        <v>0</v>
      </c>
      <c r="Q96" s="20">
        <f t="shared" si="35"/>
        <v>0</v>
      </c>
      <c r="T96" s="20">
        <f t="shared" si="36"/>
        <v>0</v>
      </c>
      <c r="W96" s="17"/>
      <c r="X96" s="20">
        <f t="shared" si="37"/>
        <v>0</v>
      </c>
      <c r="AA96" s="20">
        <f t="shared" si="38"/>
        <v>0</v>
      </c>
      <c r="AD96" s="17"/>
      <c r="AE96" s="17"/>
      <c r="AF96" s="20">
        <f t="shared" si="39"/>
        <v>0</v>
      </c>
      <c r="AI96" s="20">
        <f t="shared" si="40"/>
        <v>0</v>
      </c>
      <c r="AL96" s="20">
        <f t="shared" si="41"/>
        <v>0</v>
      </c>
      <c r="AO96" s="20">
        <f t="shared" si="42"/>
        <v>0</v>
      </c>
      <c r="AR96" s="20" t="e">
        <f t="shared" si="43"/>
        <v>#VALUE!</v>
      </c>
    </row>
    <row r="97" spans="1:46" ht="14.25">
      <c r="A97" s="6">
        <f t="shared" si="29"/>
        <v>46110</v>
      </c>
      <c r="B97" s="20">
        <f>+B33-B32</f>
        <v>0</v>
      </c>
      <c r="E97" s="20">
        <f t="shared" si="31"/>
        <v>0</v>
      </c>
      <c r="H97" s="20">
        <f t="shared" si="32"/>
        <v>0</v>
      </c>
      <c r="K97" s="20">
        <f t="shared" si="33"/>
        <v>0</v>
      </c>
      <c r="N97" s="20">
        <f t="shared" si="34"/>
        <v>0</v>
      </c>
      <c r="Q97" s="20">
        <f t="shared" si="35"/>
        <v>0</v>
      </c>
      <c r="T97" s="20">
        <f t="shared" si="36"/>
        <v>0</v>
      </c>
      <c r="W97" s="17"/>
      <c r="X97" s="20">
        <f t="shared" si="37"/>
        <v>0</v>
      </c>
      <c r="AA97" s="20">
        <f t="shared" si="38"/>
        <v>0</v>
      </c>
      <c r="AD97" s="17"/>
      <c r="AE97" s="17"/>
      <c r="AF97" s="20">
        <f t="shared" si="39"/>
        <v>0</v>
      </c>
      <c r="AI97" s="20">
        <f t="shared" si="40"/>
        <v>0</v>
      </c>
      <c r="AL97" s="20">
        <f t="shared" si="41"/>
        <v>0</v>
      </c>
      <c r="AO97" s="20">
        <f t="shared" si="42"/>
        <v>0</v>
      </c>
      <c r="AR97" s="20" t="e">
        <f t="shared" si="43"/>
        <v>#VALUE!</v>
      </c>
    </row>
    <row r="98" spans="1:46" ht="14.25">
      <c r="A98" s="6">
        <f t="shared" si="29"/>
        <v>46111</v>
      </c>
      <c r="B98" s="20">
        <f>+B34-B33</f>
        <v>0</v>
      </c>
      <c r="E98" s="20">
        <f t="shared" si="31"/>
        <v>0</v>
      </c>
      <c r="H98" s="20">
        <f t="shared" si="32"/>
        <v>0</v>
      </c>
      <c r="K98" s="20">
        <f t="shared" si="33"/>
        <v>0</v>
      </c>
      <c r="N98" s="20">
        <f t="shared" si="34"/>
        <v>0</v>
      </c>
      <c r="Q98" s="20">
        <f t="shared" si="35"/>
        <v>0</v>
      </c>
      <c r="T98" s="20">
        <f t="shared" si="36"/>
        <v>0</v>
      </c>
      <c r="W98" s="17"/>
      <c r="X98" s="20">
        <f t="shared" si="37"/>
        <v>0</v>
      </c>
      <c r="AA98" s="20">
        <f t="shared" si="38"/>
        <v>0</v>
      </c>
      <c r="AD98" s="17"/>
      <c r="AE98" s="17"/>
      <c r="AF98" s="20">
        <f t="shared" si="39"/>
        <v>0</v>
      </c>
      <c r="AI98" s="20">
        <f t="shared" si="40"/>
        <v>0</v>
      </c>
      <c r="AL98" s="20">
        <f t="shared" si="41"/>
        <v>0</v>
      </c>
      <c r="AO98" s="20">
        <f t="shared" si="42"/>
        <v>0</v>
      </c>
      <c r="AR98" s="20" t="e">
        <f t="shared" si="43"/>
        <v>#VALUE!</v>
      </c>
    </row>
    <row r="99" spans="1:46" ht="14.25">
      <c r="A99" s="6">
        <f t="shared" si="29"/>
        <v>46112</v>
      </c>
      <c r="B99" s="20">
        <f t="shared" si="30"/>
        <v>0</v>
      </c>
      <c r="E99" s="20">
        <f t="shared" si="31"/>
        <v>0</v>
      </c>
      <c r="H99" s="20">
        <f t="shared" si="32"/>
        <v>0</v>
      </c>
      <c r="K99" s="20">
        <f t="shared" si="33"/>
        <v>0</v>
      </c>
      <c r="N99" s="20">
        <f t="shared" si="34"/>
        <v>0</v>
      </c>
      <c r="Q99" s="20">
        <f t="shared" si="35"/>
        <v>0</v>
      </c>
      <c r="T99" s="20">
        <f t="shared" si="36"/>
        <v>0</v>
      </c>
      <c r="W99" s="17"/>
      <c r="X99" s="20">
        <f t="shared" si="37"/>
        <v>0</v>
      </c>
      <c r="AA99" s="20">
        <f t="shared" si="38"/>
        <v>0</v>
      </c>
      <c r="AD99" s="17"/>
      <c r="AE99" s="17"/>
      <c r="AF99" s="20">
        <f t="shared" si="39"/>
        <v>0</v>
      </c>
      <c r="AI99" s="20">
        <f t="shared" si="40"/>
        <v>0</v>
      </c>
      <c r="AL99" s="20">
        <f t="shared" si="41"/>
        <v>0</v>
      </c>
      <c r="AO99" s="20">
        <f t="shared" si="42"/>
        <v>0</v>
      </c>
      <c r="AR99" s="20" t="e">
        <f t="shared" si="43"/>
        <v>#VALUE!</v>
      </c>
    </row>
    <row r="100" spans="1:46" ht="14.25">
      <c r="A100" s="11" t="s">
        <v>156</v>
      </c>
      <c r="B100" s="5" t="s">
        <v>157</v>
      </c>
      <c r="C100" s="5" t="s">
        <v>158</v>
      </c>
      <c r="D100" s="5" t="s">
        <v>162</v>
      </c>
      <c r="E100" s="5" t="s">
        <v>157</v>
      </c>
      <c r="F100" s="5" t="s">
        <v>158</v>
      </c>
      <c r="G100" s="5" t="s">
        <v>162</v>
      </c>
      <c r="H100" s="5" t="s">
        <v>157</v>
      </c>
      <c r="I100" s="5" t="s">
        <v>158</v>
      </c>
      <c r="J100" s="5" t="s">
        <v>162</v>
      </c>
      <c r="K100" s="5" t="s">
        <v>157</v>
      </c>
      <c r="L100" s="5" t="s">
        <v>158</v>
      </c>
      <c r="M100" s="5" t="s">
        <v>162</v>
      </c>
      <c r="N100" s="5" t="s">
        <v>157</v>
      </c>
      <c r="O100" s="5" t="s">
        <v>158</v>
      </c>
      <c r="P100" s="5" t="s">
        <v>162</v>
      </c>
      <c r="Q100" s="5" t="s">
        <v>157</v>
      </c>
      <c r="R100" s="5" t="s">
        <v>158</v>
      </c>
      <c r="S100" s="5" t="s">
        <v>162</v>
      </c>
      <c r="T100" s="5" t="s">
        <v>157</v>
      </c>
      <c r="U100" s="5" t="s">
        <v>158</v>
      </c>
      <c r="V100" s="5" t="s">
        <v>162</v>
      </c>
      <c r="W100" s="17"/>
      <c r="X100" s="5" t="s">
        <v>157</v>
      </c>
      <c r="Y100" s="5" t="s">
        <v>158</v>
      </c>
      <c r="Z100" s="5" t="s">
        <v>162</v>
      </c>
      <c r="AA100" s="5" t="s">
        <v>157</v>
      </c>
      <c r="AB100" s="5" t="s">
        <v>158</v>
      </c>
      <c r="AC100" s="5" t="s">
        <v>162</v>
      </c>
      <c r="AD100" s="17"/>
      <c r="AE100" s="17"/>
      <c r="AF100" s="5" t="s">
        <v>157</v>
      </c>
      <c r="AG100" s="5" t="s">
        <v>158</v>
      </c>
      <c r="AH100" s="5" t="s">
        <v>162</v>
      </c>
      <c r="AI100" s="5" t="s">
        <v>157</v>
      </c>
      <c r="AJ100" s="5" t="s">
        <v>158</v>
      </c>
      <c r="AK100" s="5" t="s">
        <v>162</v>
      </c>
      <c r="AL100" s="5" t="s">
        <v>157</v>
      </c>
      <c r="AM100" s="5" t="s">
        <v>158</v>
      </c>
      <c r="AN100" s="5" t="s">
        <v>162</v>
      </c>
      <c r="AO100" s="5" t="s">
        <v>157</v>
      </c>
      <c r="AP100" s="5" t="s">
        <v>158</v>
      </c>
      <c r="AQ100" s="5" t="s">
        <v>162</v>
      </c>
      <c r="AR100" s="5" t="s">
        <v>157</v>
      </c>
      <c r="AS100" s="5" t="s">
        <v>158</v>
      </c>
      <c r="AT100" s="5" t="s">
        <v>162</v>
      </c>
    </row>
    <row r="101" spans="1:46" ht="14.25">
      <c r="A101" s="6">
        <f>A69</f>
        <v>46082</v>
      </c>
      <c r="B101" s="7">
        <f>B5/1</f>
        <v>7540</v>
      </c>
      <c r="C101" s="7">
        <f t="shared" ref="C101:C131" si="44">AVERAGE($C$5:$C$35)</f>
        <v>6262.2903225806449</v>
      </c>
      <c r="D101" s="8">
        <f t="shared" ref="D101:D131" si="45">(B101-C101)/C101</f>
        <v>0.20403232868526927</v>
      </c>
      <c r="E101" s="9">
        <f>E5/1</f>
        <v>206</v>
      </c>
      <c r="F101" s="9">
        <f t="shared" ref="F101:F131" si="46">AVERAGE($F$5:$F$35)</f>
        <v>217.70967741935485</v>
      </c>
      <c r="G101" s="12">
        <f t="shared" ref="G101:G131" si="47">(E101-F101)/F101</f>
        <v>-5.378574603644988E-2</v>
      </c>
      <c r="H101" s="7">
        <f>H5/1</f>
        <v>94</v>
      </c>
      <c r="I101" s="7">
        <f t="shared" ref="I101:I131" si="48">AVERAGE($I$5:$I$35)</f>
        <v>91.225806451612897</v>
      </c>
      <c r="J101" s="8">
        <f t="shared" ref="J101:J131" si="49">(H101-I101)/I101</f>
        <v>3.0410183875530482E-2</v>
      </c>
      <c r="K101" s="9">
        <f>K5/1</f>
        <v>1784</v>
      </c>
      <c r="L101" s="9">
        <f t="shared" ref="L101:L131" si="50">AVERAGE($L$5:$L$35)</f>
        <v>1358</v>
      </c>
      <c r="M101" s="13">
        <f t="shared" ref="M101:M131" si="51">(K101-L101)/L101</f>
        <v>0.31369661266568483</v>
      </c>
      <c r="N101" s="7">
        <f>N5/1</f>
        <v>4263</v>
      </c>
      <c r="O101" s="7">
        <f t="shared" ref="O101:O131" si="52">AVERAGE($O$5:$O$35)</f>
        <v>3295.516129032258</v>
      </c>
      <c r="P101" s="12">
        <f t="shared" ref="P101:P131" si="53">(N101-O101)/O101</f>
        <v>0.2935758263916759</v>
      </c>
      <c r="Q101" s="9">
        <f>Q5/1</f>
        <v>17244</v>
      </c>
      <c r="R101" s="9">
        <f t="shared" ref="R101:R131" si="54">AVERAGE($R$5:$R$35)</f>
        <v>26498.451612903227</v>
      </c>
      <c r="S101" s="12">
        <f t="shared" ref="S101:S131" si="55">(Q101-R101)/R101</f>
        <v>-0.34924499544708643</v>
      </c>
      <c r="T101" s="7">
        <f>T5/1</f>
        <v>4327032</v>
      </c>
      <c r="U101" s="7">
        <f t="shared" ref="U101:U131" si="56">AVERAGE($U$5:$U$35)</f>
        <v>3086549.594193548</v>
      </c>
      <c r="V101" s="12">
        <f t="shared" ref="V101:V131" si="57">(T101-U101)/U101</f>
        <v>0.40189939216919163</v>
      </c>
      <c r="W101" s="17"/>
      <c r="X101" s="9">
        <f>X5/1</f>
        <v>3233</v>
      </c>
      <c r="Y101" s="9">
        <f t="shared" ref="Y101:Y131" si="58">AVERAGE($Y$5:$Y$35)</f>
        <v>3568.7419354838707</v>
      </c>
      <c r="Z101" s="12">
        <f t="shared" ref="Z101:Z131" si="59">(X101-Y101)/Y101</f>
        <v>-9.4078513255778165E-2</v>
      </c>
      <c r="AA101" s="7">
        <f>AA5/1</f>
        <v>23387436.539999999</v>
      </c>
      <c r="AB101" s="7">
        <f t="shared" ref="AB101:AB131" si="60">AVERAGE($AB$5:$AB$35)</f>
        <v>18877385.499677416</v>
      </c>
      <c r="AC101" s="12">
        <f t="shared" ref="AC101:AC131" si="61">(AA101-AB101)/AB101</f>
        <v>0.23891290668401366</v>
      </c>
      <c r="AD101" s="17"/>
      <c r="AE101" s="17"/>
      <c r="AF101" s="9">
        <f>AF5/1</f>
        <v>487</v>
      </c>
      <c r="AG101" s="9">
        <f t="shared" ref="AG101:AG131" si="62">AVERAGE($AG$5:$AG$35)</f>
        <v>397.35483870967744</v>
      </c>
      <c r="AH101" s="12">
        <f t="shared" ref="AH101:AH131" si="63">(AF101-AG101)/AG101</f>
        <v>0.22560480597499588</v>
      </c>
      <c r="AI101" s="7">
        <f>AI5/1</f>
        <v>873</v>
      </c>
      <c r="AJ101" s="7">
        <f t="shared" ref="AJ101:AJ131" si="64">AVERAGE($AJ$5:$AJ$35)</f>
        <v>690.12903225806451</v>
      </c>
      <c r="AK101" s="12">
        <f t="shared" ref="AK101:AK131" si="65">(AI101-AJ101)/AJ101</f>
        <v>0.26498083574834064</v>
      </c>
      <c r="AL101" s="9">
        <f>AL5/1</f>
        <v>4332776</v>
      </c>
      <c r="AM101" s="9">
        <f t="shared" ref="AM101:AM131" si="66">AVERAGE($AM$5:$AM$35)</f>
        <v>2828986.6774193547</v>
      </c>
      <c r="AN101" s="12">
        <f t="shared" ref="AN101:AN131" si="67">(AL101-AM101)/AM101</f>
        <v>0.53156465337349168</v>
      </c>
      <c r="AO101" s="7">
        <f>AO5/1</f>
        <v>314286.96000000002</v>
      </c>
      <c r="AP101" s="7">
        <f t="shared" ref="AP101:AP131" si="68">AVERAGE($AP$5:$AP$35)</f>
        <v>596744.26483870973</v>
      </c>
      <c r="AQ101" s="12">
        <f t="shared" ref="AQ101:AQ131" si="69">(AO101-AP101)/AP101</f>
        <v>-0.47333057304715498</v>
      </c>
      <c r="AR101" s="9">
        <f>AR5/1</f>
        <v>-122166.11639999998</v>
      </c>
      <c r="AS101" s="9">
        <f>AVERAGE($AS$5:$AS$35)</f>
        <v>168428.44289642858</v>
      </c>
      <c r="AT101" s="12">
        <f t="shared" ref="AT101:AT131" si="70">(AR101-AS101)/AS101</f>
        <v>-1.7253294888864075</v>
      </c>
    </row>
    <row r="102" spans="1:46" ht="14.25">
      <c r="A102" s="6">
        <f t="shared" ref="A102:A131" si="71">A70</f>
        <v>46083</v>
      </c>
      <c r="B102" s="7">
        <f>AVERAGE($B$5:B6)</f>
        <v>6690.5</v>
      </c>
      <c r="C102" s="7">
        <f t="shared" si="44"/>
        <v>6262.2903225806449</v>
      </c>
      <c r="D102" s="8">
        <f t="shared" si="45"/>
        <v>6.8379084226630513E-2</v>
      </c>
      <c r="E102" s="9">
        <f>AVERAGE($E$5:E6)</f>
        <v>203.5</v>
      </c>
      <c r="F102" s="9">
        <f t="shared" si="46"/>
        <v>217.70967741935485</v>
      </c>
      <c r="G102" s="12">
        <f t="shared" si="47"/>
        <v>-6.526892873018228E-2</v>
      </c>
      <c r="H102" s="7">
        <f>AVERAGE($H$5:H6)</f>
        <v>99</v>
      </c>
      <c r="I102" s="7">
        <f t="shared" si="48"/>
        <v>91.225806451612897</v>
      </c>
      <c r="J102" s="8">
        <f t="shared" si="49"/>
        <v>8.5219236209335289E-2</v>
      </c>
      <c r="K102" s="9">
        <f>AVERAGE($K$5:K6)</f>
        <v>1614.5</v>
      </c>
      <c r="L102" s="9">
        <f t="shared" si="50"/>
        <v>1358</v>
      </c>
      <c r="M102" s="13">
        <f t="shared" si="51"/>
        <v>0.18888070692194403</v>
      </c>
      <c r="N102" s="7">
        <f>AVERAGE($N$5:N6)</f>
        <v>3956</v>
      </c>
      <c r="O102" s="7">
        <f t="shared" si="52"/>
        <v>3295.516129032258</v>
      </c>
      <c r="P102" s="12">
        <f t="shared" si="53"/>
        <v>0.20041894656473605</v>
      </c>
      <c r="Q102" s="9">
        <f>AVERAGE($Q$5:Q6)</f>
        <v>21897</v>
      </c>
      <c r="R102" s="9">
        <f t="shared" si="54"/>
        <v>26498.451612903227</v>
      </c>
      <c r="S102" s="12">
        <f t="shared" si="55"/>
        <v>-0.17364982981354971</v>
      </c>
      <c r="T102" s="7">
        <f>AVERAGE($T$5:T6)</f>
        <v>4172650</v>
      </c>
      <c r="U102" s="7">
        <f t="shared" si="56"/>
        <v>3086549.594193548</v>
      </c>
      <c r="V102" s="12">
        <f t="shared" si="57"/>
        <v>0.35188172833821829</v>
      </c>
      <c r="W102" s="17"/>
      <c r="X102" s="9">
        <f>AVERAGE($X$5:X6)</f>
        <v>2946.5</v>
      </c>
      <c r="Y102" s="9">
        <f t="shared" si="58"/>
        <v>3568.7419354838707</v>
      </c>
      <c r="Z102" s="12">
        <f t="shared" si="59"/>
        <v>-0.1743589048277607</v>
      </c>
      <c r="AA102" s="7">
        <f>AVERAGE($AA$5:AA6)</f>
        <v>22644257.299999997</v>
      </c>
      <c r="AB102" s="7">
        <f t="shared" si="60"/>
        <v>18877385.499677416</v>
      </c>
      <c r="AC102" s="12">
        <f t="shared" si="61"/>
        <v>0.19954414769921136</v>
      </c>
      <c r="AD102" s="17"/>
      <c r="AE102" s="17"/>
      <c r="AF102" s="9">
        <f>AVERAGE($AF$5:AF6)</f>
        <v>494.5</v>
      </c>
      <c r="AG102" s="9">
        <f t="shared" si="62"/>
        <v>397.35483870967744</v>
      </c>
      <c r="AH102" s="12">
        <f t="shared" si="63"/>
        <v>0.24447962331547324</v>
      </c>
      <c r="AI102" s="7">
        <f>AVERAGE($AI$5:AI6)</f>
        <v>872.5</v>
      </c>
      <c r="AJ102" s="7">
        <f t="shared" si="64"/>
        <v>690.12903225806451</v>
      </c>
      <c r="AK102" s="12">
        <f t="shared" si="65"/>
        <v>0.26425633355146305</v>
      </c>
      <c r="AL102" s="9">
        <f>AVERAGE($AL$5:AL6)</f>
        <v>4327128</v>
      </c>
      <c r="AM102" s="9">
        <f t="shared" si="66"/>
        <v>2828986.6774193547</v>
      </c>
      <c r="AN102" s="12">
        <f t="shared" si="67"/>
        <v>0.52956817878947138</v>
      </c>
      <c r="AO102" s="7">
        <f>AVERAGE($AO$5:AO6)</f>
        <v>355996.97499999998</v>
      </c>
      <c r="AP102" s="7">
        <f t="shared" si="68"/>
        <v>596744.26483870973</v>
      </c>
      <c r="AQ102" s="12">
        <f t="shared" si="69"/>
        <v>-0.40343461014037535</v>
      </c>
      <c r="AR102" s="9">
        <f>AVERAGE($AR$5:AR6)</f>
        <v>-276044.97275000002</v>
      </c>
      <c r="AS102" s="9">
        <f t="shared" ref="AS102:AS131" si="72">AVERAGE($AS$5:$AS$35)</f>
        <v>168428.44289642858</v>
      </c>
      <c r="AT102" s="12">
        <f t="shared" si="70"/>
        <v>-2.6389451092874374</v>
      </c>
    </row>
    <row r="103" spans="1:46" ht="14.25">
      <c r="A103" s="6">
        <f t="shared" si="71"/>
        <v>46084</v>
      </c>
      <c r="B103" s="7">
        <f>AVERAGE($B$5:B7)</f>
        <v>7406</v>
      </c>
      <c r="C103" s="7">
        <f t="shared" si="44"/>
        <v>6262.2903225806449</v>
      </c>
      <c r="D103" s="8">
        <f t="shared" si="45"/>
        <v>0.18263440666354167</v>
      </c>
      <c r="E103" s="9">
        <f>AVERAGE($E$5:E7)</f>
        <v>196</v>
      </c>
      <c r="F103" s="9">
        <f t="shared" si="46"/>
        <v>217.70967741935485</v>
      </c>
      <c r="G103" s="12">
        <f t="shared" si="47"/>
        <v>-9.9718476811379492E-2</v>
      </c>
      <c r="H103" s="7">
        <f>AVERAGE($H$5:H7)</f>
        <v>90.333333333333329</v>
      </c>
      <c r="I103" s="7">
        <f t="shared" si="48"/>
        <v>91.225806451612897</v>
      </c>
      <c r="J103" s="8">
        <f t="shared" si="49"/>
        <v>-9.7831211692597647E-3</v>
      </c>
      <c r="K103" s="9">
        <f>AVERAGE($K$5:K7)</f>
        <v>1549</v>
      </c>
      <c r="L103" s="9">
        <f t="shared" si="50"/>
        <v>1358</v>
      </c>
      <c r="M103" s="13">
        <f t="shared" si="51"/>
        <v>0.1406480117820324</v>
      </c>
      <c r="N103" s="7">
        <f>AVERAGE($N$5:N7)</f>
        <v>3828</v>
      </c>
      <c r="O103" s="7">
        <f t="shared" si="52"/>
        <v>3295.516129032258</v>
      </c>
      <c r="P103" s="12">
        <f t="shared" si="53"/>
        <v>0.16157829308640284</v>
      </c>
      <c r="Q103" s="9">
        <f>AVERAGE($Q$5:Q7)</f>
        <v>24228.333333333332</v>
      </c>
      <c r="R103" s="9">
        <f t="shared" si="54"/>
        <v>26498.451612903227</v>
      </c>
      <c r="S103" s="12">
        <f t="shared" si="55"/>
        <v>-8.5669846402062128E-2</v>
      </c>
      <c r="T103" s="7">
        <f>AVERAGE($T$5:T7)</f>
        <v>3915717</v>
      </c>
      <c r="U103" s="7">
        <f t="shared" si="56"/>
        <v>3086549.594193548</v>
      </c>
      <c r="V103" s="12">
        <f t="shared" si="57"/>
        <v>0.26863893823909102</v>
      </c>
      <c r="W103" s="17"/>
      <c r="X103" s="9">
        <f>AVERAGE($X$5:X7)</f>
        <v>3172.6666666666665</v>
      </c>
      <c r="Y103" s="9">
        <f t="shared" si="58"/>
        <v>3568.7419354838707</v>
      </c>
      <c r="Z103" s="12">
        <f t="shared" si="59"/>
        <v>-0.11098456430235044</v>
      </c>
      <c r="AA103" s="7">
        <f>AVERAGE($AA$5:AA7)</f>
        <v>22088930.649999999</v>
      </c>
      <c r="AB103" s="7">
        <f t="shared" si="60"/>
        <v>18877385.499677416</v>
      </c>
      <c r="AC103" s="12">
        <f t="shared" si="61"/>
        <v>0.17012658614072709</v>
      </c>
      <c r="AD103" s="17"/>
      <c r="AE103" s="17"/>
      <c r="AF103" s="9">
        <f>AVERAGE($AF$5:AF7)</f>
        <v>461.66666666666669</v>
      </c>
      <c r="AG103" s="9">
        <f t="shared" si="62"/>
        <v>397.35483870967744</v>
      </c>
      <c r="AH103" s="12">
        <f t="shared" si="63"/>
        <v>0.1618498674027169</v>
      </c>
      <c r="AI103" s="7">
        <f>AVERAGE($AI$5:AI7)</f>
        <v>821</v>
      </c>
      <c r="AJ103" s="7">
        <f t="shared" si="64"/>
        <v>690.12903225806451</v>
      </c>
      <c r="AK103" s="12">
        <f t="shared" si="65"/>
        <v>0.18963260727306722</v>
      </c>
      <c r="AL103" s="9">
        <f>AVERAGE($AL$5:AL7)</f>
        <v>3873101</v>
      </c>
      <c r="AM103" s="9">
        <f t="shared" si="66"/>
        <v>2828986.6774193547</v>
      </c>
      <c r="AN103" s="12">
        <f t="shared" si="67"/>
        <v>0.36907714374006967</v>
      </c>
      <c r="AO103" s="7">
        <f>AVERAGE($AO$5:AO7)</f>
        <v>441699.01333333337</v>
      </c>
      <c r="AP103" s="7">
        <f t="shared" si="68"/>
        <v>596744.26483870973</v>
      </c>
      <c r="AQ103" s="12">
        <f t="shared" si="69"/>
        <v>-0.25981858668936275</v>
      </c>
      <c r="AR103" s="9">
        <f>AVERAGE($AR$5:AR7)</f>
        <v>-102207.67786666669</v>
      </c>
      <c r="AS103" s="9">
        <f t="shared" si="72"/>
        <v>168428.44289642858</v>
      </c>
      <c r="AT103" s="12">
        <f t="shared" si="70"/>
        <v>-1.6068314597524189</v>
      </c>
    </row>
    <row r="104" spans="1:46" ht="14.25">
      <c r="A104" s="6">
        <f t="shared" si="71"/>
        <v>46085</v>
      </c>
      <c r="B104" s="7">
        <f>AVERAGE($B$5:B8)</f>
        <v>8356.5</v>
      </c>
      <c r="C104" s="7">
        <f t="shared" si="44"/>
        <v>6262.2903225806449</v>
      </c>
      <c r="D104" s="8">
        <f t="shared" si="45"/>
        <v>0.33441593563109451</v>
      </c>
      <c r="E104" s="9">
        <f>AVERAGE($E$5:E8)</f>
        <v>206</v>
      </c>
      <c r="F104" s="9">
        <f t="shared" si="46"/>
        <v>217.70967741935485</v>
      </c>
      <c r="G104" s="12">
        <f t="shared" si="47"/>
        <v>-5.378574603644988E-2</v>
      </c>
      <c r="H104" s="7">
        <f>AVERAGE($H$5:H8)</f>
        <v>93.25</v>
      </c>
      <c r="I104" s="7">
        <f t="shared" si="48"/>
        <v>91.225806451612897</v>
      </c>
      <c r="J104" s="8">
        <f t="shared" si="49"/>
        <v>2.2188826025459761E-2</v>
      </c>
      <c r="K104" s="9">
        <f>AVERAGE($K$5:K8)</f>
        <v>1552</v>
      </c>
      <c r="L104" s="9">
        <f t="shared" si="50"/>
        <v>1358</v>
      </c>
      <c r="M104" s="13">
        <f t="shared" si="51"/>
        <v>0.14285714285714285</v>
      </c>
      <c r="N104" s="7">
        <f>AVERAGE($N$5:N8)</f>
        <v>3835.5</v>
      </c>
      <c r="O104" s="7">
        <f t="shared" si="52"/>
        <v>3295.516129032258</v>
      </c>
      <c r="P104" s="12">
        <f t="shared" si="53"/>
        <v>0.16385411262614893</v>
      </c>
      <c r="Q104" s="9">
        <f>AVERAGE($Q$5:Q8)</f>
        <v>24848.75</v>
      </c>
      <c r="R104" s="9">
        <f t="shared" si="54"/>
        <v>26498.451612903227</v>
      </c>
      <c r="S104" s="12">
        <f t="shared" si="55"/>
        <v>-6.2256528683355863E-2</v>
      </c>
      <c r="T104" s="7">
        <f>AVERAGE($T$5:T8)</f>
        <v>4040747.75</v>
      </c>
      <c r="U104" s="7">
        <f t="shared" si="56"/>
        <v>3086549.594193548</v>
      </c>
      <c r="V104" s="12">
        <f t="shared" si="57"/>
        <v>0.30914719711664457</v>
      </c>
      <c r="W104" s="17"/>
      <c r="X104" s="9">
        <f>AVERAGE($X$5:X8)</f>
        <v>3473</v>
      </c>
      <c r="Y104" s="9">
        <f t="shared" si="58"/>
        <v>3568.7419354838707</v>
      </c>
      <c r="Z104" s="12">
        <f t="shared" si="59"/>
        <v>-2.6827923457258755E-2</v>
      </c>
      <c r="AA104" s="7">
        <f>AVERAGE($AA$5:AA8)</f>
        <v>23561283.27</v>
      </c>
      <c r="AB104" s="7">
        <f t="shared" si="60"/>
        <v>18877385.499677416</v>
      </c>
      <c r="AC104" s="12">
        <f t="shared" si="61"/>
        <v>0.24812216556167824</v>
      </c>
      <c r="AD104" s="17"/>
      <c r="AE104" s="17"/>
      <c r="AF104" s="9">
        <f>AVERAGE($AF$5:AF8)</f>
        <v>457.75</v>
      </c>
      <c r="AG104" s="9">
        <f t="shared" si="62"/>
        <v>397.35483870967744</v>
      </c>
      <c r="AH104" s="12">
        <f t="shared" si="63"/>
        <v>0.15199301834713422</v>
      </c>
      <c r="AI104" s="7">
        <f>AVERAGE($AI$5:AI8)</f>
        <v>820</v>
      </c>
      <c r="AJ104" s="7">
        <f t="shared" si="64"/>
        <v>690.12903225806451</v>
      </c>
      <c r="AK104" s="12">
        <f t="shared" si="65"/>
        <v>0.18818360287931196</v>
      </c>
      <c r="AL104" s="9">
        <f>AVERAGE($AL$5:AL8)</f>
        <v>3940687.5</v>
      </c>
      <c r="AM104" s="9">
        <f t="shared" si="66"/>
        <v>2828986.6774193547</v>
      </c>
      <c r="AN104" s="12">
        <f t="shared" si="67"/>
        <v>0.39296785363257913</v>
      </c>
      <c r="AO104" s="7">
        <f>AVERAGE($AO$5:AO8)</f>
        <v>460118.2</v>
      </c>
      <c r="AP104" s="7">
        <f t="shared" si="68"/>
        <v>596744.26483870973</v>
      </c>
      <c r="AQ104" s="12">
        <f t="shared" si="69"/>
        <v>-0.22895245566480227</v>
      </c>
      <c r="AR104" s="9">
        <f>AVERAGE($AR$5:AR8)</f>
        <v>-54311.740500000014</v>
      </c>
      <c r="AS104" s="9">
        <f t="shared" si="72"/>
        <v>168428.44289642858</v>
      </c>
      <c r="AT104" s="12">
        <f t="shared" si="70"/>
        <v>-1.3224618096920711</v>
      </c>
    </row>
    <row r="105" spans="1:46" ht="14.25">
      <c r="A105" s="6">
        <f t="shared" si="71"/>
        <v>46086</v>
      </c>
      <c r="B105" s="7">
        <f>AVERAGE($B$5:B9)</f>
        <v>8009.8</v>
      </c>
      <c r="C105" s="7">
        <f t="shared" si="44"/>
        <v>6262.2903225806449</v>
      </c>
      <c r="D105" s="8">
        <f t="shared" si="45"/>
        <v>0.27905280454950532</v>
      </c>
      <c r="E105" s="9">
        <f>AVERAGE($E$5:E9)</f>
        <v>204.8</v>
      </c>
      <c r="F105" s="9">
        <f t="shared" si="46"/>
        <v>217.70967741935485</v>
      </c>
      <c r="G105" s="12">
        <f t="shared" si="47"/>
        <v>-5.9297673729441384E-2</v>
      </c>
      <c r="H105" s="7">
        <f>AVERAGE($H$5:H9)</f>
        <v>96.8</v>
      </c>
      <c r="I105" s="7">
        <f t="shared" si="48"/>
        <v>91.225806451612897</v>
      </c>
      <c r="J105" s="8">
        <f t="shared" si="49"/>
        <v>6.1103253182461147E-2</v>
      </c>
      <c r="K105" s="9">
        <f>AVERAGE($K$5:K9)</f>
        <v>1521.4</v>
      </c>
      <c r="L105" s="9">
        <f t="shared" si="50"/>
        <v>1358</v>
      </c>
      <c r="M105" s="13">
        <f t="shared" si="51"/>
        <v>0.12032400589101627</v>
      </c>
      <c r="N105" s="7">
        <f>AVERAGE($N$5:N9)</f>
        <v>3805.6</v>
      </c>
      <c r="O105" s="7">
        <f t="shared" si="52"/>
        <v>3295.516129032258</v>
      </c>
      <c r="P105" s="12">
        <f t="shared" si="53"/>
        <v>0.15478117872769451</v>
      </c>
      <c r="Q105" s="9">
        <f>AVERAGE($Q$5:Q9)</f>
        <v>26822.400000000001</v>
      </c>
      <c r="R105" s="9">
        <f t="shared" si="54"/>
        <v>26498.451612903227</v>
      </c>
      <c r="S105" s="12">
        <f t="shared" si="55"/>
        <v>1.2225181751337875E-2</v>
      </c>
      <c r="T105" s="7">
        <f>AVERAGE($T$5:T9)</f>
        <v>4125652</v>
      </c>
      <c r="U105" s="7">
        <f t="shared" si="56"/>
        <v>3086549.594193548</v>
      </c>
      <c r="V105" s="12">
        <f t="shared" si="57"/>
        <v>0.33665501690341321</v>
      </c>
      <c r="W105" s="17"/>
      <c r="X105" s="9">
        <f>AVERAGE($X$5:X9)</f>
        <v>3376.6</v>
      </c>
      <c r="Y105" s="9">
        <f t="shared" si="58"/>
        <v>3568.7419354838707</v>
      </c>
      <c r="Z105" s="12">
        <f t="shared" si="59"/>
        <v>-5.3840243692997412E-2</v>
      </c>
      <c r="AA105" s="7">
        <f>AVERAGE($AA$5:AA9)</f>
        <v>24253934.751999997</v>
      </c>
      <c r="AB105" s="7">
        <f t="shared" si="60"/>
        <v>18877385.499677416</v>
      </c>
      <c r="AC105" s="12">
        <f t="shared" si="61"/>
        <v>0.28481429551854293</v>
      </c>
      <c r="AD105" s="17"/>
      <c r="AE105" s="17"/>
      <c r="AF105" s="9">
        <f>AVERAGE($AF$5:AF9)</f>
        <v>444.4</v>
      </c>
      <c r="AG105" s="9">
        <f t="shared" si="62"/>
        <v>397.35483870967744</v>
      </c>
      <c r="AH105" s="12">
        <f t="shared" si="63"/>
        <v>0.11839584348108448</v>
      </c>
      <c r="AI105" s="7">
        <f>AVERAGE($AI$5:AI9)</f>
        <v>806.6</v>
      </c>
      <c r="AJ105" s="7">
        <f t="shared" si="64"/>
        <v>690.12903225806451</v>
      </c>
      <c r="AK105" s="12">
        <f t="shared" si="65"/>
        <v>0.16876694400299153</v>
      </c>
      <c r="AL105" s="9">
        <f>AVERAGE($AL$5:AL9)</f>
        <v>4007443</v>
      </c>
      <c r="AM105" s="9">
        <f t="shared" si="66"/>
        <v>2828986.6774193547</v>
      </c>
      <c r="AN105" s="12">
        <f t="shared" si="67"/>
        <v>0.4165648187695431</v>
      </c>
      <c r="AO105" s="7">
        <f>AVERAGE($AO$5:AO9)</f>
        <v>446063.15</v>
      </c>
      <c r="AP105" s="7">
        <f t="shared" si="68"/>
        <v>596744.26483870973</v>
      </c>
      <c r="AQ105" s="12">
        <f t="shared" si="69"/>
        <v>-0.25250534226656768</v>
      </c>
      <c r="AR105" s="9">
        <f>AVERAGE($AR$5:AR9)</f>
        <v>-49058.097500000011</v>
      </c>
      <c r="AS105" s="9">
        <f t="shared" si="72"/>
        <v>168428.44289642858</v>
      </c>
      <c r="AT105" s="12">
        <f t="shared" si="70"/>
        <v>-1.2912696730810913</v>
      </c>
    </row>
    <row r="106" spans="1:46" ht="14.25">
      <c r="A106" s="6">
        <f t="shared" si="71"/>
        <v>46087</v>
      </c>
      <c r="B106" s="7">
        <f>AVERAGE($B$5:B10)</f>
        <v>7867.166666666667</v>
      </c>
      <c r="C106" s="7">
        <f t="shared" si="44"/>
        <v>6262.2903225806449</v>
      </c>
      <c r="D106" s="8">
        <f t="shared" si="45"/>
        <v>0.25627626018856692</v>
      </c>
      <c r="E106" s="9">
        <f>AVERAGE($E$5:E10)</f>
        <v>208.16666666666666</v>
      </c>
      <c r="F106" s="9">
        <f t="shared" si="46"/>
        <v>217.70967741935485</v>
      </c>
      <c r="G106" s="12">
        <f t="shared" si="47"/>
        <v>-4.3833654368548504E-2</v>
      </c>
      <c r="H106" s="7">
        <f>AVERAGE($H$5:H10)</f>
        <v>98.333333333333329</v>
      </c>
      <c r="I106" s="7">
        <f t="shared" si="48"/>
        <v>91.225806451612897</v>
      </c>
      <c r="J106" s="8">
        <f t="shared" si="49"/>
        <v>7.7911362564827932E-2</v>
      </c>
      <c r="K106" s="9">
        <f>AVERAGE($K$5:K10)</f>
        <v>1500.6666666666667</v>
      </c>
      <c r="L106" s="9">
        <f t="shared" si="50"/>
        <v>1358</v>
      </c>
      <c r="M106" s="13">
        <f t="shared" si="51"/>
        <v>0.10505645557191955</v>
      </c>
      <c r="N106" s="7">
        <f>AVERAGE($N$5:N10)</f>
        <v>3779.1666666666665</v>
      </c>
      <c r="O106" s="7">
        <f t="shared" si="52"/>
        <v>3295.516129032258</v>
      </c>
      <c r="P106" s="12">
        <f t="shared" si="53"/>
        <v>0.14676017919427828</v>
      </c>
      <c r="Q106" s="9">
        <f>AVERAGE($Q$5:Q10)</f>
        <v>26511.666666666668</v>
      </c>
      <c r="R106" s="9">
        <f t="shared" si="54"/>
        <v>26498.451612903227</v>
      </c>
      <c r="S106" s="12">
        <f t="shared" si="55"/>
        <v>4.9871041359283389E-4</v>
      </c>
      <c r="T106" s="7">
        <f>AVERAGE($T$5:T10)</f>
        <v>4035627.6666666665</v>
      </c>
      <c r="U106" s="7">
        <f t="shared" si="56"/>
        <v>3086549.594193548</v>
      </c>
      <c r="V106" s="12">
        <f t="shared" si="57"/>
        <v>0.30748835990146894</v>
      </c>
      <c r="W106" s="17"/>
      <c r="X106" s="9">
        <f>AVERAGE($X$5:X10)</f>
        <v>3399.3333333333335</v>
      </c>
      <c r="Y106" s="9">
        <f t="shared" si="58"/>
        <v>3568.7419354838707</v>
      </c>
      <c r="Z106" s="12">
        <f t="shared" si="59"/>
        <v>-4.7470118381526476E-2</v>
      </c>
      <c r="AA106" s="7">
        <f>AVERAGE($AA$5:AA10)</f>
        <v>23757022.599999998</v>
      </c>
      <c r="AB106" s="7">
        <f t="shared" si="60"/>
        <v>18877385.499677416</v>
      </c>
      <c r="AC106" s="12">
        <f t="shared" si="61"/>
        <v>0.25849115071607598</v>
      </c>
      <c r="AD106" s="17"/>
      <c r="AE106" s="17"/>
      <c r="AF106" s="9">
        <f>AVERAGE($AF$5:AF10)</f>
        <v>435.33333333333331</v>
      </c>
      <c r="AG106" s="9">
        <f t="shared" si="62"/>
        <v>397.35483870967744</v>
      </c>
      <c r="AH106" s="12">
        <f t="shared" si="63"/>
        <v>9.5578286518374092E-2</v>
      </c>
      <c r="AI106" s="7">
        <f>AVERAGE($AI$5:AI10)</f>
        <v>786.33333333333337</v>
      </c>
      <c r="AJ106" s="7">
        <f t="shared" si="64"/>
        <v>690.12903225806451</v>
      </c>
      <c r="AK106" s="12">
        <f t="shared" si="65"/>
        <v>0.13940045495621831</v>
      </c>
      <c r="AL106" s="9">
        <f>AVERAGE($AL$5:AL10)</f>
        <v>3843538.5</v>
      </c>
      <c r="AM106" s="9">
        <f t="shared" si="66"/>
        <v>2828986.6774193547</v>
      </c>
      <c r="AN106" s="12">
        <f t="shared" si="67"/>
        <v>0.35862728894366347</v>
      </c>
      <c r="AO106" s="7">
        <f>AVERAGE($AO$5:AO10)</f>
        <v>548714.02500000002</v>
      </c>
      <c r="AP106" s="7">
        <f t="shared" si="68"/>
        <v>596744.26483870973</v>
      </c>
      <c r="AQ106" s="12">
        <f t="shared" si="69"/>
        <v>-8.0487141089980146E-2</v>
      </c>
      <c r="AR106" s="9">
        <f>AVERAGE($AR$5:AR10)</f>
        <v>62281.881083333319</v>
      </c>
      <c r="AS106" s="9">
        <f t="shared" si="72"/>
        <v>168428.44289642858</v>
      </c>
      <c r="AT106" s="12">
        <f t="shared" si="70"/>
        <v>-0.63021755700946425</v>
      </c>
    </row>
    <row r="107" spans="1:46" ht="14.25">
      <c r="A107" s="6">
        <f t="shared" si="71"/>
        <v>46088</v>
      </c>
      <c r="B107" s="7">
        <f>AVERAGE($B$5:B11)</f>
        <v>7633.2857142857147</v>
      </c>
      <c r="C107" s="7">
        <f t="shared" si="44"/>
        <v>6262.2903225806449</v>
      </c>
      <c r="D107" s="8">
        <f t="shared" si="45"/>
        <v>0.21892874987949976</v>
      </c>
      <c r="E107" s="9">
        <f>AVERAGE($E$5:E11)</f>
        <v>209.14285714285714</v>
      </c>
      <c r="F107" s="9">
        <f t="shared" si="46"/>
        <v>217.70967741935485</v>
      </c>
      <c r="G107" s="12">
        <f t="shared" si="47"/>
        <v>-3.9349744935757734E-2</v>
      </c>
      <c r="H107" s="7">
        <f>AVERAGE($H$5:H11)</f>
        <v>102</v>
      </c>
      <c r="I107" s="7">
        <f t="shared" si="48"/>
        <v>91.225806451612897</v>
      </c>
      <c r="J107" s="8">
        <f t="shared" si="49"/>
        <v>0.11810466760961819</v>
      </c>
      <c r="K107" s="9">
        <f>AVERAGE($K$5:K11)</f>
        <v>1524.2857142857142</v>
      </c>
      <c r="L107" s="9">
        <f t="shared" si="50"/>
        <v>1358</v>
      </c>
      <c r="M107" s="13">
        <f t="shared" si="51"/>
        <v>0.12244897959183669</v>
      </c>
      <c r="N107" s="7">
        <f>AVERAGE($N$5:N11)</f>
        <v>3821.5714285714284</v>
      </c>
      <c r="O107" s="7">
        <f t="shared" si="52"/>
        <v>3295.516129032258</v>
      </c>
      <c r="P107" s="12">
        <f t="shared" si="53"/>
        <v>0.1596275906237633</v>
      </c>
      <c r="Q107" s="9">
        <f>AVERAGE($Q$5:Q11)</f>
        <v>27052.571428571428</v>
      </c>
      <c r="R107" s="9">
        <f t="shared" si="54"/>
        <v>26498.451612903227</v>
      </c>
      <c r="S107" s="12">
        <f t="shared" si="55"/>
        <v>2.0911403570402422E-2</v>
      </c>
      <c r="T107" s="7">
        <f>AVERAGE($T$5:T11)</f>
        <v>4003006.7828571429</v>
      </c>
      <c r="U107" s="7">
        <f t="shared" si="56"/>
        <v>3086549.594193548</v>
      </c>
      <c r="V107" s="12">
        <f t="shared" si="57"/>
        <v>0.29691963815765166</v>
      </c>
      <c r="W107" s="17"/>
      <c r="X107" s="9">
        <f>AVERAGE($X$5:X11)</f>
        <v>3394.1428571428573</v>
      </c>
      <c r="Y107" s="9">
        <f t="shared" si="58"/>
        <v>3568.7419354838707</v>
      </c>
      <c r="Z107" s="12">
        <f t="shared" si="59"/>
        <v>-4.8924545819629364E-2</v>
      </c>
      <c r="AA107" s="7">
        <f>AVERAGE($AA$5:AA11)</f>
        <v>23685023.607142858</v>
      </c>
      <c r="AB107" s="7">
        <f t="shared" si="60"/>
        <v>18877385.499677416</v>
      </c>
      <c r="AC107" s="12">
        <f t="shared" si="61"/>
        <v>0.25467711657144454</v>
      </c>
      <c r="AD107" s="17"/>
      <c r="AE107" s="17"/>
      <c r="AF107" s="9">
        <f>AVERAGE($AF$5:AF11)</f>
        <v>437</v>
      </c>
      <c r="AG107" s="9">
        <f t="shared" si="62"/>
        <v>397.35483870967744</v>
      </c>
      <c r="AH107" s="12">
        <f t="shared" si="63"/>
        <v>9.9772690371813549E-2</v>
      </c>
      <c r="AI107" s="7">
        <f>AVERAGE($AI$5:AI11)</f>
        <v>793.42857142857144</v>
      </c>
      <c r="AJ107" s="7">
        <f t="shared" si="64"/>
        <v>690.12903225806451</v>
      </c>
      <c r="AK107" s="12">
        <f t="shared" si="65"/>
        <v>0.14968148613095797</v>
      </c>
      <c r="AL107" s="9">
        <f>AVERAGE($AL$5:AL11)</f>
        <v>3784528.5714285714</v>
      </c>
      <c r="AM107" s="9">
        <f t="shared" si="66"/>
        <v>2828986.6774193547</v>
      </c>
      <c r="AN107" s="12">
        <f t="shared" si="67"/>
        <v>0.33776825519760906</v>
      </c>
      <c r="AO107" s="7">
        <f>AVERAGE($AO$5:AO11)</f>
        <v>571062.7585714286</v>
      </c>
      <c r="AP107" s="7">
        <f t="shared" si="68"/>
        <v>596744.26483870973</v>
      </c>
      <c r="AQ107" s="12">
        <f t="shared" si="69"/>
        <v>-4.3036033658777478E-2</v>
      </c>
      <c r="AR107" s="9">
        <f>AVERAGE($AR$5:AR11)</f>
        <v>88479.717442857131</v>
      </c>
      <c r="AS107" s="9">
        <f t="shared" si="72"/>
        <v>168428.44289642858</v>
      </c>
      <c r="AT107" s="12">
        <f t="shared" si="70"/>
        <v>-0.47467472879704875</v>
      </c>
    </row>
    <row r="108" spans="1:46" ht="14.25">
      <c r="A108" s="6">
        <f t="shared" si="71"/>
        <v>46089</v>
      </c>
      <c r="B108" s="7">
        <f>AVERAGE($B$5:B12)</f>
        <v>8742.125</v>
      </c>
      <c r="C108" s="7">
        <f t="shared" si="44"/>
        <v>6262.2903225806449</v>
      </c>
      <c r="D108" s="8">
        <f t="shared" si="45"/>
        <v>0.39599484368802518</v>
      </c>
      <c r="E108" s="9">
        <f>AVERAGE($E$5:E12)</f>
        <v>234.375</v>
      </c>
      <c r="F108" s="9">
        <f t="shared" si="46"/>
        <v>217.70967741935485</v>
      </c>
      <c r="G108" s="12">
        <f t="shared" si="47"/>
        <v>7.6548377537412907E-2</v>
      </c>
      <c r="H108" s="7">
        <f>AVERAGE($H$5:H12)</f>
        <v>110.375</v>
      </c>
      <c r="I108" s="7">
        <f t="shared" si="48"/>
        <v>91.225806451612897</v>
      </c>
      <c r="J108" s="8">
        <f t="shared" si="49"/>
        <v>0.20990983026874124</v>
      </c>
      <c r="K108" s="9">
        <f>AVERAGE($K$5:K12)</f>
        <v>1554</v>
      </c>
      <c r="L108" s="9">
        <f t="shared" si="50"/>
        <v>1358</v>
      </c>
      <c r="M108" s="13">
        <f t="shared" si="51"/>
        <v>0.14432989690721648</v>
      </c>
      <c r="N108" s="7">
        <f>AVERAGE($N$5:N12)</f>
        <v>3833</v>
      </c>
      <c r="O108" s="7">
        <f t="shared" si="52"/>
        <v>3295.516129032258</v>
      </c>
      <c r="P108" s="12">
        <f t="shared" si="53"/>
        <v>0.16309550611290022</v>
      </c>
      <c r="Q108" s="9">
        <f>AVERAGE($Q$5:Q12)</f>
        <v>27407.125</v>
      </c>
      <c r="R108" s="9">
        <f t="shared" si="54"/>
        <v>26498.451612903227</v>
      </c>
      <c r="S108" s="12">
        <f t="shared" si="55"/>
        <v>3.4291565423177441E-2</v>
      </c>
      <c r="T108" s="7">
        <f>AVERAGE($T$5:T12)</f>
        <v>3949445.06</v>
      </c>
      <c r="U108" s="7">
        <f t="shared" si="56"/>
        <v>3086549.594193548</v>
      </c>
      <c r="V108" s="12">
        <f t="shared" si="57"/>
        <v>0.27956636997822448</v>
      </c>
      <c r="W108" s="17"/>
      <c r="X108" s="9">
        <f>AVERAGE($X$5:X12)</f>
        <v>4703.625</v>
      </c>
      <c r="Y108" s="9">
        <f t="shared" si="58"/>
        <v>3568.7419354838707</v>
      </c>
      <c r="Z108" s="12">
        <f t="shared" si="59"/>
        <v>0.31800648100442019</v>
      </c>
      <c r="AA108" s="7">
        <f>AVERAGE($AA$5:AA12)</f>
        <v>23395406.747499999</v>
      </c>
      <c r="AB108" s="7">
        <f t="shared" si="60"/>
        <v>18877385.499677416</v>
      </c>
      <c r="AC108" s="12">
        <f t="shared" si="61"/>
        <v>0.23933511597248402</v>
      </c>
      <c r="AD108" s="17"/>
      <c r="AE108" s="17"/>
      <c r="AF108" s="9">
        <f>AVERAGE($AF$5:AF12)</f>
        <v>451.5</v>
      </c>
      <c r="AG108" s="9">
        <f t="shared" si="62"/>
        <v>397.35483870967744</v>
      </c>
      <c r="AH108" s="12">
        <f t="shared" si="63"/>
        <v>0.13626400389673643</v>
      </c>
      <c r="AI108" s="7">
        <f>AVERAGE($AI$5:AI12)</f>
        <v>811</v>
      </c>
      <c r="AJ108" s="7">
        <f t="shared" si="64"/>
        <v>690.12903225806451</v>
      </c>
      <c r="AK108" s="12">
        <f t="shared" si="65"/>
        <v>0.17514256333551464</v>
      </c>
      <c r="AL108" s="9">
        <f>AVERAGE($AL$5:AL12)</f>
        <v>3671000.75</v>
      </c>
      <c r="AM108" s="9">
        <f t="shared" si="66"/>
        <v>2828986.6774193547</v>
      </c>
      <c r="AN108" s="12">
        <f t="shared" si="67"/>
        <v>0.29763804803377286</v>
      </c>
      <c r="AO108" s="7">
        <f>AVERAGE($AO$5:AO12)</f>
        <v>600201.6825</v>
      </c>
      <c r="AP108" s="7">
        <f t="shared" si="68"/>
        <v>596744.26483870973</v>
      </c>
      <c r="AQ108" s="12">
        <f t="shared" si="69"/>
        <v>5.7938012395054193E-3</v>
      </c>
      <c r="AR108" s="9">
        <f>AVERAGE($AR$5:AR12)</f>
        <v>123232.24607499999</v>
      </c>
      <c r="AS108" s="9">
        <f t="shared" si="72"/>
        <v>168428.44289642858</v>
      </c>
      <c r="AT108" s="12">
        <f t="shared" si="70"/>
        <v>-0.26834064392093804</v>
      </c>
    </row>
    <row r="109" spans="1:46" ht="14.25">
      <c r="A109" s="6">
        <f t="shared" si="71"/>
        <v>46090</v>
      </c>
      <c r="B109" s="7">
        <f>AVERAGE($B$5:B13)</f>
        <v>8905.8888888888887</v>
      </c>
      <c r="C109" s="7">
        <f t="shared" si="44"/>
        <v>6262.2903225806449</v>
      </c>
      <c r="D109" s="8">
        <f t="shared" si="45"/>
        <v>0.42214564163145279</v>
      </c>
      <c r="E109" s="9">
        <f>AVERAGE($E$5:E13)</f>
        <v>244.88888888888889</v>
      </c>
      <c r="F109" s="9">
        <f t="shared" si="46"/>
        <v>217.70967741935485</v>
      </c>
      <c r="G109" s="12">
        <f t="shared" si="47"/>
        <v>0.12484154031049861</v>
      </c>
      <c r="H109" s="7">
        <f>AVERAGE($H$5:H13)</f>
        <v>117.33333333333333</v>
      </c>
      <c r="I109" s="7">
        <f t="shared" si="48"/>
        <v>91.225806451612897</v>
      </c>
      <c r="J109" s="8">
        <f t="shared" si="49"/>
        <v>0.28618576143328622</v>
      </c>
      <c r="K109" s="9">
        <f>AVERAGE($K$5:K13)</f>
        <v>1546.3333333333333</v>
      </c>
      <c r="L109" s="9">
        <f t="shared" si="50"/>
        <v>1358</v>
      </c>
      <c r="M109" s="13">
        <f t="shared" si="51"/>
        <v>0.1386843397152675</v>
      </c>
      <c r="N109" s="7">
        <f>AVERAGE($N$5:N13)</f>
        <v>3819.6666666666665</v>
      </c>
      <c r="O109" s="7">
        <f t="shared" si="52"/>
        <v>3295.516129032258</v>
      </c>
      <c r="P109" s="12">
        <f t="shared" si="53"/>
        <v>0.15904960470890714</v>
      </c>
      <c r="Q109" s="9">
        <f>AVERAGE($Q$5:Q13)</f>
        <v>27482.777777777777</v>
      </c>
      <c r="R109" s="9">
        <f t="shared" si="54"/>
        <v>26498.451612903227</v>
      </c>
      <c r="S109" s="12">
        <f t="shared" si="55"/>
        <v>3.714655404224599E-2</v>
      </c>
      <c r="T109" s="7">
        <f>AVERAGE($T$5:T13)</f>
        <v>3930049.7200000007</v>
      </c>
      <c r="U109" s="7">
        <f t="shared" si="56"/>
        <v>3086549.594193548</v>
      </c>
      <c r="V109" s="12">
        <f t="shared" si="57"/>
        <v>0.27328254416946829</v>
      </c>
      <c r="W109" s="17"/>
      <c r="X109" s="9">
        <f>AVERAGE($X$5:X13)</f>
        <v>5040</v>
      </c>
      <c r="Y109" s="9">
        <f t="shared" si="58"/>
        <v>3568.7419354838707</v>
      </c>
      <c r="Z109" s="12">
        <f t="shared" si="59"/>
        <v>0.41226238576890756</v>
      </c>
      <c r="AA109" s="7">
        <f>AVERAGE($AA$5:AA13)</f>
        <v>23256977.206666663</v>
      </c>
      <c r="AB109" s="7">
        <f t="shared" si="60"/>
        <v>18877385.499677416</v>
      </c>
      <c r="AC109" s="12">
        <f t="shared" si="61"/>
        <v>0.23200202734981959</v>
      </c>
      <c r="AD109" s="17"/>
      <c r="AE109" s="17"/>
      <c r="AF109" s="9">
        <f>AVERAGE($AF$5:AF13)</f>
        <v>462.55555555555554</v>
      </c>
      <c r="AG109" s="9">
        <f t="shared" si="62"/>
        <v>397.35483870967744</v>
      </c>
      <c r="AH109" s="12">
        <f t="shared" si="63"/>
        <v>0.16408688279121783</v>
      </c>
      <c r="AI109" s="7">
        <f>AVERAGE($AI$5:AI13)</f>
        <v>820.88888888888891</v>
      </c>
      <c r="AJ109" s="7">
        <f t="shared" si="64"/>
        <v>690.12903225806451</v>
      </c>
      <c r="AK109" s="12">
        <f t="shared" si="65"/>
        <v>0.18947160678487224</v>
      </c>
      <c r="AL109" s="9">
        <f>AVERAGE($AL$5:AL13)</f>
        <v>3656000.3333333335</v>
      </c>
      <c r="AM109" s="9">
        <f t="shared" si="66"/>
        <v>2828986.6774193547</v>
      </c>
      <c r="AN109" s="12">
        <f t="shared" si="67"/>
        <v>0.2923356488438445</v>
      </c>
      <c r="AO109" s="7">
        <f>AVERAGE($AO$5:AO13)</f>
        <v>648814.97888888884</v>
      </c>
      <c r="AP109" s="7">
        <f t="shared" si="68"/>
        <v>596744.26483870973</v>
      </c>
      <c r="AQ109" s="12">
        <f t="shared" si="69"/>
        <v>8.7258005008649692E-2</v>
      </c>
      <c r="AR109" s="9">
        <f>AVERAGE($AR$5:AR13)</f>
        <v>112808.88634444441</v>
      </c>
      <c r="AS109" s="9">
        <f t="shared" si="72"/>
        <v>168428.44289642858</v>
      </c>
      <c r="AT109" s="12">
        <f t="shared" si="70"/>
        <v>-0.33022662678290154</v>
      </c>
    </row>
    <row r="110" spans="1:46" ht="14.25">
      <c r="A110" s="6">
        <f t="shared" si="71"/>
        <v>46091</v>
      </c>
      <c r="B110" s="7">
        <f>AVERAGE($B$5:B14)</f>
        <v>8886.2000000000007</v>
      </c>
      <c r="C110" s="7">
        <f t="shared" si="44"/>
        <v>6262.2903225806449</v>
      </c>
      <c r="D110" s="8">
        <f t="shared" si="45"/>
        <v>0.41900160201101339</v>
      </c>
      <c r="E110" s="9">
        <f>AVERAGE($E$5:E14)</f>
        <v>252.8</v>
      </c>
      <c r="F110" s="9">
        <f t="shared" si="46"/>
        <v>217.70967741935485</v>
      </c>
      <c r="G110" s="12">
        <f t="shared" si="47"/>
        <v>0.16117943399022078</v>
      </c>
      <c r="H110" s="7">
        <f>AVERAGE($H$5:H14)</f>
        <v>119.3</v>
      </c>
      <c r="I110" s="7">
        <f t="shared" si="48"/>
        <v>91.225806451612897</v>
      </c>
      <c r="J110" s="8">
        <f t="shared" si="49"/>
        <v>0.3077439886845828</v>
      </c>
      <c r="K110" s="9">
        <f>AVERAGE($K$5:K14)</f>
        <v>1538.2</v>
      </c>
      <c r="L110" s="9">
        <f t="shared" si="50"/>
        <v>1358</v>
      </c>
      <c r="M110" s="13">
        <f t="shared" si="51"/>
        <v>0.13269513991163479</v>
      </c>
      <c r="N110" s="7">
        <f>AVERAGE($N$5:N14)</f>
        <v>3794.2</v>
      </c>
      <c r="O110" s="7">
        <f t="shared" si="52"/>
        <v>3295.516129032258</v>
      </c>
      <c r="P110" s="12">
        <f t="shared" si="53"/>
        <v>0.15132193302728042</v>
      </c>
      <c r="Q110" s="9">
        <f>AVERAGE($Q$5:Q14)</f>
        <v>26911.1</v>
      </c>
      <c r="R110" s="9">
        <f t="shared" si="54"/>
        <v>26498.451612903227</v>
      </c>
      <c r="S110" s="12">
        <f t="shared" si="55"/>
        <v>1.5572547148220359E-2</v>
      </c>
      <c r="T110" s="7">
        <f>AVERAGE($T$5:T14)</f>
        <v>3874194.2480000006</v>
      </c>
      <c r="U110" s="7">
        <f t="shared" si="56"/>
        <v>3086549.594193548</v>
      </c>
      <c r="V110" s="12">
        <f t="shared" si="57"/>
        <v>0.25518613253069988</v>
      </c>
      <c r="W110" s="17"/>
      <c r="X110" s="9">
        <f>AVERAGE($X$5:X14)</f>
        <v>5103.2</v>
      </c>
      <c r="Y110" s="9">
        <f t="shared" si="58"/>
        <v>3568.7419354838707</v>
      </c>
      <c r="Z110" s="12">
        <f t="shared" si="59"/>
        <v>0.42997170774918425</v>
      </c>
      <c r="AA110" s="7">
        <f>AVERAGE($AA$5:AA14)</f>
        <v>23042236.544999998</v>
      </c>
      <c r="AB110" s="7">
        <f t="shared" si="60"/>
        <v>18877385.499677416</v>
      </c>
      <c r="AC110" s="12">
        <f t="shared" si="61"/>
        <v>0.22062647634089758</v>
      </c>
      <c r="AD110" s="17"/>
      <c r="AE110" s="17"/>
      <c r="AF110" s="9">
        <f>AVERAGE($AF$5:AF14)</f>
        <v>459.1</v>
      </c>
      <c r="AG110" s="9">
        <f t="shared" si="62"/>
        <v>397.35483870967744</v>
      </c>
      <c r="AH110" s="12">
        <f t="shared" si="63"/>
        <v>0.15539048546842021</v>
      </c>
      <c r="AI110" s="7">
        <f>AVERAGE($AI$5:AI14)</f>
        <v>815</v>
      </c>
      <c r="AJ110" s="7">
        <f t="shared" si="64"/>
        <v>690.12903225806451</v>
      </c>
      <c r="AK110" s="12">
        <f t="shared" si="65"/>
        <v>0.18093858091053566</v>
      </c>
      <c r="AL110" s="9">
        <f>AVERAGE($AL$5:AL14)</f>
        <v>3594885.2</v>
      </c>
      <c r="AM110" s="9">
        <f t="shared" si="66"/>
        <v>2828986.6774193547</v>
      </c>
      <c r="AN110" s="12">
        <f t="shared" si="67"/>
        <v>0.27073246003382029</v>
      </c>
      <c r="AO110" s="7">
        <f>AVERAGE($AO$5:AO14)</f>
        <v>646959.92299999995</v>
      </c>
      <c r="AP110" s="7">
        <f t="shared" si="68"/>
        <v>596744.26483870973</v>
      </c>
      <c r="AQ110" s="12">
        <f t="shared" si="69"/>
        <v>8.4149377078408458E-2</v>
      </c>
      <c r="AR110" s="9">
        <f>AVERAGE($AR$5:AR14)</f>
        <v>129467.33392999999</v>
      </c>
      <c r="AS110" s="9">
        <f t="shared" si="72"/>
        <v>168428.44289642858</v>
      </c>
      <c r="AT110" s="12">
        <f t="shared" si="70"/>
        <v>-0.23132143417360257</v>
      </c>
    </row>
    <row r="111" spans="1:46" ht="14.25">
      <c r="A111" s="6">
        <f t="shared" si="71"/>
        <v>46092</v>
      </c>
      <c r="B111" s="7">
        <f>AVERAGE($B$5:B15)</f>
        <v>8958.181818181818</v>
      </c>
      <c r="C111" s="7">
        <f t="shared" si="44"/>
        <v>6262.2903225806449</v>
      </c>
      <c r="D111" s="8">
        <f t="shared" si="45"/>
        <v>0.43049608956651114</v>
      </c>
      <c r="E111" s="9">
        <f>AVERAGE($E$5:E15)</f>
        <v>251.63636363636363</v>
      </c>
      <c r="F111" s="9">
        <f t="shared" si="46"/>
        <v>217.70967741935485</v>
      </c>
      <c r="G111" s="12">
        <f t="shared" si="47"/>
        <v>0.15583453440913797</v>
      </c>
      <c r="H111" s="7">
        <f>AVERAGE($H$5:H15)</f>
        <v>118.54545454545455</v>
      </c>
      <c r="I111" s="7">
        <f t="shared" si="48"/>
        <v>91.225806451612897</v>
      </c>
      <c r="J111" s="8">
        <f t="shared" si="49"/>
        <v>0.2994728044232996</v>
      </c>
      <c r="K111" s="9">
        <f>AVERAGE($K$5:K15)</f>
        <v>1530.5454545454545</v>
      </c>
      <c r="L111" s="9">
        <f t="shared" si="50"/>
        <v>1358</v>
      </c>
      <c r="M111" s="13">
        <f t="shared" si="51"/>
        <v>0.12705850850180744</v>
      </c>
      <c r="N111" s="7">
        <f>AVERAGE($N$5:N15)</f>
        <v>3795.2727272727275</v>
      </c>
      <c r="O111" s="7">
        <f t="shared" si="52"/>
        <v>3295.516129032258</v>
      </c>
      <c r="P111" s="12">
        <f t="shared" si="53"/>
        <v>0.1516474441856927</v>
      </c>
      <c r="Q111" s="9">
        <f>AVERAGE($Q$5:Q15)</f>
        <v>26123.363636363636</v>
      </c>
      <c r="R111" s="9">
        <f t="shared" si="54"/>
        <v>26498.451612903227</v>
      </c>
      <c r="S111" s="12">
        <f t="shared" si="55"/>
        <v>-1.4155090343352168E-2</v>
      </c>
      <c r="T111" s="7">
        <f>AVERAGE($T$5:T15)</f>
        <v>3850961.225454546</v>
      </c>
      <c r="U111" s="7">
        <f t="shared" si="56"/>
        <v>3086549.594193548</v>
      </c>
      <c r="V111" s="12">
        <f t="shared" si="57"/>
        <v>0.24765894988339662</v>
      </c>
      <c r="W111" s="17"/>
      <c r="X111" s="9">
        <f>AVERAGE($X$5:X15)</f>
        <v>5243.909090909091</v>
      </c>
      <c r="Y111" s="9">
        <f t="shared" si="58"/>
        <v>3568.7419354838707</v>
      </c>
      <c r="Z111" s="12">
        <f t="shared" si="59"/>
        <v>0.46939991338939202</v>
      </c>
      <c r="AA111" s="7">
        <f>AVERAGE($AA$5:AA15)</f>
        <v>22655758.038181815</v>
      </c>
      <c r="AB111" s="7">
        <f t="shared" si="60"/>
        <v>18877385.499677416</v>
      </c>
      <c r="AC111" s="12">
        <f t="shared" si="61"/>
        <v>0.20015338133392283</v>
      </c>
      <c r="AD111" s="17"/>
      <c r="AE111" s="17"/>
      <c r="AF111" s="9">
        <f>AVERAGE($AF$5:AF15)</f>
        <v>457.90909090909093</v>
      </c>
      <c r="AG111" s="9">
        <f t="shared" si="62"/>
        <v>397.35483870967744</v>
      </c>
      <c r="AH111" s="12">
        <f t="shared" si="63"/>
        <v>0.15239339326041715</v>
      </c>
      <c r="AI111" s="7">
        <f>AVERAGE($AI$5:AI15)</f>
        <v>814.36363636363637</v>
      </c>
      <c r="AJ111" s="7">
        <f t="shared" si="64"/>
        <v>690.12903225806451</v>
      </c>
      <c r="AK111" s="12">
        <f t="shared" si="65"/>
        <v>0.18001648720541871</v>
      </c>
      <c r="AL111" s="9">
        <f>AVERAGE($AL$5:AL15)</f>
        <v>3509451.6363636362</v>
      </c>
      <c r="AM111" s="9">
        <f t="shared" si="66"/>
        <v>2828986.6774193547</v>
      </c>
      <c r="AN111" s="12">
        <f t="shared" si="67"/>
        <v>0.24053310833015737</v>
      </c>
      <c r="AO111" s="7">
        <f>AVERAGE($AO$5:AO15)</f>
        <v>693734.38545454538</v>
      </c>
      <c r="AP111" s="7">
        <f t="shared" si="68"/>
        <v>596744.26483870973</v>
      </c>
      <c r="AQ111" s="12">
        <f t="shared" si="69"/>
        <v>0.16253213701525979</v>
      </c>
      <c r="AR111" s="9">
        <f>AVERAGE($AR$5:AR15)</f>
        <v>185662.88076363635</v>
      </c>
      <c r="AS111" s="9">
        <f t="shared" si="72"/>
        <v>168428.44289642858</v>
      </c>
      <c r="AT111" s="12">
        <f t="shared" si="70"/>
        <v>0.10232498484715979</v>
      </c>
    </row>
    <row r="112" spans="1:46" ht="14.25">
      <c r="A112" s="6">
        <f t="shared" si="71"/>
        <v>46093</v>
      </c>
      <c r="B112" s="7">
        <f>AVERAGE($B$5:B16)</f>
        <v>8855.75</v>
      </c>
      <c r="C112" s="7">
        <f t="shared" si="44"/>
        <v>6262.2903225806449</v>
      </c>
      <c r="D112" s="8">
        <f t="shared" si="45"/>
        <v>0.41413916376055349</v>
      </c>
      <c r="E112" s="9">
        <f>AVERAGE($E$5:E16)</f>
        <v>246</v>
      </c>
      <c r="F112" s="9">
        <f t="shared" si="46"/>
        <v>217.70967741935485</v>
      </c>
      <c r="G112" s="12">
        <f t="shared" si="47"/>
        <v>0.12994517706326858</v>
      </c>
      <c r="H112" s="7">
        <f>AVERAGE($H$5:H16)</f>
        <v>115.75</v>
      </c>
      <c r="I112" s="7">
        <f t="shared" si="48"/>
        <v>91.225806451612897</v>
      </c>
      <c r="J112" s="8">
        <f t="shared" si="49"/>
        <v>0.26882956152758142</v>
      </c>
      <c r="K112" s="9">
        <f>AVERAGE($K$5:K16)</f>
        <v>1522.75</v>
      </c>
      <c r="L112" s="9">
        <f t="shared" si="50"/>
        <v>1358</v>
      </c>
      <c r="M112" s="13">
        <f t="shared" si="51"/>
        <v>0.1213181148748159</v>
      </c>
      <c r="N112" s="7">
        <f>AVERAGE($N$5:N16)</f>
        <v>3780.25</v>
      </c>
      <c r="O112" s="7">
        <f t="shared" si="52"/>
        <v>3295.516129032258</v>
      </c>
      <c r="P112" s="12">
        <f t="shared" si="53"/>
        <v>0.14708890868335275</v>
      </c>
      <c r="Q112" s="9">
        <f>AVERAGE($Q$5:Q16)</f>
        <v>25155.333333333332</v>
      </c>
      <c r="R112" s="9">
        <f t="shared" si="54"/>
        <v>26498.451612903227</v>
      </c>
      <c r="S112" s="12">
        <f t="shared" si="55"/>
        <v>-5.0686670270042249E-2</v>
      </c>
      <c r="T112" s="7">
        <f>AVERAGE($T$5:T16)</f>
        <v>3817978.956666667</v>
      </c>
      <c r="U112" s="7">
        <f t="shared" si="56"/>
        <v>3086549.594193548</v>
      </c>
      <c r="V112" s="12">
        <f t="shared" si="57"/>
        <v>0.23697314433213457</v>
      </c>
      <c r="W112" s="17"/>
      <c r="X112" s="9">
        <f>AVERAGE($X$5:X16)</f>
        <v>5149.583333333333</v>
      </c>
      <c r="Y112" s="9">
        <f t="shared" si="58"/>
        <v>3568.7419354838707</v>
      </c>
      <c r="Z112" s="12">
        <f t="shared" si="59"/>
        <v>0.44296881826371753</v>
      </c>
      <c r="AA112" s="7">
        <f>AVERAGE($AA$5:AA16)</f>
        <v>22268620.022499997</v>
      </c>
      <c r="AB112" s="7">
        <f t="shared" si="60"/>
        <v>18877385.499677416</v>
      </c>
      <c r="AC112" s="12">
        <f t="shared" si="61"/>
        <v>0.17964534987541214</v>
      </c>
      <c r="AD112" s="17"/>
      <c r="AE112" s="17"/>
      <c r="AF112" s="9">
        <f>AVERAGE($AF$5:AF16)</f>
        <v>456.66666666666669</v>
      </c>
      <c r="AG112" s="9">
        <f t="shared" si="62"/>
        <v>397.35483870967744</v>
      </c>
      <c r="AH112" s="12">
        <f t="shared" si="63"/>
        <v>0.14926665584239865</v>
      </c>
      <c r="AI112" s="7">
        <f>AVERAGE($AI$5:AI16)</f>
        <v>814.08333333333337</v>
      </c>
      <c r="AJ112" s="7">
        <f t="shared" si="64"/>
        <v>690.12903225806451</v>
      </c>
      <c r="AK112" s="12">
        <f t="shared" si="65"/>
        <v>0.17961032688292675</v>
      </c>
      <c r="AL112" s="9">
        <f>AVERAGE($AL$5:AL16)</f>
        <v>3519652.0833333335</v>
      </c>
      <c r="AM112" s="9">
        <f t="shared" si="66"/>
        <v>2828986.6774193547</v>
      </c>
      <c r="AN112" s="12">
        <f t="shared" si="67"/>
        <v>0.24413879762205684</v>
      </c>
      <c r="AO112" s="7">
        <f>AVERAGE($AO$5:AO16)</f>
        <v>628120.09416666662</v>
      </c>
      <c r="AP112" s="7">
        <f t="shared" si="68"/>
        <v>596744.26483870973</v>
      </c>
      <c r="AQ112" s="12">
        <f t="shared" si="69"/>
        <v>5.257835085593536E-2</v>
      </c>
      <c r="AR112" s="9">
        <f>AVERAGE($AR$5:AR16)</f>
        <v>139025.08402499999</v>
      </c>
      <c r="AS112" s="9">
        <f t="shared" si="72"/>
        <v>168428.44289642858</v>
      </c>
      <c r="AT112" s="12">
        <f t="shared" si="70"/>
        <v>-0.17457478301042981</v>
      </c>
    </row>
    <row r="113" spans="1:46" ht="14.25">
      <c r="A113" s="6">
        <f t="shared" si="71"/>
        <v>46094</v>
      </c>
      <c r="B113" s="7">
        <f>AVERAGE($B$5:B17)</f>
        <v>8174.5384615384619</v>
      </c>
      <c r="C113" s="7">
        <f t="shared" si="44"/>
        <v>6262.2903225806449</v>
      </c>
      <c r="D113" s="8">
        <f t="shared" si="45"/>
        <v>0.30535922808666482</v>
      </c>
      <c r="E113" s="9">
        <f>AVERAGE($E$5:E17)</f>
        <v>227.07692307692307</v>
      </c>
      <c r="F113" s="9">
        <f t="shared" si="46"/>
        <v>217.70967741935485</v>
      </c>
      <c r="G113" s="12">
        <f t="shared" si="47"/>
        <v>4.3026317289170952E-2</v>
      </c>
      <c r="H113" s="7">
        <f>AVERAGE($H$5:H17)</f>
        <v>106.84615384615384</v>
      </c>
      <c r="I113" s="7">
        <f t="shared" si="48"/>
        <v>91.225806451612897</v>
      </c>
      <c r="J113" s="8">
        <f t="shared" si="49"/>
        <v>0.17122728756392125</v>
      </c>
      <c r="K113" s="9">
        <f>AVERAGE($K$5:K17)</f>
        <v>1405.6153846153845</v>
      </c>
      <c r="L113" s="9">
        <f t="shared" si="50"/>
        <v>1358</v>
      </c>
      <c r="M113" s="13">
        <f t="shared" si="51"/>
        <v>3.5062875269060774E-2</v>
      </c>
      <c r="N113" s="7">
        <f>AVERAGE($N$5:N17)</f>
        <v>3489.4615384615386</v>
      </c>
      <c r="O113" s="7">
        <f t="shared" si="52"/>
        <v>3295.516129032258</v>
      </c>
      <c r="P113" s="12">
        <f t="shared" si="53"/>
        <v>5.8851300323094879E-2</v>
      </c>
      <c r="Q113" s="9">
        <f>AVERAGE($Q$5:Q17)</f>
        <v>23220.307692307691</v>
      </c>
      <c r="R113" s="9">
        <f t="shared" si="54"/>
        <v>26498.451612903227</v>
      </c>
      <c r="S113" s="12">
        <f t="shared" si="55"/>
        <v>-0.12371077255696207</v>
      </c>
      <c r="T113" s="7">
        <f>AVERAGE($T$5:T17)</f>
        <v>3524288.2676923079</v>
      </c>
      <c r="U113" s="7">
        <f t="shared" si="56"/>
        <v>3086549.594193548</v>
      </c>
      <c r="V113" s="12">
        <f t="shared" si="57"/>
        <v>0.14182136399889345</v>
      </c>
      <c r="W113" s="17"/>
      <c r="X113" s="9">
        <f>AVERAGE($X$5:X17)</f>
        <v>4753.4615384615381</v>
      </c>
      <c r="Y113" s="9">
        <f t="shared" si="58"/>
        <v>3568.7419354838707</v>
      </c>
      <c r="Z113" s="12">
        <f t="shared" si="59"/>
        <v>0.33197121685881614</v>
      </c>
      <c r="AA113" s="7">
        <f>AVERAGE($AA$5:AA17)</f>
        <v>20555649.251538459</v>
      </c>
      <c r="AB113" s="7">
        <f t="shared" si="60"/>
        <v>18877385.499677416</v>
      </c>
      <c r="AC113" s="12">
        <f t="shared" si="61"/>
        <v>8.8903399884995835E-2</v>
      </c>
      <c r="AD113" s="17"/>
      <c r="AE113" s="17"/>
      <c r="AF113" s="9">
        <f>AVERAGE($AF$5:AF17)</f>
        <v>421.53846153846155</v>
      </c>
      <c r="AG113" s="9">
        <f t="shared" si="62"/>
        <v>397.35483870967744</v>
      </c>
      <c r="AH113" s="12">
        <f t="shared" si="63"/>
        <v>6.0861528469906424E-2</v>
      </c>
      <c r="AI113" s="7">
        <f>AVERAGE($AI$5:AI17)</f>
        <v>751.46153846153845</v>
      </c>
      <c r="AJ113" s="7">
        <f t="shared" si="64"/>
        <v>690.12903225806451</v>
      </c>
      <c r="AK113" s="12">
        <f t="shared" si="65"/>
        <v>8.8871070968855381E-2</v>
      </c>
      <c r="AL113" s="9">
        <f>AVERAGE($AL$5:AL17)</f>
        <v>3248909.6153846155</v>
      </c>
      <c r="AM113" s="9">
        <f t="shared" si="66"/>
        <v>2828986.6774193547</v>
      </c>
      <c r="AN113" s="12">
        <f t="shared" si="67"/>
        <v>0.14843581318959093</v>
      </c>
      <c r="AO113" s="7">
        <f>AVERAGE($AO$5:AO17)</f>
        <v>579803.16384615377</v>
      </c>
      <c r="AP113" s="7">
        <f t="shared" si="68"/>
        <v>596744.26483870973</v>
      </c>
      <c r="AQ113" s="12">
        <f t="shared" si="69"/>
        <v>-2.8389214594521268E-2</v>
      </c>
      <c r="AR113" s="9">
        <f>AVERAGE($AR$5:AR17)</f>
        <v>139025.08402499999</v>
      </c>
      <c r="AS113" s="9">
        <f t="shared" si="72"/>
        <v>168428.44289642858</v>
      </c>
      <c r="AT113" s="12">
        <f t="shared" si="70"/>
        <v>-0.17457478301042981</v>
      </c>
    </row>
    <row r="114" spans="1:46" ht="14.25">
      <c r="A114" s="6">
        <f t="shared" si="71"/>
        <v>46095</v>
      </c>
      <c r="B114" s="7">
        <f>AVERAGE($B$5:B18)</f>
        <v>7590.6428571428569</v>
      </c>
      <c r="C114" s="7">
        <f t="shared" si="44"/>
        <v>6262.2903225806449</v>
      </c>
      <c r="D114" s="8">
        <f t="shared" si="45"/>
        <v>0.21211928322333154</v>
      </c>
      <c r="E114" s="9">
        <f>AVERAGE($E$5:E18)</f>
        <v>210.85714285714286</v>
      </c>
      <c r="F114" s="9">
        <f t="shared" si="46"/>
        <v>217.70967741935485</v>
      </c>
      <c r="G114" s="12">
        <f t="shared" si="47"/>
        <v>-3.1475562517198331E-2</v>
      </c>
      <c r="H114" s="7">
        <f>AVERAGE($H$5:H18)</f>
        <v>99.214285714285708</v>
      </c>
      <c r="I114" s="7">
        <f t="shared" si="48"/>
        <v>91.225806451612897</v>
      </c>
      <c r="J114" s="8">
        <f t="shared" si="49"/>
        <v>8.7568195595069717E-2</v>
      </c>
      <c r="K114" s="9">
        <f>AVERAGE($K$5:K18)</f>
        <v>1305.2142857142858</v>
      </c>
      <c r="L114" s="9">
        <f t="shared" si="50"/>
        <v>1358</v>
      </c>
      <c r="M114" s="13">
        <f t="shared" si="51"/>
        <v>-3.8870187250157749E-2</v>
      </c>
      <c r="N114" s="7">
        <f>AVERAGE($N$5:N18)</f>
        <v>3240.2142857142858</v>
      </c>
      <c r="O114" s="7">
        <f t="shared" si="52"/>
        <v>3295.516129032258</v>
      </c>
      <c r="P114" s="12">
        <f t="shared" si="53"/>
        <v>-1.678093541426905E-2</v>
      </c>
      <c r="Q114" s="9">
        <f>AVERAGE($Q$5:Q18)</f>
        <v>21561.714285714286</v>
      </c>
      <c r="R114" s="9">
        <f t="shared" si="54"/>
        <v>26498.451612903227</v>
      </c>
      <c r="S114" s="12">
        <f t="shared" si="55"/>
        <v>-0.18630286023146472</v>
      </c>
      <c r="T114" s="7">
        <f>AVERAGE($T$5:T18)</f>
        <v>3272553.3914285717</v>
      </c>
      <c r="U114" s="7">
        <f t="shared" si="56"/>
        <v>3086549.594193548</v>
      </c>
      <c r="V114" s="12">
        <f t="shared" si="57"/>
        <v>6.0262695141829616E-2</v>
      </c>
      <c r="W114" s="17"/>
      <c r="X114" s="9">
        <f>AVERAGE($X$5:X18)</f>
        <v>4413.9285714285716</v>
      </c>
      <c r="Y114" s="9">
        <f t="shared" si="58"/>
        <v>3568.7419354838707</v>
      </c>
      <c r="Z114" s="12">
        <f t="shared" si="59"/>
        <v>0.23683041565461513</v>
      </c>
      <c r="AA114" s="7">
        <f>AVERAGE($AA$5:AA18)</f>
        <v>19087388.590714283</v>
      </c>
      <c r="AB114" s="7">
        <f t="shared" si="60"/>
        <v>18877385.499677416</v>
      </c>
      <c r="AC114" s="12">
        <f t="shared" si="61"/>
        <v>1.112458560749612E-2</v>
      </c>
      <c r="AD114" s="17"/>
      <c r="AE114" s="17"/>
      <c r="AF114" s="9">
        <f>AVERAGE($AF$5:AF18)</f>
        <v>391.42857142857144</v>
      </c>
      <c r="AG114" s="9">
        <f t="shared" si="62"/>
        <v>397.35483870967744</v>
      </c>
      <c r="AH114" s="12">
        <f t="shared" si="63"/>
        <v>-1.4914294992229727E-2</v>
      </c>
      <c r="AI114" s="7">
        <f>AVERAGE($AI$5:AI18)</f>
        <v>697.78571428571433</v>
      </c>
      <c r="AJ114" s="7">
        <f t="shared" si="64"/>
        <v>690.12903225806451</v>
      </c>
      <c r="AK114" s="12">
        <f t="shared" si="65"/>
        <v>1.1094565899651514E-2</v>
      </c>
      <c r="AL114" s="9">
        <f>AVERAGE($AL$5:AL18)</f>
        <v>3016844.6428571427</v>
      </c>
      <c r="AM114" s="9">
        <f t="shared" si="66"/>
        <v>2828986.6774193547</v>
      </c>
      <c r="AN114" s="12">
        <f t="shared" si="67"/>
        <v>6.6404683676048626E-2</v>
      </c>
      <c r="AO114" s="7">
        <f>AVERAGE($AO$5:AO18)</f>
        <v>538388.65214285708</v>
      </c>
      <c r="AP114" s="7">
        <f t="shared" si="68"/>
        <v>596744.26483870973</v>
      </c>
      <c r="AQ114" s="12">
        <f t="shared" si="69"/>
        <v>-9.7789984980626868E-2</v>
      </c>
      <c r="AR114" s="9">
        <f>AVERAGE($AR$5:AR18)</f>
        <v>139025.08402499999</v>
      </c>
      <c r="AS114" s="9">
        <f t="shared" si="72"/>
        <v>168428.44289642858</v>
      </c>
      <c r="AT114" s="12">
        <f t="shared" si="70"/>
        <v>-0.17457478301042981</v>
      </c>
    </row>
    <row r="115" spans="1:46" ht="14.25">
      <c r="A115" s="6">
        <f t="shared" si="71"/>
        <v>46096</v>
      </c>
      <c r="B115" s="7">
        <f>AVERAGE($B$5:B19)</f>
        <v>7084.6</v>
      </c>
      <c r="C115" s="7">
        <f t="shared" si="44"/>
        <v>6262.2903225806449</v>
      </c>
      <c r="D115" s="8">
        <f t="shared" si="45"/>
        <v>0.13131133100844286</v>
      </c>
      <c r="E115" s="9">
        <f>AVERAGE($E$5:E19)</f>
        <v>196.8</v>
      </c>
      <c r="F115" s="9">
        <f t="shared" si="46"/>
        <v>217.70967741935485</v>
      </c>
      <c r="G115" s="12">
        <f t="shared" si="47"/>
        <v>-9.6043858349385072E-2</v>
      </c>
      <c r="H115" s="7">
        <f>AVERAGE($H$5:H19)</f>
        <v>92.6</v>
      </c>
      <c r="I115" s="7">
        <f t="shared" si="48"/>
        <v>91.225806451612897</v>
      </c>
      <c r="J115" s="8">
        <f t="shared" si="49"/>
        <v>1.5063649222065073E-2</v>
      </c>
      <c r="K115" s="9">
        <f>AVERAGE($K$5:K19)</f>
        <v>1218.2</v>
      </c>
      <c r="L115" s="9">
        <f t="shared" si="50"/>
        <v>1358</v>
      </c>
      <c r="M115" s="13">
        <f t="shared" si="51"/>
        <v>-0.10294550810014724</v>
      </c>
      <c r="N115" s="7">
        <f>AVERAGE($N$5:N19)</f>
        <v>3024.2</v>
      </c>
      <c r="O115" s="7">
        <f t="shared" si="52"/>
        <v>3295.516129032258</v>
      </c>
      <c r="P115" s="12">
        <f t="shared" si="53"/>
        <v>-8.2328873053317847E-2</v>
      </c>
      <c r="Q115" s="9">
        <f>AVERAGE($Q$5:Q19)</f>
        <v>20124.266666666666</v>
      </c>
      <c r="R115" s="9">
        <f t="shared" si="54"/>
        <v>26498.451612903227</v>
      </c>
      <c r="S115" s="12">
        <f t="shared" si="55"/>
        <v>-0.24054933621603378</v>
      </c>
      <c r="T115" s="7">
        <f>AVERAGE($T$5:T19)</f>
        <v>3054383.1653333334</v>
      </c>
      <c r="U115" s="7">
        <f t="shared" si="56"/>
        <v>3086549.594193548</v>
      </c>
      <c r="V115" s="12">
        <f t="shared" si="57"/>
        <v>-1.0421484534292398E-2</v>
      </c>
      <c r="W115" s="17"/>
      <c r="X115" s="9">
        <f>AVERAGE($X$5:X19)</f>
        <v>4119.666666666667</v>
      </c>
      <c r="Y115" s="9">
        <f t="shared" si="58"/>
        <v>3568.7419354838707</v>
      </c>
      <c r="Z115" s="12">
        <f t="shared" si="59"/>
        <v>0.15437505461097417</v>
      </c>
      <c r="AA115" s="7">
        <f>AVERAGE($AA$5:AA19)</f>
        <v>17814896.017999999</v>
      </c>
      <c r="AB115" s="7">
        <f t="shared" si="60"/>
        <v>18877385.499677416</v>
      </c>
      <c r="AC115" s="12">
        <f t="shared" si="61"/>
        <v>-5.6283720099670205E-2</v>
      </c>
      <c r="AD115" s="17"/>
      <c r="AE115" s="17"/>
      <c r="AF115" s="9">
        <f>AVERAGE($AF$5:AF19)</f>
        <v>365.33333333333331</v>
      </c>
      <c r="AG115" s="9">
        <f t="shared" si="62"/>
        <v>397.35483870967744</v>
      </c>
      <c r="AH115" s="12">
        <f t="shared" si="63"/>
        <v>-8.0586675326081159E-2</v>
      </c>
      <c r="AI115" s="7">
        <f>AVERAGE($AI$5:AI19)</f>
        <v>651.26666666666665</v>
      </c>
      <c r="AJ115" s="7">
        <f t="shared" si="64"/>
        <v>690.12903225806451</v>
      </c>
      <c r="AK115" s="12">
        <f t="shared" si="65"/>
        <v>-5.6311738493658677E-2</v>
      </c>
      <c r="AL115" s="9">
        <f>AVERAGE($AL$5:AL19)</f>
        <v>2815721.6666666665</v>
      </c>
      <c r="AM115" s="9">
        <f t="shared" si="66"/>
        <v>2828986.6774193547</v>
      </c>
      <c r="AN115" s="12">
        <f t="shared" si="67"/>
        <v>-4.6889619023546304E-3</v>
      </c>
      <c r="AO115" s="7">
        <f>AVERAGE($AO$5:AO19)</f>
        <v>502496.07533333328</v>
      </c>
      <c r="AP115" s="7">
        <f t="shared" si="68"/>
        <v>596744.26483870973</v>
      </c>
      <c r="AQ115" s="12">
        <f t="shared" si="69"/>
        <v>-0.15793731931525173</v>
      </c>
      <c r="AR115" s="9">
        <f>AVERAGE($AR$5:AR19)</f>
        <v>139025.08402499999</v>
      </c>
      <c r="AS115" s="9">
        <f t="shared" si="72"/>
        <v>168428.44289642858</v>
      </c>
      <c r="AT115" s="12">
        <f t="shared" si="70"/>
        <v>-0.17457478301042981</v>
      </c>
    </row>
    <row r="116" spans="1:46" ht="14.25">
      <c r="A116" s="6">
        <f t="shared" si="71"/>
        <v>46097</v>
      </c>
      <c r="B116" s="7">
        <f>AVERAGE($B$5:B20)</f>
        <v>6641.8125</v>
      </c>
      <c r="C116" s="7">
        <f t="shared" si="44"/>
        <v>6262.2903225806449</v>
      </c>
      <c r="D116" s="8">
        <f t="shared" si="45"/>
        <v>6.0604372820415128E-2</v>
      </c>
      <c r="E116" s="9">
        <f>AVERAGE($E$5:E20)</f>
        <v>184.5</v>
      </c>
      <c r="F116" s="9">
        <f t="shared" si="46"/>
        <v>217.70967741935485</v>
      </c>
      <c r="G116" s="12">
        <f t="shared" si="47"/>
        <v>-0.15254111720254857</v>
      </c>
      <c r="H116" s="7">
        <f>AVERAGE($H$5:H20)</f>
        <v>86.8125</v>
      </c>
      <c r="I116" s="7">
        <f t="shared" si="48"/>
        <v>91.225806451612897</v>
      </c>
      <c r="J116" s="8">
        <f t="shared" si="49"/>
        <v>-4.8377828854313937E-2</v>
      </c>
      <c r="K116" s="9">
        <f>AVERAGE($K$5:K20)</f>
        <v>1142.0625</v>
      </c>
      <c r="L116" s="9">
        <f t="shared" si="50"/>
        <v>1358</v>
      </c>
      <c r="M116" s="13">
        <f t="shared" si="51"/>
        <v>-0.15901141384388806</v>
      </c>
      <c r="N116" s="7">
        <f>AVERAGE($N$5:N20)</f>
        <v>2835.1875</v>
      </c>
      <c r="O116" s="7">
        <f t="shared" si="52"/>
        <v>3295.516129032258</v>
      </c>
      <c r="P116" s="12">
        <f t="shared" si="53"/>
        <v>-0.13968331848748544</v>
      </c>
      <c r="Q116" s="9">
        <f>AVERAGE($Q$5:Q20)</f>
        <v>18866.5</v>
      </c>
      <c r="R116" s="9">
        <f t="shared" si="54"/>
        <v>26498.451612903227</v>
      </c>
      <c r="S116" s="12">
        <f t="shared" si="55"/>
        <v>-0.28801500270253166</v>
      </c>
      <c r="T116" s="7">
        <f>AVERAGE($T$5:T20)</f>
        <v>2863484.2175000003</v>
      </c>
      <c r="U116" s="7">
        <f t="shared" si="56"/>
        <v>3086549.594193548</v>
      </c>
      <c r="V116" s="12">
        <f t="shared" si="57"/>
        <v>-7.2270141750899061E-2</v>
      </c>
      <c r="W116" s="17"/>
      <c r="X116" s="9">
        <f>AVERAGE($X$5:X20)</f>
        <v>3862.1875</v>
      </c>
      <c r="Y116" s="9">
        <f t="shared" si="58"/>
        <v>3568.7419354838707</v>
      </c>
      <c r="Z116" s="12">
        <f t="shared" si="59"/>
        <v>8.2226613697788206E-2</v>
      </c>
      <c r="AA116" s="7">
        <f>AVERAGE($AA$5:AA20)</f>
        <v>16701465.016874999</v>
      </c>
      <c r="AB116" s="7">
        <f t="shared" si="60"/>
        <v>18877385.499677416</v>
      </c>
      <c r="AC116" s="12">
        <f t="shared" si="61"/>
        <v>-0.11526598759344084</v>
      </c>
      <c r="AD116" s="17"/>
      <c r="AE116" s="17"/>
      <c r="AF116" s="9">
        <f>AVERAGE($AF$5:AF20)</f>
        <v>342.5</v>
      </c>
      <c r="AG116" s="9">
        <f t="shared" si="62"/>
        <v>397.35483870967744</v>
      </c>
      <c r="AH116" s="12">
        <f t="shared" si="63"/>
        <v>-0.13805000811820103</v>
      </c>
      <c r="AI116" s="7">
        <f>AVERAGE($AI$5:AI20)</f>
        <v>610.5625</v>
      </c>
      <c r="AJ116" s="7">
        <f t="shared" si="64"/>
        <v>690.12903225806451</v>
      </c>
      <c r="AK116" s="12">
        <f t="shared" si="65"/>
        <v>-0.11529225483780499</v>
      </c>
      <c r="AL116" s="9">
        <f>AVERAGE($AL$5:AL20)</f>
        <v>2639739.0625</v>
      </c>
      <c r="AM116" s="9">
        <f t="shared" si="66"/>
        <v>2828986.6774193547</v>
      </c>
      <c r="AN116" s="12">
        <f t="shared" si="67"/>
        <v>-6.6895901783457418E-2</v>
      </c>
      <c r="AO116" s="7">
        <f>AVERAGE($AO$5:AO20)</f>
        <v>471090.07062499993</v>
      </c>
      <c r="AP116" s="7">
        <f t="shared" si="68"/>
        <v>596744.26483870973</v>
      </c>
      <c r="AQ116" s="12">
        <f t="shared" si="69"/>
        <v>-0.21056623685804854</v>
      </c>
      <c r="AR116" s="9">
        <f>AVERAGE($AR$5:AR20)</f>
        <v>139025.08402499999</v>
      </c>
      <c r="AS116" s="9">
        <f t="shared" si="72"/>
        <v>168428.44289642858</v>
      </c>
      <c r="AT116" s="12">
        <f t="shared" si="70"/>
        <v>-0.17457478301042981</v>
      </c>
    </row>
    <row r="117" spans="1:46" ht="14.25">
      <c r="A117" s="6">
        <f t="shared" si="71"/>
        <v>46098</v>
      </c>
      <c r="B117" s="7">
        <f>AVERAGE($B$5:B21)</f>
        <v>6251.1176470588234</v>
      </c>
      <c r="C117" s="7">
        <f t="shared" si="44"/>
        <v>6262.2903225806449</v>
      </c>
      <c r="D117" s="8">
        <f t="shared" si="45"/>
        <v>-1.7841196984328405E-3</v>
      </c>
      <c r="E117" s="9">
        <f>AVERAGE($E$5:E21)</f>
        <v>173.64705882352942</v>
      </c>
      <c r="F117" s="9">
        <f t="shared" si="46"/>
        <v>217.70967741935485</v>
      </c>
      <c r="G117" s="12">
        <f t="shared" si="47"/>
        <v>-0.20239163972004567</v>
      </c>
      <c r="H117" s="7">
        <f>AVERAGE($H$5:H21)</f>
        <v>81.705882352941174</v>
      </c>
      <c r="I117" s="7">
        <f t="shared" si="48"/>
        <v>91.225806451612897</v>
      </c>
      <c r="J117" s="8">
        <f t="shared" si="49"/>
        <v>-0.10435560362758961</v>
      </c>
      <c r="K117" s="9">
        <f>AVERAGE($K$5:K21)</f>
        <v>1074.8823529411766</v>
      </c>
      <c r="L117" s="9">
        <f t="shared" si="50"/>
        <v>1358</v>
      </c>
      <c r="M117" s="13">
        <f t="shared" si="51"/>
        <v>-0.20848133067660046</v>
      </c>
      <c r="N117" s="7">
        <f>AVERAGE($N$5:N21)</f>
        <v>2668.4117647058824</v>
      </c>
      <c r="O117" s="7">
        <f t="shared" si="52"/>
        <v>3295.516129032258</v>
      </c>
      <c r="P117" s="12">
        <f t="shared" si="53"/>
        <v>-0.19029018210586862</v>
      </c>
      <c r="Q117" s="9">
        <f>AVERAGE($Q$5:Q21)</f>
        <v>17756.705882352941</v>
      </c>
      <c r="R117" s="9">
        <f t="shared" si="54"/>
        <v>26498.451612903227</v>
      </c>
      <c r="S117" s="12">
        <f t="shared" si="55"/>
        <v>-0.32989647313179454</v>
      </c>
      <c r="T117" s="7">
        <f>AVERAGE($T$5:T21)</f>
        <v>2695043.9694117648</v>
      </c>
      <c r="U117" s="7">
        <f t="shared" si="56"/>
        <v>3086549.594193548</v>
      </c>
      <c r="V117" s="12">
        <f t="shared" si="57"/>
        <v>-0.12684248635378742</v>
      </c>
      <c r="W117" s="17"/>
      <c r="X117" s="9">
        <f>AVERAGE($X$5:X21)</f>
        <v>3635</v>
      </c>
      <c r="Y117" s="9">
        <f t="shared" si="58"/>
        <v>3568.7419354838707</v>
      </c>
      <c r="Z117" s="12">
        <f t="shared" si="59"/>
        <v>1.8566224656741844E-2</v>
      </c>
      <c r="AA117" s="7">
        <f>AVERAGE($AA$5:AA21)</f>
        <v>15719025.898235293</v>
      </c>
      <c r="AB117" s="7">
        <f t="shared" si="60"/>
        <v>18877385.499677416</v>
      </c>
      <c r="AC117" s="12">
        <f t="shared" si="61"/>
        <v>-0.16730916479382668</v>
      </c>
      <c r="AD117" s="17"/>
      <c r="AE117" s="17"/>
      <c r="AF117" s="9">
        <f>AVERAGE($AF$5:AF21)</f>
        <v>322.35294117647061</v>
      </c>
      <c r="AG117" s="9">
        <f t="shared" si="62"/>
        <v>397.35483870967744</v>
      </c>
      <c r="AH117" s="12">
        <f t="shared" si="63"/>
        <v>-0.18875294881713034</v>
      </c>
      <c r="AI117" s="7">
        <f>AVERAGE($AI$5:AI21)</f>
        <v>574.64705882352939</v>
      </c>
      <c r="AJ117" s="7">
        <f t="shared" si="64"/>
        <v>690.12903225806451</v>
      </c>
      <c r="AK117" s="12">
        <f t="shared" si="65"/>
        <v>-0.16733388690616943</v>
      </c>
      <c r="AL117" s="9">
        <f>AVERAGE($AL$5:AL21)</f>
        <v>2484460.2941176472</v>
      </c>
      <c r="AM117" s="9">
        <f t="shared" si="66"/>
        <v>2828986.6774193547</v>
      </c>
      <c r="AN117" s="12">
        <f t="shared" si="67"/>
        <v>-0.12178437814913633</v>
      </c>
      <c r="AO117" s="7">
        <f>AVERAGE($AO$5:AO21)</f>
        <v>443378.88999999996</v>
      </c>
      <c r="AP117" s="7">
        <f t="shared" si="68"/>
        <v>596744.26483870973</v>
      </c>
      <c r="AQ117" s="12">
        <f t="shared" si="69"/>
        <v>-0.25700351704286917</v>
      </c>
      <c r="AR117" s="9">
        <f>AVERAGE($AR$5:AR21)</f>
        <v>139025.08402499999</v>
      </c>
      <c r="AS117" s="9">
        <f t="shared" si="72"/>
        <v>168428.44289642858</v>
      </c>
      <c r="AT117" s="12">
        <f t="shared" si="70"/>
        <v>-0.17457478301042981</v>
      </c>
    </row>
    <row r="118" spans="1:46" ht="14.25">
      <c r="A118" s="6">
        <f t="shared" si="71"/>
        <v>46099</v>
      </c>
      <c r="B118" s="7">
        <f>AVERAGE($B$5:B22)</f>
        <v>5903.833333333333</v>
      </c>
      <c r="C118" s="7">
        <f t="shared" si="44"/>
        <v>6262.2903225806449</v>
      </c>
      <c r="D118" s="8">
        <f t="shared" si="45"/>
        <v>-5.7240557492964382E-2</v>
      </c>
      <c r="E118" s="9">
        <f>AVERAGE($E$5:E22)</f>
        <v>164</v>
      </c>
      <c r="F118" s="9">
        <f t="shared" si="46"/>
        <v>217.70967741935485</v>
      </c>
      <c r="G118" s="12">
        <f t="shared" si="47"/>
        <v>-0.24670321529115427</v>
      </c>
      <c r="H118" s="7">
        <f>AVERAGE($H$5:H22)</f>
        <v>77.166666666666671</v>
      </c>
      <c r="I118" s="7">
        <f t="shared" si="48"/>
        <v>91.225806451612897</v>
      </c>
      <c r="J118" s="8">
        <f t="shared" si="49"/>
        <v>-0.15411362564827899</v>
      </c>
      <c r="K118" s="9">
        <f>AVERAGE($K$5:K22)</f>
        <v>1015.1666666666666</v>
      </c>
      <c r="L118" s="9">
        <f t="shared" si="50"/>
        <v>1358</v>
      </c>
      <c r="M118" s="13">
        <f t="shared" si="51"/>
        <v>-0.25245459008345611</v>
      </c>
      <c r="N118" s="7">
        <f>AVERAGE($N$5:N22)</f>
        <v>2520.1666666666665</v>
      </c>
      <c r="O118" s="7">
        <f t="shared" si="52"/>
        <v>3295.516129032258</v>
      </c>
      <c r="P118" s="12">
        <f t="shared" si="53"/>
        <v>-0.23527406087776487</v>
      </c>
      <c r="Q118" s="9">
        <f>AVERAGE($Q$5:Q22)</f>
        <v>16770.222222222223</v>
      </c>
      <c r="R118" s="9">
        <f t="shared" si="54"/>
        <v>26498.451612903227</v>
      </c>
      <c r="S118" s="12">
        <f t="shared" si="55"/>
        <v>-0.36712444684669476</v>
      </c>
      <c r="T118" s="7">
        <f>AVERAGE($T$5:T22)</f>
        <v>2545319.3044444448</v>
      </c>
      <c r="U118" s="7">
        <f t="shared" si="56"/>
        <v>3086549.594193548</v>
      </c>
      <c r="V118" s="12">
        <f t="shared" si="57"/>
        <v>-0.17535123711191022</v>
      </c>
      <c r="W118" s="17"/>
      <c r="X118" s="9">
        <f>AVERAGE($X$5:X22)</f>
        <v>3433.0555555555557</v>
      </c>
      <c r="Y118" s="9">
        <f t="shared" si="58"/>
        <v>3568.7419354838707</v>
      </c>
      <c r="Z118" s="12">
        <f t="shared" si="59"/>
        <v>-3.8020787824188232E-2</v>
      </c>
      <c r="AA118" s="7">
        <f>AVERAGE($AA$5:AA22)</f>
        <v>14845746.681666665</v>
      </c>
      <c r="AB118" s="7">
        <f t="shared" si="60"/>
        <v>18877385.499677416</v>
      </c>
      <c r="AC118" s="12">
        <f t="shared" si="61"/>
        <v>-0.21356976674972525</v>
      </c>
      <c r="AD118" s="17"/>
      <c r="AE118" s="17"/>
      <c r="AF118" s="9">
        <f>AVERAGE($AF$5:AF22)</f>
        <v>304.44444444444446</v>
      </c>
      <c r="AG118" s="9">
        <f t="shared" si="62"/>
        <v>397.35483870967744</v>
      </c>
      <c r="AH118" s="12">
        <f t="shared" si="63"/>
        <v>-0.23382222943840089</v>
      </c>
      <c r="AI118" s="7">
        <f>AVERAGE($AI$5:AI22)</f>
        <v>542.72222222222217</v>
      </c>
      <c r="AJ118" s="7">
        <f t="shared" si="64"/>
        <v>690.12903225806451</v>
      </c>
      <c r="AK118" s="12">
        <f t="shared" si="65"/>
        <v>-0.21359311541138229</v>
      </c>
      <c r="AL118" s="9">
        <f>AVERAGE($AL$5:AL22)</f>
        <v>2346434.722222222</v>
      </c>
      <c r="AM118" s="9">
        <f t="shared" si="66"/>
        <v>2828986.6774193547</v>
      </c>
      <c r="AN118" s="12">
        <f t="shared" si="67"/>
        <v>-0.17057413491862888</v>
      </c>
      <c r="AO118" s="7">
        <f>AVERAGE($AO$5:AO22)</f>
        <v>418746.72944444441</v>
      </c>
      <c r="AP118" s="7">
        <f t="shared" si="68"/>
        <v>596744.26483870973</v>
      </c>
      <c r="AQ118" s="12">
        <f t="shared" si="69"/>
        <v>-0.29828109942937642</v>
      </c>
      <c r="AR118" s="9">
        <f>AVERAGE($AR$5:AR22)</f>
        <v>139025.08402499999</v>
      </c>
      <c r="AS118" s="9">
        <f t="shared" si="72"/>
        <v>168428.44289642858</v>
      </c>
      <c r="AT118" s="12">
        <f t="shared" si="70"/>
        <v>-0.17457478301042981</v>
      </c>
    </row>
    <row r="119" spans="1:46" ht="14.25">
      <c r="A119" s="6">
        <f t="shared" si="71"/>
        <v>46100</v>
      </c>
      <c r="B119" s="7">
        <f>AVERAGE($B$5:B23)</f>
        <v>5593.105263157895</v>
      </c>
      <c r="C119" s="7">
        <f t="shared" si="44"/>
        <v>6262.2903225806449</v>
      </c>
      <c r="D119" s="8">
        <f t="shared" si="45"/>
        <v>-0.10685947551965037</v>
      </c>
      <c r="E119" s="9">
        <f>AVERAGE($E$5:E23)</f>
        <v>155.36842105263159</v>
      </c>
      <c r="F119" s="9">
        <f t="shared" si="46"/>
        <v>217.70967741935485</v>
      </c>
      <c r="G119" s="12">
        <f t="shared" si="47"/>
        <v>-0.28635041448635662</v>
      </c>
      <c r="H119" s="7">
        <f>AVERAGE($H$5:H23)</f>
        <v>73.10526315789474</v>
      </c>
      <c r="I119" s="7">
        <f t="shared" si="48"/>
        <v>91.225806451612897</v>
      </c>
      <c r="J119" s="8">
        <f t="shared" si="49"/>
        <v>-0.19863396114047485</v>
      </c>
      <c r="K119" s="9">
        <f>AVERAGE($K$5:K23)</f>
        <v>961.73684210526312</v>
      </c>
      <c r="L119" s="9">
        <f t="shared" si="50"/>
        <v>1358</v>
      </c>
      <c r="M119" s="13">
        <f t="shared" si="51"/>
        <v>-0.29179908534222154</v>
      </c>
      <c r="N119" s="7">
        <f>AVERAGE($N$5:N23)</f>
        <v>2387.5263157894738</v>
      </c>
      <c r="O119" s="7">
        <f t="shared" si="52"/>
        <v>3295.516129032258</v>
      </c>
      <c r="P119" s="12">
        <f t="shared" si="53"/>
        <v>-0.27552279451577721</v>
      </c>
      <c r="Q119" s="9">
        <f>AVERAGE($Q$5:Q23)</f>
        <v>15887.578947368422</v>
      </c>
      <c r="R119" s="9">
        <f t="shared" si="54"/>
        <v>26498.451612903227</v>
      </c>
      <c r="S119" s="12">
        <f t="shared" si="55"/>
        <v>-0.40043368648634242</v>
      </c>
      <c r="T119" s="7">
        <f>AVERAGE($T$5:T23)</f>
        <v>2411355.1305263159</v>
      </c>
      <c r="U119" s="7">
        <f t="shared" si="56"/>
        <v>3086549.594193548</v>
      </c>
      <c r="V119" s="12">
        <f t="shared" si="57"/>
        <v>-0.21875380357970453</v>
      </c>
      <c r="W119" s="17"/>
      <c r="X119" s="9">
        <f>AVERAGE($X$5:X23)</f>
        <v>3252.3684210526317</v>
      </c>
      <c r="Y119" s="9">
        <f t="shared" si="58"/>
        <v>3568.7419354838707</v>
      </c>
      <c r="Z119" s="12">
        <f t="shared" si="59"/>
        <v>-8.8651272675546747E-2</v>
      </c>
      <c r="AA119" s="7">
        <f>AVERAGE($AA$5:AA23)</f>
        <v>14064391.593157893</v>
      </c>
      <c r="AB119" s="7">
        <f t="shared" si="60"/>
        <v>18877385.499677416</v>
      </c>
      <c r="AC119" s="12">
        <f t="shared" si="61"/>
        <v>-0.25496083165763445</v>
      </c>
      <c r="AD119" s="17"/>
      <c r="AE119" s="17"/>
      <c r="AF119" s="9">
        <f>AVERAGE($AF$5:AF23)</f>
        <v>288.42105263157896</v>
      </c>
      <c r="AG119" s="9">
        <f t="shared" si="62"/>
        <v>397.35483870967744</v>
      </c>
      <c r="AH119" s="12">
        <f t="shared" si="63"/>
        <v>-0.27414737525743244</v>
      </c>
      <c r="AI119" s="7">
        <f>AVERAGE($AI$5:AI23)</f>
        <v>514.15789473684208</v>
      </c>
      <c r="AJ119" s="7">
        <f t="shared" si="64"/>
        <v>690.12903225806451</v>
      </c>
      <c r="AK119" s="12">
        <f t="shared" si="65"/>
        <v>-0.2549829514423621</v>
      </c>
      <c r="AL119" s="9">
        <f>AVERAGE($AL$5:AL23)</f>
        <v>2222938.1578947366</v>
      </c>
      <c r="AM119" s="9">
        <f t="shared" si="66"/>
        <v>2828986.6774193547</v>
      </c>
      <c r="AN119" s="12">
        <f t="shared" si="67"/>
        <v>-0.21422812781764844</v>
      </c>
      <c r="AO119" s="7">
        <f>AVERAGE($AO$5:AO23)</f>
        <v>396707.42789473681</v>
      </c>
      <c r="AP119" s="7">
        <f t="shared" si="68"/>
        <v>596744.26483870973</v>
      </c>
      <c r="AQ119" s="12">
        <f t="shared" si="69"/>
        <v>-0.33521367314361977</v>
      </c>
      <c r="AR119" s="9">
        <f>AVERAGE($AR$5:AR23)</f>
        <v>139025.08402499999</v>
      </c>
      <c r="AS119" s="9">
        <f t="shared" si="72"/>
        <v>168428.44289642858</v>
      </c>
      <c r="AT119" s="12">
        <f t="shared" si="70"/>
        <v>-0.17457478301042981</v>
      </c>
    </row>
    <row r="120" spans="1:46" ht="14.25">
      <c r="A120" s="6">
        <f t="shared" si="71"/>
        <v>46101</v>
      </c>
      <c r="B120" s="7">
        <f>AVERAGE($B$5:B24)</f>
        <v>5313.45</v>
      </c>
      <c r="C120" s="7">
        <f t="shared" si="44"/>
        <v>6262.2903225806449</v>
      </c>
      <c r="D120" s="8">
        <f t="shared" si="45"/>
        <v>-0.15151650174366793</v>
      </c>
      <c r="E120" s="9">
        <f>AVERAGE($E$5:E24)</f>
        <v>147.6</v>
      </c>
      <c r="F120" s="9">
        <f t="shared" si="46"/>
        <v>217.70967741935485</v>
      </c>
      <c r="G120" s="12">
        <f t="shared" si="47"/>
        <v>-0.32203289376203886</v>
      </c>
      <c r="H120" s="7">
        <f>AVERAGE($H$5:H24)</f>
        <v>69.45</v>
      </c>
      <c r="I120" s="7">
        <f t="shared" si="48"/>
        <v>91.225806451612897</v>
      </c>
      <c r="J120" s="8">
        <f t="shared" si="49"/>
        <v>-0.2387022630834511</v>
      </c>
      <c r="K120" s="9">
        <f>AVERAGE($K$5:K24)</f>
        <v>913.65</v>
      </c>
      <c r="L120" s="9">
        <f t="shared" si="50"/>
        <v>1358</v>
      </c>
      <c r="M120" s="13">
        <f t="shared" si="51"/>
        <v>-0.32720913107511046</v>
      </c>
      <c r="N120" s="7">
        <f>AVERAGE($N$5:N24)</f>
        <v>2268.15</v>
      </c>
      <c r="O120" s="7">
        <f t="shared" si="52"/>
        <v>3295.516129032258</v>
      </c>
      <c r="P120" s="12">
        <f t="shared" si="53"/>
        <v>-0.31174665478998831</v>
      </c>
      <c r="Q120" s="9">
        <f>AVERAGE($Q$5:Q24)</f>
        <v>15093.2</v>
      </c>
      <c r="R120" s="9">
        <f t="shared" si="54"/>
        <v>26498.451612903227</v>
      </c>
      <c r="S120" s="12">
        <f t="shared" si="55"/>
        <v>-0.4304120021620253</v>
      </c>
      <c r="T120" s="7">
        <f>AVERAGE($T$5:T24)</f>
        <v>2290787.3740000003</v>
      </c>
      <c r="U120" s="7">
        <f t="shared" si="56"/>
        <v>3086549.594193548</v>
      </c>
      <c r="V120" s="12">
        <f t="shared" si="57"/>
        <v>-0.25781611340071925</v>
      </c>
      <c r="W120" s="17"/>
      <c r="X120" s="9">
        <f>AVERAGE($X$5:X24)</f>
        <v>3089.75</v>
      </c>
      <c r="Y120" s="9">
        <f t="shared" si="58"/>
        <v>3568.7419354838707</v>
      </c>
      <c r="Z120" s="12">
        <f t="shared" si="59"/>
        <v>-0.13421870904176944</v>
      </c>
      <c r="AA120" s="7">
        <f>AVERAGE($AA$5:AA24)</f>
        <v>13361172.013499999</v>
      </c>
      <c r="AB120" s="7">
        <f t="shared" si="60"/>
        <v>18877385.499677416</v>
      </c>
      <c r="AC120" s="12">
        <f t="shared" si="61"/>
        <v>-0.29221279007475265</v>
      </c>
      <c r="AD120" s="17"/>
      <c r="AE120" s="17"/>
      <c r="AF120" s="9">
        <f>AVERAGE($AF$5:AF24)</f>
        <v>274</v>
      </c>
      <c r="AG120" s="9">
        <f t="shared" si="62"/>
        <v>397.35483870967744</v>
      </c>
      <c r="AH120" s="12">
        <f t="shared" si="63"/>
        <v>-0.31044000649456083</v>
      </c>
      <c r="AI120" s="7">
        <f>AVERAGE($AI$5:AI24)</f>
        <v>488.45</v>
      </c>
      <c r="AJ120" s="7">
        <f t="shared" si="64"/>
        <v>690.12903225806451</v>
      </c>
      <c r="AK120" s="12">
        <f t="shared" si="65"/>
        <v>-0.292233803870244</v>
      </c>
      <c r="AL120" s="9">
        <f>AVERAGE($AL$5:AL24)</f>
        <v>2111791.25</v>
      </c>
      <c r="AM120" s="9">
        <f t="shared" si="66"/>
        <v>2828986.6774193547</v>
      </c>
      <c r="AN120" s="12">
        <f t="shared" si="67"/>
        <v>-0.25351672142676596</v>
      </c>
      <c r="AO120" s="7">
        <f>AVERAGE($AO$5:AO24)</f>
        <v>376872.05649999995</v>
      </c>
      <c r="AP120" s="7">
        <f t="shared" si="68"/>
        <v>596744.26483870973</v>
      </c>
      <c r="AQ120" s="12">
        <f t="shared" si="69"/>
        <v>-0.36845298948643884</v>
      </c>
      <c r="AR120" s="9">
        <f>AVERAGE($AR$5:AR24)</f>
        <v>139025.08402499999</v>
      </c>
      <c r="AS120" s="9">
        <f t="shared" si="72"/>
        <v>168428.44289642858</v>
      </c>
      <c r="AT120" s="12">
        <f t="shared" si="70"/>
        <v>-0.17457478301042981</v>
      </c>
    </row>
    <row r="121" spans="1:46" ht="14.25">
      <c r="A121" s="6">
        <f t="shared" si="71"/>
        <v>46102</v>
      </c>
      <c r="B121" s="7">
        <f>AVERAGE($B$5:B25)</f>
        <v>5060.4285714285716</v>
      </c>
      <c r="C121" s="7">
        <f t="shared" si="44"/>
        <v>6262.2903225806449</v>
      </c>
      <c r="D121" s="8">
        <f t="shared" si="45"/>
        <v>-0.19192047785111227</v>
      </c>
      <c r="E121" s="9">
        <f>AVERAGE($E$5:E25)</f>
        <v>140.57142857142858</v>
      </c>
      <c r="F121" s="9">
        <f t="shared" si="46"/>
        <v>217.70967741935485</v>
      </c>
      <c r="G121" s="12">
        <f t="shared" si="47"/>
        <v>-0.35431704167813216</v>
      </c>
      <c r="H121" s="7">
        <f>AVERAGE($H$5:H25)</f>
        <v>66.142857142857139</v>
      </c>
      <c r="I121" s="7">
        <f t="shared" si="48"/>
        <v>91.225806451612897</v>
      </c>
      <c r="J121" s="8">
        <f t="shared" si="49"/>
        <v>-0.27495453626995353</v>
      </c>
      <c r="K121" s="9">
        <f>AVERAGE($K$5:K25)</f>
        <v>870.14285714285711</v>
      </c>
      <c r="L121" s="9">
        <f t="shared" si="50"/>
        <v>1358</v>
      </c>
      <c r="M121" s="13">
        <f t="shared" si="51"/>
        <v>-0.35924679150010524</v>
      </c>
      <c r="N121" s="7">
        <f>AVERAGE($N$5:N25)</f>
        <v>2160.1428571428573</v>
      </c>
      <c r="O121" s="7">
        <f t="shared" si="52"/>
        <v>3295.516129032258</v>
      </c>
      <c r="P121" s="12">
        <f t="shared" si="53"/>
        <v>-0.34452062360951263</v>
      </c>
      <c r="Q121" s="9">
        <f>AVERAGE($Q$5:Q25)</f>
        <v>14374.476190476191</v>
      </c>
      <c r="R121" s="9">
        <f t="shared" si="54"/>
        <v>26498.451612903227</v>
      </c>
      <c r="S121" s="12">
        <f t="shared" si="55"/>
        <v>-0.4575352401543098</v>
      </c>
      <c r="T121" s="7">
        <f>AVERAGE($T$5:T25)</f>
        <v>2181702.260952381</v>
      </c>
      <c r="U121" s="7">
        <f t="shared" si="56"/>
        <v>3086549.594193548</v>
      </c>
      <c r="V121" s="12">
        <f t="shared" si="57"/>
        <v>-0.29315820323878028</v>
      </c>
      <c r="W121" s="17"/>
      <c r="X121" s="9">
        <f>AVERAGE($X$5:X25)</f>
        <v>2942.6190476190477</v>
      </c>
      <c r="Y121" s="9">
        <f t="shared" si="58"/>
        <v>3568.7419354838707</v>
      </c>
      <c r="Z121" s="12">
        <f t="shared" si="59"/>
        <v>-0.17544638956358991</v>
      </c>
      <c r="AA121" s="7">
        <f>AVERAGE($AA$5:AA25)</f>
        <v>12724925.727142856</v>
      </c>
      <c r="AB121" s="7">
        <f t="shared" si="60"/>
        <v>18877385.499677416</v>
      </c>
      <c r="AC121" s="12">
        <f t="shared" si="61"/>
        <v>-0.3259169429283359</v>
      </c>
      <c r="AD121" s="17"/>
      <c r="AE121" s="17"/>
      <c r="AF121" s="9">
        <f>AVERAGE($AF$5:AF25)</f>
        <v>260.95238095238096</v>
      </c>
      <c r="AG121" s="9">
        <f t="shared" si="62"/>
        <v>397.35483870967744</v>
      </c>
      <c r="AH121" s="12">
        <f t="shared" si="63"/>
        <v>-0.34327619666148651</v>
      </c>
      <c r="AI121" s="7">
        <f>AVERAGE($AI$5:AI25)</f>
        <v>465.1904761904762</v>
      </c>
      <c r="AJ121" s="7">
        <f t="shared" si="64"/>
        <v>690.12903225806451</v>
      </c>
      <c r="AK121" s="12">
        <f t="shared" si="65"/>
        <v>-0.32593695606689904</v>
      </c>
      <c r="AL121" s="9">
        <f>AVERAGE($AL$5:AL25)</f>
        <v>2011229.7619047619</v>
      </c>
      <c r="AM121" s="9">
        <f t="shared" si="66"/>
        <v>2828986.6774193547</v>
      </c>
      <c r="AN121" s="12">
        <f t="shared" si="67"/>
        <v>-0.28906354421596758</v>
      </c>
      <c r="AO121" s="7">
        <f>AVERAGE($AO$5:AO25)</f>
        <v>358925.76809523802</v>
      </c>
      <c r="AP121" s="7">
        <f t="shared" si="68"/>
        <v>596744.26483870973</v>
      </c>
      <c r="AQ121" s="12">
        <f t="shared" si="69"/>
        <v>-0.39852665665375131</v>
      </c>
      <c r="AR121" s="9">
        <f>AVERAGE($AR$5:AR25)</f>
        <v>139025.08402499999</v>
      </c>
      <c r="AS121" s="9">
        <f t="shared" si="72"/>
        <v>168428.44289642858</v>
      </c>
      <c r="AT121" s="12">
        <f t="shared" si="70"/>
        <v>-0.17457478301042981</v>
      </c>
    </row>
    <row r="122" spans="1:46" ht="14.25">
      <c r="A122" s="6">
        <f t="shared" si="71"/>
        <v>46103</v>
      </c>
      <c r="B122" s="7">
        <f>AVERAGE($B$5:B26)</f>
        <v>4830.409090909091</v>
      </c>
      <c r="C122" s="7">
        <f t="shared" si="44"/>
        <v>6262.2903225806449</v>
      </c>
      <c r="D122" s="8">
        <f t="shared" si="45"/>
        <v>-0.22865136522151627</v>
      </c>
      <c r="E122" s="9">
        <f>AVERAGE($E$5:E26)</f>
        <v>134.18181818181819</v>
      </c>
      <c r="F122" s="9">
        <f t="shared" si="46"/>
        <v>217.70967741935485</v>
      </c>
      <c r="G122" s="12">
        <f t="shared" si="47"/>
        <v>-0.38366626705639895</v>
      </c>
      <c r="H122" s="7">
        <f>AVERAGE($H$5:H26)</f>
        <v>63.136363636363633</v>
      </c>
      <c r="I122" s="7">
        <f t="shared" si="48"/>
        <v>91.225806451612897</v>
      </c>
      <c r="J122" s="8">
        <f t="shared" si="49"/>
        <v>-0.3079111482576829</v>
      </c>
      <c r="K122" s="9">
        <f>AVERAGE($K$5:K26)</f>
        <v>830.59090909090912</v>
      </c>
      <c r="L122" s="9">
        <f t="shared" si="50"/>
        <v>1358</v>
      </c>
      <c r="M122" s="13">
        <f t="shared" si="51"/>
        <v>-0.3883719373410095</v>
      </c>
      <c r="N122" s="7">
        <f>AVERAGE($N$5:N26)</f>
        <v>2061.9545454545455</v>
      </c>
      <c r="O122" s="7">
        <f t="shared" si="52"/>
        <v>3295.516129032258</v>
      </c>
      <c r="P122" s="12">
        <f t="shared" si="53"/>
        <v>-0.37431514071817124</v>
      </c>
      <c r="Q122" s="9">
        <f>AVERAGE($Q$5:Q26)</f>
        <v>13721.09090909091</v>
      </c>
      <c r="R122" s="9">
        <f t="shared" si="54"/>
        <v>26498.451612903227</v>
      </c>
      <c r="S122" s="12">
        <f t="shared" si="55"/>
        <v>-0.48219272923820483</v>
      </c>
      <c r="T122" s="7">
        <f>AVERAGE($T$5:T26)</f>
        <v>2082533.9763636366</v>
      </c>
      <c r="U122" s="7">
        <f t="shared" si="56"/>
        <v>3086549.594193548</v>
      </c>
      <c r="V122" s="12">
        <f t="shared" si="57"/>
        <v>-0.32528737581883571</v>
      </c>
      <c r="W122" s="17"/>
      <c r="X122" s="9">
        <f>AVERAGE($X$5:X26)</f>
        <v>2808.8636363636365</v>
      </c>
      <c r="Y122" s="9">
        <f t="shared" si="58"/>
        <v>3568.7419354838707</v>
      </c>
      <c r="Z122" s="12">
        <f t="shared" si="59"/>
        <v>-0.21292609912888127</v>
      </c>
      <c r="AA122" s="7">
        <f>AVERAGE($AA$5:AA26)</f>
        <v>12146520.012272727</v>
      </c>
      <c r="AB122" s="7">
        <f t="shared" si="60"/>
        <v>18877385.499677416</v>
      </c>
      <c r="AC122" s="12">
        <f t="shared" si="61"/>
        <v>-0.35655708188613877</v>
      </c>
      <c r="AD122" s="17"/>
      <c r="AE122" s="17"/>
      <c r="AF122" s="9">
        <f>AVERAGE($AF$5:AF26)</f>
        <v>249.09090909090909</v>
      </c>
      <c r="AG122" s="9">
        <f t="shared" si="62"/>
        <v>397.35483870967744</v>
      </c>
      <c r="AH122" s="12">
        <f t="shared" si="63"/>
        <v>-0.37312727863141892</v>
      </c>
      <c r="AI122" s="7">
        <f>AVERAGE($AI$5:AI26)</f>
        <v>444.04545454545456</v>
      </c>
      <c r="AJ122" s="7">
        <f t="shared" si="64"/>
        <v>690.12903225806451</v>
      </c>
      <c r="AK122" s="12">
        <f t="shared" si="65"/>
        <v>-0.35657618533658542</v>
      </c>
      <c r="AL122" s="9">
        <f>AVERAGE($AL$5:AL26)</f>
        <v>1919810.2272727273</v>
      </c>
      <c r="AM122" s="9">
        <f t="shared" si="66"/>
        <v>2828986.6774193547</v>
      </c>
      <c r="AN122" s="12">
        <f t="shared" si="67"/>
        <v>-0.3213788376606963</v>
      </c>
      <c r="AO122" s="7">
        <f>AVERAGE($AO$5:AO26)</f>
        <v>342610.96045454539</v>
      </c>
      <c r="AP122" s="7">
        <f t="shared" si="68"/>
        <v>596744.26483870973</v>
      </c>
      <c r="AQ122" s="12">
        <f t="shared" si="69"/>
        <v>-0.42586635407858076</v>
      </c>
      <c r="AR122" s="9">
        <f>AVERAGE($AR$5:AR26)</f>
        <v>139025.08402499999</v>
      </c>
      <c r="AS122" s="9">
        <f t="shared" si="72"/>
        <v>168428.44289642858</v>
      </c>
      <c r="AT122" s="12">
        <f t="shared" si="70"/>
        <v>-0.17457478301042981</v>
      </c>
    </row>
    <row r="123" spans="1:46" ht="14.25">
      <c r="A123" s="6">
        <f t="shared" si="71"/>
        <v>46104</v>
      </c>
      <c r="B123" s="7">
        <f>AVERAGE($B$5:B27)</f>
        <v>4620.391304347826</v>
      </c>
      <c r="C123" s="7">
        <f t="shared" si="44"/>
        <v>6262.2903225806449</v>
      </c>
      <c r="D123" s="8">
        <f t="shared" si="45"/>
        <v>-0.26218826238579818</v>
      </c>
      <c r="E123" s="9">
        <f>AVERAGE($E$5:E27)</f>
        <v>128.34782608695653</v>
      </c>
      <c r="F123" s="9">
        <f t="shared" si="46"/>
        <v>217.70967741935485</v>
      </c>
      <c r="G123" s="12">
        <f t="shared" si="47"/>
        <v>-0.41046338588003373</v>
      </c>
      <c r="H123" s="7">
        <f>AVERAGE($H$5:H27)</f>
        <v>60.391304347826086</v>
      </c>
      <c r="I123" s="7">
        <f t="shared" si="48"/>
        <v>91.225806451612897</v>
      </c>
      <c r="J123" s="8">
        <f t="shared" si="49"/>
        <v>-0.33800196789865317</v>
      </c>
      <c r="K123" s="9">
        <f>AVERAGE($K$5:K27)</f>
        <v>794.47826086956525</v>
      </c>
      <c r="L123" s="9">
        <f t="shared" si="50"/>
        <v>1358</v>
      </c>
      <c r="M123" s="13">
        <f t="shared" si="51"/>
        <v>-0.41496446180444385</v>
      </c>
      <c r="N123" s="7">
        <f>AVERAGE($N$5:N27)</f>
        <v>1972.304347826087</v>
      </c>
      <c r="O123" s="7">
        <f t="shared" si="52"/>
        <v>3295.516129032258</v>
      </c>
      <c r="P123" s="12">
        <f t="shared" si="53"/>
        <v>-0.40151883025216378</v>
      </c>
      <c r="Q123" s="9">
        <f>AVERAGE($Q$5:Q27)</f>
        <v>13124.521739130434</v>
      </c>
      <c r="R123" s="9">
        <f t="shared" si="54"/>
        <v>26498.451612903227</v>
      </c>
      <c r="S123" s="12">
        <f t="shared" si="55"/>
        <v>-0.50470608883654378</v>
      </c>
      <c r="T123" s="7">
        <f>AVERAGE($T$5:T27)</f>
        <v>1991989.0208695654</v>
      </c>
      <c r="U123" s="7">
        <f t="shared" si="56"/>
        <v>3086549.594193548</v>
      </c>
      <c r="V123" s="12">
        <f t="shared" si="57"/>
        <v>-0.35462270730497325</v>
      </c>
      <c r="W123" s="17"/>
      <c r="X123" s="9">
        <f>AVERAGE($X$5:X27)</f>
        <v>2686.7391304347825</v>
      </c>
      <c r="Y123" s="9">
        <f t="shared" si="58"/>
        <v>3568.7419354838707</v>
      </c>
      <c r="Z123" s="12">
        <f t="shared" si="59"/>
        <v>-0.24714670351458215</v>
      </c>
      <c r="AA123" s="7">
        <f>AVERAGE($AA$5:AA27)</f>
        <v>11618410.446521739</v>
      </c>
      <c r="AB123" s="7">
        <f t="shared" si="60"/>
        <v>18877385.499677416</v>
      </c>
      <c r="AC123" s="12">
        <f t="shared" si="61"/>
        <v>-0.38453286093456751</v>
      </c>
      <c r="AD123" s="17"/>
      <c r="AE123" s="17"/>
      <c r="AF123" s="9">
        <f>AVERAGE($AF$5:AF27)</f>
        <v>238.2608695652174</v>
      </c>
      <c r="AG123" s="9">
        <f t="shared" si="62"/>
        <v>397.35483870967744</v>
      </c>
      <c r="AH123" s="12">
        <f t="shared" si="63"/>
        <v>-0.40038261434309635</v>
      </c>
      <c r="AI123" s="7">
        <f>AVERAGE($AI$5:AI27)</f>
        <v>424.73913043478262</v>
      </c>
      <c r="AJ123" s="7">
        <f t="shared" si="64"/>
        <v>690.12903225806451</v>
      </c>
      <c r="AK123" s="12">
        <f t="shared" si="65"/>
        <v>-0.38455113380021216</v>
      </c>
      <c r="AL123" s="9">
        <f>AVERAGE($AL$5:AL27)</f>
        <v>1836340.2173913044</v>
      </c>
      <c r="AM123" s="9">
        <f t="shared" si="66"/>
        <v>2828986.6774193547</v>
      </c>
      <c r="AN123" s="12">
        <f t="shared" si="67"/>
        <v>-0.35088410558849209</v>
      </c>
      <c r="AO123" s="7">
        <f>AVERAGE($AO$5:AO27)</f>
        <v>327714.83173913037</v>
      </c>
      <c r="AP123" s="7">
        <f t="shared" si="68"/>
        <v>596744.26483870973</v>
      </c>
      <c r="AQ123" s="12">
        <f t="shared" si="69"/>
        <v>-0.45082868650994684</v>
      </c>
      <c r="AR123" s="9">
        <f>AVERAGE($AR$5:AR27)</f>
        <v>139025.08402499999</v>
      </c>
      <c r="AS123" s="9">
        <f t="shared" si="72"/>
        <v>168428.44289642858</v>
      </c>
      <c r="AT123" s="12">
        <f t="shared" si="70"/>
        <v>-0.17457478301042981</v>
      </c>
    </row>
    <row r="124" spans="1:46" ht="14.25">
      <c r="A124" s="6">
        <f t="shared" si="71"/>
        <v>46105</v>
      </c>
      <c r="B124" s="7">
        <f>AVERAGE($B$5:B28)</f>
        <v>4427.875</v>
      </c>
      <c r="C124" s="7">
        <f t="shared" si="44"/>
        <v>6262.2903225806449</v>
      </c>
      <c r="D124" s="8">
        <f t="shared" si="45"/>
        <v>-0.29293041811972326</v>
      </c>
      <c r="E124" s="9">
        <f>AVERAGE($E$5:E28)</f>
        <v>123</v>
      </c>
      <c r="F124" s="9">
        <f t="shared" si="46"/>
        <v>217.70967741935485</v>
      </c>
      <c r="G124" s="12">
        <f t="shared" si="47"/>
        <v>-0.43502741146836571</v>
      </c>
      <c r="H124" s="7">
        <f>AVERAGE($H$5:H28)</f>
        <v>57.875</v>
      </c>
      <c r="I124" s="7">
        <f t="shared" si="48"/>
        <v>91.225806451612897</v>
      </c>
      <c r="J124" s="8">
        <f t="shared" si="49"/>
        <v>-0.36558521923620929</v>
      </c>
      <c r="K124" s="9">
        <f>AVERAGE($K$5:K28)</f>
        <v>761.375</v>
      </c>
      <c r="L124" s="9">
        <f t="shared" si="50"/>
        <v>1358</v>
      </c>
      <c r="M124" s="13">
        <f t="shared" si="51"/>
        <v>-0.43934094256259204</v>
      </c>
      <c r="N124" s="7">
        <f>AVERAGE($N$5:N28)</f>
        <v>1890.125</v>
      </c>
      <c r="O124" s="7">
        <f t="shared" si="52"/>
        <v>3295.516129032258</v>
      </c>
      <c r="P124" s="12">
        <f t="shared" si="53"/>
        <v>-0.42645554565832361</v>
      </c>
      <c r="Q124" s="9">
        <f>AVERAGE($Q$5:Q28)</f>
        <v>12577.666666666666</v>
      </c>
      <c r="R124" s="9">
        <f t="shared" si="54"/>
        <v>26498.451612903227</v>
      </c>
      <c r="S124" s="12">
        <f t="shared" si="55"/>
        <v>-0.52534333513502107</v>
      </c>
      <c r="T124" s="7">
        <f>AVERAGE($T$5:T28)</f>
        <v>1908989.4783333335</v>
      </c>
      <c r="U124" s="7">
        <f t="shared" si="56"/>
        <v>3086549.594193548</v>
      </c>
      <c r="V124" s="12">
        <f t="shared" si="57"/>
        <v>-0.38151342783393272</v>
      </c>
      <c r="W124" s="17"/>
      <c r="X124" s="9">
        <f>AVERAGE($X$5:X28)</f>
        <v>2574.7916666666665</v>
      </c>
      <c r="Y124" s="9">
        <f t="shared" si="58"/>
        <v>3568.7419354838707</v>
      </c>
      <c r="Z124" s="12">
        <f t="shared" si="59"/>
        <v>-0.27851559086814126</v>
      </c>
      <c r="AA124" s="7">
        <f>AVERAGE($AA$5:AA28)</f>
        <v>11134310.011249999</v>
      </c>
      <c r="AB124" s="7">
        <f t="shared" si="60"/>
        <v>18877385.499677416</v>
      </c>
      <c r="AC124" s="12">
        <f t="shared" si="61"/>
        <v>-0.41017732506229393</v>
      </c>
      <c r="AD124" s="17"/>
      <c r="AE124" s="17"/>
      <c r="AF124" s="9">
        <f>AVERAGE($AF$5:AF28)</f>
        <v>228.33333333333334</v>
      </c>
      <c r="AG124" s="9">
        <f t="shared" si="62"/>
        <v>397.35483870967744</v>
      </c>
      <c r="AH124" s="12">
        <f t="shared" si="63"/>
        <v>-0.42536667207880069</v>
      </c>
      <c r="AI124" s="7">
        <f>AVERAGE($AI$5:AI28)</f>
        <v>407.04166666666669</v>
      </c>
      <c r="AJ124" s="7">
        <f t="shared" si="64"/>
        <v>690.12903225806451</v>
      </c>
      <c r="AK124" s="12">
        <f t="shared" si="65"/>
        <v>-0.41019483655853661</v>
      </c>
      <c r="AL124" s="9">
        <f>AVERAGE($AL$5:AL28)</f>
        <v>1759826.0416666667</v>
      </c>
      <c r="AM124" s="9">
        <f t="shared" si="66"/>
        <v>2828986.6774193547</v>
      </c>
      <c r="AN124" s="12">
        <f t="shared" si="67"/>
        <v>-0.37793060118897159</v>
      </c>
      <c r="AO124" s="7">
        <f>AVERAGE($AO$5:AO28)</f>
        <v>314060.04708333331</v>
      </c>
      <c r="AP124" s="7">
        <f t="shared" si="68"/>
        <v>596744.26483870973</v>
      </c>
      <c r="AQ124" s="12">
        <f t="shared" si="69"/>
        <v>-0.47371082457203234</v>
      </c>
      <c r="AR124" s="9">
        <f>AVERAGE($AR$5:AR28)</f>
        <v>139025.08402499999</v>
      </c>
      <c r="AS124" s="9">
        <f t="shared" si="72"/>
        <v>168428.44289642858</v>
      </c>
      <c r="AT124" s="12">
        <f t="shared" si="70"/>
        <v>-0.17457478301042981</v>
      </c>
    </row>
    <row r="125" spans="1:46" ht="14.25">
      <c r="A125" s="6">
        <f t="shared" si="71"/>
        <v>46106</v>
      </c>
      <c r="B125" s="7">
        <f>AVERAGE($B$5:B29)</f>
        <v>4250.76</v>
      </c>
      <c r="C125" s="7">
        <f t="shared" si="44"/>
        <v>6262.2903225806449</v>
      </c>
      <c r="D125" s="8">
        <f t="shared" si="45"/>
        <v>-0.32121320139493431</v>
      </c>
      <c r="E125" s="9">
        <f>AVERAGE($E$5:E29)</f>
        <v>118.08</v>
      </c>
      <c r="F125" s="9">
        <f t="shared" si="46"/>
        <v>217.70967741935485</v>
      </c>
      <c r="G125" s="12">
        <f t="shared" si="47"/>
        <v>-0.45762631500963108</v>
      </c>
      <c r="H125" s="7">
        <f>AVERAGE($H$5:H29)</f>
        <v>55.56</v>
      </c>
      <c r="I125" s="7">
        <f t="shared" si="48"/>
        <v>91.225806451612897</v>
      </c>
      <c r="J125" s="8">
        <f t="shared" si="49"/>
        <v>-0.39096181046676087</v>
      </c>
      <c r="K125" s="9">
        <f>AVERAGE($K$5:K29)</f>
        <v>730.92</v>
      </c>
      <c r="L125" s="9">
        <f t="shared" si="50"/>
        <v>1358</v>
      </c>
      <c r="M125" s="13">
        <f t="shared" si="51"/>
        <v>-0.46176730486008838</v>
      </c>
      <c r="N125" s="7">
        <f>AVERAGE($N$5:N29)</f>
        <v>1814.52</v>
      </c>
      <c r="O125" s="7">
        <f t="shared" si="52"/>
        <v>3295.516129032258</v>
      </c>
      <c r="P125" s="12">
        <f t="shared" si="53"/>
        <v>-0.44939732383199066</v>
      </c>
      <c r="Q125" s="9">
        <f>AVERAGE($Q$5:Q29)</f>
        <v>12074.56</v>
      </c>
      <c r="R125" s="9">
        <f t="shared" si="54"/>
        <v>26498.451612903227</v>
      </c>
      <c r="S125" s="12">
        <f t="shared" si="55"/>
        <v>-0.5443296017296203</v>
      </c>
      <c r="T125" s="7">
        <f>AVERAGE($T$5:T29)</f>
        <v>1832629.8992000001</v>
      </c>
      <c r="U125" s="7">
        <f t="shared" si="56"/>
        <v>3086549.594193548</v>
      </c>
      <c r="V125" s="12">
        <f t="shared" si="57"/>
        <v>-0.40625289072057541</v>
      </c>
      <c r="W125" s="17"/>
      <c r="X125" s="9">
        <f>AVERAGE($X$5:X29)</f>
        <v>2471.8000000000002</v>
      </c>
      <c r="Y125" s="9">
        <f t="shared" si="58"/>
        <v>3568.7419354838707</v>
      </c>
      <c r="Z125" s="12">
        <f t="shared" si="59"/>
        <v>-0.30737496723341551</v>
      </c>
      <c r="AA125" s="7">
        <f>AVERAGE($AA$5:AA29)</f>
        <v>10688937.6108</v>
      </c>
      <c r="AB125" s="7">
        <f t="shared" si="60"/>
        <v>18877385.499677416</v>
      </c>
      <c r="AC125" s="12">
        <f t="shared" si="61"/>
        <v>-0.43377023205980209</v>
      </c>
      <c r="AD125" s="17"/>
      <c r="AE125" s="17"/>
      <c r="AF125" s="9">
        <f>AVERAGE($AF$5:AF29)</f>
        <v>219.2</v>
      </c>
      <c r="AG125" s="9">
        <f t="shared" si="62"/>
        <v>397.35483870967744</v>
      </c>
      <c r="AH125" s="12">
        <f t="shared" si="63"/>
        <v>-0.44835200519564872</v>
      </c>
      <c r="AI125" s="7">
        <f>AVERAGE($AI$5:AI29)</f>
        <v>390.76</v>
      </c>
      <c r="AJ125" s="7">
        <f t="shared" si="64"/>
        <v>690.12903225806451</v>
      </c>
      <c r="AK125" s="12">
        <f t="shared" si="65"/>
        <v>-0.4337870430961952</v>
      </c>
      <c r="AL125" s="9">
        <f>AVERAGE($AL$5:AL29)</f>
        <v>1689433</v>
      </c>
      <c r="AM125" s="9">
        <f t="shared" si="66"/>
        <v>2828986.6774193547</v>
      </c>
      <c r="AN125" s="12">
        <f t="shared" si="67"/>
        <v>-0.40281337714141274</v>
      </c>
      <c r="AO125" s="7">
        <f>AVERAGE($AO$5:AO29)</f>
        <v>301497.64519999997</v>
      </c>
      <c r="AP125" s="7">
        <f t="shared" si="68"/>
        <v>596744.26483870973</v>
      </c>
      <c r="AQ125" s="12">
        <f t="shared" si="69"/>
        <v>-0.49476239158915103</v>
      </c>
      <c r="AR125" s="9">
        <f>AVERAGE($AR$5:AR29)</f>
        <v>139025.08402499999</v>
      </c>
      <c r="AS125" s="9">
        <f t="shared" si="72"/>
        <v>168428.44289642858</v>
      </c>
      <c r="AT125" s="12">
        <f t="shared" si="70"/>
        <v>-0.17457478301042981</v>
      </c>
    </row>
    <row r="126" spans="1:46" ht="14.25">
      <c r="A126" s="6">
        <f t="shared" si="71"/>
        <v>46107</v>
      </c>
      <c r="B126" s="7">
        <f>AVERAGE($B$5:B30)</f>
        <v>4087.2692307692309</v>
      </c>
      <c r="C126" s="7">
        <f t="shared" si="44"/>
        <v>6262.2903225806449</v>
      </c>
      <c r="D126" s="8">
        <f t="shared" si="45"/>
        <v>-0.34732038595666759</v>
      </c>
      <c r="E126" s="9">
        <f>AVERAGE($E$5:E30)</f>
        <v>113.53846153846153</v>
      </c>
      <c r="F126" s="9">
        <f t="shared" si="46"/>
        <v>217.70967741935485</v>
      </c>
      <c r="G126" s="12">
        <f t="shared" si="47"/>
        <v>-0.47848684135541453</v>
      </c>
      <c r="H126" s="7">
        <f>AVERAGE($H$5:H30)</f>
        <v>53.42307692307692</v>
      </c>
      <c r="I126" s="7">
        <f t="shared" si="48"/>
        <v>91.225806451612897</v>
      </c>
      <c r="J126" s="8">
        <f t="shared" si="49"/>
        <v>-0.41438635621803938</v>
      </c>
      <c r="K126" s="9">
        <f>AVERAGE($K$5:K30)</f>
        <v>702.80769230769226</v>
      </c>
      <c r="L126" s="9">
        <f t="shared" si="50"/>
        <v>1358</v>
      </c>
      <c r="M126" s="13">
        <f t="shared" si="51"/>
        <v>-0.48246856236546959</v>
      </c>
      <c r="N126" s="7">
        <f>AVERAGE($N$5:N30)</f>
        <v>1744.7307692307693</v>
      </c>
      <c r="O126" s="7">
        <f t="shared" si="52"/>
        <v>3295.516129032258</v>
      </c>
      <c r="P126" s="12">
        <f t="shared" si="53"/>
        <v>-0.47057434983845253</v>
      </c>
      <c r="Q126" s="9">
        <f>AVERAGE($Q$5:Q30)</f>
        <v>11610.153846153846</v>
      </c>
      <c r="R126" s="9">
        <f t="shared" si="54"/>
        <v>26498.451612903227</v>
      </c>
      <c r="S126" s="12">
        <f t="shared" si="55"/>
        <v>-0.56185538627848108</v>
      </c>
      <c r="T126" s="7">
        <f>AVERAGE($T$5:T30)</f>
        <v>1762144.133846154</v>
      </c>
      <c r="U126" s="7">
        <f t="shared" si="56"/>
        <v>3086549.594193548</v>
      </c>
      <c r="V126" s="12">
        <f t="shared" si="57"/>
        <v>-0.42908931800055328</v>
      </c>
      <c r="W126" s="17"/>
      <c r="X126" s="9">
        <f>AVERAGE($X$5:X30)</f>
        <v>2376.7307692307691</v>
      </c>
      <c r="Y126" s="9">
        <f t="shared" si="58"/>
        <v>3568.7419354838707</v>
      </c>
      <c r="Z126" s="12">
        <f t="shared" si="59"/>
        <v>-0.33401439157059193</v>
      </c>
      <c r="AA126" s="7">
        <f>AVERAGE($AA$5:AA30)</f>
        <v>10277824.62576923</v>
      </c>
      <c r="AB126" s="7">
        <f t="shared" si="60"/>
        <v>18877385.499677416</v>
      </c>
      <c r="AC126" s="12">
        <f t="shared" si="61"/>
        <v>-0.45554830005750208</v>
      </c>
      <c r="AD126" s="17"/>
      <c r="AE126" s="17"/>
      <c r="AF126" s="9">
        <f>AVERAGE($AF$5:AF30)</f>
        <v>210.76923076923077</v>
      </c>
      <c r="AG126" s="9">
        <f t="shared" si="62"/>
        <v>397.35483870967744</v>
      </c>
      <c r="AH126" s="12">
        <f t="shared" si="63"/>
        <v>-0.46956923576504678</v>
      </c>
      <c r="AI126" s="7">
        <f>AVERAGE($AI$5:AI30)</f>
        <v>375.73076923076923</v>
      </c>
      <c r="AJ126" s="7">
        <f t="shared" si="64"/>
        <v>690.12903225806451</v>
      </c>
      <c r="AK126" s="12">
        <f t="shared" si="65"/>
        <v>-0.45556446451557231</v>
      </c>
      <c r="AL126" s="9">
        <f>AVERAGE($AL$5:AL30)</f>
        <v>1624454.8076923077</v>
      </c>
      <c r="AM126" s="9">
        <f t="shared" si="66"/>
        <v>2828986.6774193547</v>
      </c>
      <c r="AN126" s="12">
        <f t="shared" si="67"/>
        <v>-0.42578209340520456</v>
      </c>
      <c r="AO126" s="7">
        <f>AVERAGE($AO$5:AO30)</f>
        <v>289901.58192307688</v>
      </c>
      <c r="AP126" s="7">
        <f t="shared" si="68"/>
        <v>596744.26483870973</v>
      </c>
      <c r="AQ126" s="12">
        <f t="shared" si="69"/>
        <v>-0.51419460729726063</v>
      </c>
      <c r="AR126" s="9">
        <f>AVERAGE($AR$5:AR30)</f>
        <v>139025.08402499999</v>
      </c>
      <c r="AS126" s="9">
        <f t="shared" si="72"/>
        <v>168428.44289642858</v>
      </c>
      <c r="AT126" s="12">
        <f t="shared" si="70"/>
        <v>-0.17457478301042981</v>
      </c>
    </row>
    <row r="127" spans="1:46" ht="14.25">
      <c r="A127" s="6">
        <f t="shared" si="71"/>
        <v>46108</v>
      </c>
      <c r="B127" s="7">
        <f>AVERAGE($B$5:B31)</f>
        <v>3935.8888888888887</v>
      </c>
      <c r="C127" s="7">
        <f t="shared" si="44"/>
        <v>6262.2903225806449</v>
      </c>
      <c r="D127" s="8">
        <f t="shared" si="45"/>
        <v>-0.37149370499530959</v>
      </c>
      <c r="E127" s="9">
        <f>AVERAGE($E$5:E31)</f>
        <v>109.33333333333333</v>
      </c>
      <c r="F127" s="9">
        <f t="shared" si="46"/>
        <v>217.70967741935485</v>
      </c>
      <c r="G127" s="12">
        <f t="shared" si="47"/>
        <v>-0.49780214352743618</v>
      </c>
      <c r="H127" s="7">
        <f>AVERAGE($H$5:H31)</f>
        <v>51.444444444444443</v>
      </c>
      <c r="I127" s="7">
        <f t="shared" si="48"/>
        <v>91.225806451612897</v>
      </c>
      <c r="J127" s="8">
        <f t="shared" si="49"/>
        <v>-0.43607575043218605</v>
      </c>
      <c r="K127" s="9">
        <f>AVERAGE($K$5:K31)</f>
        <v>676.77777777777783</v>
      </c>
      <c r="L127" s="9">
        <f t="shared" si="50"/>
        <v>1358</v>
      </c>
      <c r="M127" s="13">
        <f t="shared" si="51"/>
        <v>-0.5016363933889707</v>
      </c>
      <c r="N127" s="7">
        <f>AVERAGE($N$5:N31)</f>
        <v>1680.1111111111111</v>
      </c>
      <c r="O127" s="7">
        <f t="shared" si="52"/>
        <v>3295.516129032258</v>
      </c>
      <c r="P127" s="12">
        <f t="shared" si="53"/>
        <v>-0.49018270725184321</v>
      </c>
      <c r="Q127" s="9">
        <f>AVERAGE($Q$5:Q31)</f>
        <v>11180.148148148148</v>
      </c>
      <c r="R127" s="9">
        <f t="shared" si="54"/>
        <v>26498.451612903227</v>
      </c>
      <c r="S127" s="12">
        <f t="shared" si="55"/>
        <v>-0.57808296456446318</v>
      </c>
      <c r="T127" s="7">
        <f>AVERAGE($T$5:T31)</f>
        <v>1696879.5362962964</v>
      </c>
      <c r="U127" s="7">
        <f t="shared" si="56"/>
        <v>3086549.594193548</v>
      </c>
      <c r="V127" s="12">
        <f t="shared" si="57"/>
        <v>-0.45023415807460687</v>
      </c>
      <c r="W127" s="17"/>
      <c r="X127" s="9">
        <f>AVERAGE($X$5:X31)</f>
        <v>2288.7037037037039</v>
      </c>
      <c r="Y127" s="9">
        <f t="shared" si="58"/>
        <v>3568.7419354838707</v>
      </c>
      <c r="Z127" s="12">
        <f t="shared" si="59"/>
        <v>-0.35868052521612542</v>
      </c>
      <c r="AA127" s="7">
        <f>AVERAGE($AA$5:AA31)</f>
        <v>9897164.4544444438</v>
      </c>
      <c r="AB127" s="7">
        <f t="shared" si="60"/>
        <v>18877385.499677416</v>
      </c>
      <c r="AC127" s="12">
        <f t="shared" si="61"/>
        <v>-0.47571317783315015</v>
      </c>
      <c r="AD127" s="17"/>
      <c r="AE127" s="17"/>
      <c r="AF127" s="9">
        <f>AVERAGE($AF$5:AF31)</f>
        <v>202.96296296296296</v>
      </c>
      <c r="AG127" s="9">
        <f t="shared" si="62"/>
        <v>397.35483870967744</v>
      </c>
      <c r="AH127" s="12">
        <f t="shared" si="63"/>
        <v>-0.48921481962560065</v>
      </c>
      <c r="AI127" s="7">
        <f>AVERAGE($AI$5:AI31)</f>
        <v>361.81481481481484</v>
      </c>
      <c r="AJ127" s="7">
        <f t="shared" si="64"/>
        <v>690.12903225806451</v>
      </c>
      <c r="AK127" s="12">
        <f t="shared" si="65"/>
        <v>-0.4757287436075881</v>
      </c>
      <c r="AL127" s="9">
        <f>AVERAGE($AL$5:AL31)</f>
        <v>1564289.8148148148</v>
      </c>
      <c r="AM127" s="9">
        <f t="shared" si="66"/>
        <v>2828986.6774193547</v>
      </c>
      <c r="AN127" s="12">
        <f t="shared" si="67"/>
        <v>-0.44704942327908587</v>
      </c>
      <c r="AO127" s="7">
        <f>AVERAGE($AO$5:AO31)</f>
        <v>279164.48629629624</v>
      </c>
      <c r="AP127" s="7">
        <f t="shared" si="68"/>
        <v>596744.26483870973</v>
      </c>
      <c r="AQ127" s="12">
        <f t="shared" si="69"/>
        <v>-0.53218739961958439</v>
      </c>
      <c r="AR127" s="9">
        <f>AVERAGE($AR$5:AR31)</f>
        <v>139025.08402499999</v>
      </c>
      <c r="AS127" s="9">
        <f t="shared" si="72"/>
        <v>168428.44289642858</v>
      </c>
      <c r="AT127" s="12">
        <f t="shared" si="70"/>
        <v>-0.17457478301042981</v>
      </c>
    </row>
    <row r="128" spans="1:46" ht="14.25">
      <c r="A128" s="6">
        <f t="shared" si="71"/>
        <v>46109</v>
      </c>
      <c r="B128" s="7">
        <f>AVERAGE($B$5:B32)</f>
        <v>3795.3214285714284</v>
      </c>
      <c r="C128" s="7">
        <f t="shared" si="44"/>
        <v>6262.2903225806449</v>
      </c>
      <c r="D128" s="8">
        <f t="shared" si="45"/>
        <v>-0.39394035838833424</v>
      </c>
      <c r="E128" s="9">
        <f>AVERAGE($E$5:E32)</f>
        <v>105.42857142857143</v>
      </c>
      <c r="F128" s="9">
        <f t="shared" si="46"/>
        <v>217.70967741935485</v>
      </c>
      <c r="G128" s="12">
        <f t="shared" si="47"/>
        <v>-0.51573778125859915</v>
      </c>
      <c r="H128" s="7">
        <f>AVERAGE($H$5:H32)</f>
        <v>49.607142857142854</v>
      </c>
      <c r="I128" s="7">
        <f t="shared" si="48"/>
        <v>91.225806451612897</v>
      </c>
      <c r="J128" s="8">
        <f t="shared" si="49"/>
        <v>-0.45621590220246516</v>
      </c>
      <c r="K128" s="9">
        <f>AVERAGE($K$5:K32)</f>
        <v>652.60714285714289</v>
      </c>
      <c r="L128" s="9">
        <f t="shared" si="50"/>
        <v>1358</v>
      </c>
      <c r="M128" s="13">
        <f t="shared" si="51"/>
        <v>-0.51943509362507889</v>
      </c>
      <c r="N128" s="7">
        <f>AVERAGE($N$5:N32)</f>
        <v>1620.1071428571429</v>
      </c>
      <c r="O128" s="7">
        <f t="shared" si="52"/>
        <v>3295.516129032258</v>
      </c>
      <c r="P128" s="12">
        <f t="shared" si="53"/>
        <v>-0.50839046770713447</v>
      </c>
      <c r="Q128" s="9">
        <f>AVERAGE($Q$5:Q32)</f>
        <v>10780.857142857143</v>
      </c>
      <c r="R128" s="9">
        <f t="shared" si="54"/>
        <v>26498.451612903227</v>
      </c>
      <c r="S128" s="12">
        <f t="shared" si="55"/>
        <v>-0.59315143011573235</v>
      </c>
      <c r="T128" s="7">
        <f>AVERAGE($T$5:T32)</f>
        <v>1636276.6957142858</v>
      </c>
      <c r="U128" s="7">
        <f t="shared" si="56"/>
        <v>3086549.594193548</v>
      </c>
      <c r="V128" s="12">
        <f t="shared" si="57"/>
        <v>-0.46986865242908521</v>
      </c>
      <c r="W128" s="17"/>
      <c r="X128" s="9">
        <f>AVERAGE($X$5:X32)</f>
        <v>2206.9642857142858</v>
      </c>
      <c r="Y128" s="9">
        <f t="shared" si="58"/>
        <v>3568.7419354838707</v>
      </c>
      <c r="Z128" s="12">
        <f t="shared" si="59"/>
        <v>-0.38158479217269242</v>
      </c>
      <c r="AA128" s="7">
        <f>AVERAGE($AA$5:AA32)</f>
        <v>9543694.2953571416</v>
      </c>
      <c r="AB128" s="7">
        <f t="shared" si="60"/>
        <v>18877385.499677416</v>
      </c>
      <c r="AC128" s="12">
        <f t="shared" si="61"/>
        <v>-0.49443770719625196</v>
      </c>
      <c r="AD128" s="17"/>
      <c r="AE128" s="17"/>
      <c r="AF128" s="9">
        <f>AVERAGE($AF$5:AF32)</f>
        <v>195.71428571428572</v>
      </c>
      <c r="AG128" s="9">
        <f t="shared" si="62"/>
        <v>397.35483870967744</v>
      </c>
      <c r="AH128" s="12">
        <f t="shared" si="63"/>
        <v>-0.50745714749611481</v>
      </c>
      <c r="AI128" s="7">
        <f>AVERAGE($AI$5:AI32)</f>
        <v>348.89285714285717</v>
      </c>
      <c r="AJ128" s="7">
        <f t="shared" si="64"/>
        <v>690.12903225806451</v>
      </c>
      <c r="AK128" s="12">
        <f t="shared" si="65"/>
        <v>-0.49445271705017424</v>
      </c>
      <c r="AL128" s="9">
        <f>AVERAGE($AL$5:AL32)</f>
        <v>1508422.3214285714</v>
      </c>
      <c r="AM128" s="9">
        <f t="shared" si="66"/>
        <v>2828986.6774193547</v>
      </c>
      <c r="AN128" s="12">
        <f t="shared" si="67"/>
        <v>-0.46679765816197571</v>
      </c>
      <c r="AO128" s="7">
        <f>AVERAGE($AO$5:AO32)</f>
        <v>269194.32607142854</v>
      </c>
      <c r="AP128" s="7">
        <f t="shared" si="68"/>
        <v>596744.26483870973</v>
      </c>
      <c r="AQ128" s="12">
        <f t="shared" si="69"/>
        <v>-0.54889499249031348</v>
      </c>
      <c r="AR128" s="9">
        <f>AVERAGE($AR$5:AR32)</f>
        <v>139025.08402499999</v>
      </c>
      <c r="AS128" s="9">
        <f t="shared" si="72"/>
        <v>168428.44289642858</v>
      </c>
      <c r="AT128" s="12">
        <f t="shared" si="70"/>
        <v>-0.17457478301042981</v>
      </c>
    </row>
    <row r="129" spans="1:46" ht="14.25">
      <c r="A129" s="6">
        <f t="shared" si="71"/>
        <v>46110</v>
      </c>
      <c r="B129" s="7">
        <f>AVERAGE($B$5:B33)</f>
        <v>3664.4482758620688</v>
      </c>
      <c r="C129" s="7">
        <f t="shared" si="44"/>
        <v>6262.2903225806449</v>
      </c>
      <c r="D129" s="8">
        <f t="shared" si="45"/>
        <v>-0.414838966719771</v>
      </c>
      <c r="E129" s="9">
        <f>AVERAGE($E$5:E33)</f>
        <v>101.79310344827586</v>
      </c>
      <c r="F129" s="9">
        <f t="shared" si="46"/>
        <v>217.70967741935485</v>
      </c>
      <c r="G129" s="12">
        <f t="shared" si="47"/>
        <v>-0.53243647845657849</v>
      </c>
      <c r="H129" s="7">
        <f>AVERAGE($H$5:H33)</f>
        <v>47.896551724137929</v>
      </c>
      <c r="I129" s="7">
        <f t="shared" si="48"/>
        <v>91.225806451612897</v>
      </c>
      <c r="J129" s="8">
        <f t="shared" si="49"/>
        <v>-0.47496707798858701</v>
      </c>
      <c r="K129" s="9">
        <f>AVERAGE($K$5:K33)</f>
        <v>630.10344827586209</v>
      </c>
      <c r="L129" s="9">
        <f t="shared" si="50"/>
        <v>1358</v>
      </c>
      <c r="M129" s="13">
        <f t="shared" si="51"/>
        <v>-0.53600629729317961</v>
      </c>
      <c r="N129" s="7">
        <f>AVERAGE($N$5:N33)</f>
        <v>1564.2413793103449</v>
      </c>
      <c r="O129" s="7">
        <f t="shared" si="52"/>
        <v>3295.516129032258</v>
      </c>
      <c r="P129" s="12">
        <f t="shared" si="53"/>
        <v>-0.52534252054481956</v>
      </c>
      <c r="Q129" s="9">
        <f>AVERAGE($Q$5:Q33)</f>
        <v>10409.103448275862</v>
      </c>
      <c r="R129" s="9">
        <f t="shared" si="54"/>
        <v>26498.451612903227</v>
      </c>
      <c r="S129" s="12">
        <f t="shared" si="55"/>
        <v>-0.60718069114622431</v>
      </c>
      <c r="T129" s="7">
        <f>AVERAGE($T$5:T33)</f>
        <v>1579853.3613793105</v>
      </c>
      <c r="U129" s="7">
        <f t="shared" si="56"/>
        <v>3086549.594193548</v>
      </c>
      <c r="V129" s="12">
        <f t="shared" si="57"/>
        <v>-0.48814904372463397</v>
      </c>
      <c r="W129" s="17"/>
      <c r="X129" s="9">
        <f>AVERAGE($X$5:X33)</f>
        <v>2130.8620689655172</v>
      </c>
      <c r="Y129" s="9">
        <f t="shared" si="58"/>
        <v>3568.7419354838707</v>
      </c>
      <c r="Z129" s="12">
        <f t="shared" si="59"/>
        <v>-0.40290945451156512</v>
      </c>
      <c r="AA129" s="7">
        <f>AVERAGE($AA$5:AA33)</f>
        <v>9214601.3886206895</v>
      </c>
      <c r="AB129" s="7">
        <f t="shared" si="60"/>
        <v>18877385.499677416</v>
      </c>
      <c r="AC129" s="12">
        <f t="shared" si="61"/>
        <v>-0.51187088970672601</v>
      </c>
      <c r="AD129" s="17"/>
      <c r="AE129" s="17"/>
      <c r="AF129" s="9">
        <f>AVERAGE($AF$5:AF33)</f>
        <v>188.9655172413793</v>
      </c>
      <c r="AG129" s="9">
        <f t="shared" si="62"/>
        <v>397.35483870967744</v>
      </c>
      <c r="AH129" s="12">
        <f t="shared" si="63"/>
        <v>-0.52444138378935234</v>
      </c>
      <c r="AI129" s="7">
        <f>AVERAGE($AI$5:AI33)</f>
        <v>336.86206896551727</v>
      </c>
      <c r="AJ129" s="7">
        <f t="shared" si="64"/>
        <v>690.12903225806451</v>
      </c>
      <c r="AK129" s="12">
        <f t="shared" si="65"/>
        <v>-0.51188538197947853</v>
      </c>
      <c r="AL129" s="9">
        <f>AVERAGE($AL$5:AL33)</f>
        <v>1456407.7586206896</v>
      </c>
      <c r="AM129" s="9">
        <f t="shared" si="66"/>
        <v>2828986.6774193547</v>
      </c>
      <c r="AN129" s="12">
        <f t="shared" si="67"/>
        <v>-0.48518394581156271</v>
      </c>
      <c r="AO129" s="7">
        <f>AVERAGE($AO$5:AO33)</f>
        <v>259911.76310344823</v>
      </c>
      <c r="AP129" s="7">
        <f t="shared" si="68"/>
        <v>596744.26483870973</v>
      </c>
      <c r="AQ129" s="12">
        <f t="shared" si="69"/>
        <v>-0.56445033757685448</v>
      </c>
      <c r="AR129" s="9">
        <f>AVERAGE($AR$5:AR33)</f>
        <v>139025.08402499999</v>
      </c>
      <c r="AS129" s="9">
        <f t="shared" si="72"/>
        <v>168428.44289642858</v>
      </c>
      <c r="AT129" s="12">
        <f t="shared" si="70"/>
        <v>-0.17457478301042981</v>
      </c>
    </row>
    <row r="130" spans="1:46" ht="14.25">
      <c r="A130" s="6">
        <f t="shared" si="71"/>
        <v>46111</v>
      </c>
      <c r="B130" s="7">
        <f>AVERAGE($B$5:B34)</f>
        <v>3542.3</v>
      </c>
      <c r="C130" s="7">
        <f t="shared" si="44"/>
        <v>6262.2903225806449</v>
      </c>
      <c r="D130" s="8">
        <f t="shared" si="45"/>
        <v>-0.43434433449577858</v>
      </c>
      <c r="E130" s="9">
        <f>AVERAGE($E$5:E34)</f>
        <v>98.4</v>
      </c>
      <c r="F130" s="9">
        <f t="shared" si="46"/>
        <v>217.70967741935485</v>
      </c>
      <c r="G130" s="12">
        <f t="shared" si="47"/>
        <v>-0.5480219291746925</v>
      </c>
      <c r="H130" s="7">
        <f>AVERAGE($H$5:H34)</f>
        <v>46.3</v>
      </c>
      <c r="I130" s="7">
        <f t="shared" si="48"/>
        <v>91.225806451612897</v>
      </c>
      <c r="J130" s="8">
        <f t="shared" si="49"/>
        <v>-0.49246817538896748</v>
      </c>
      <c r="K130" s="9">
        <f>AVERAGE($K$5:K34)</f>
        <v>609.1</v>
      </c>
      <c r="L130" s="9">
        <f t="shared" si="50"/>
        <v>1358</v>
      </c>
      <c r="M130" s="13">
        <f t="shared" si="51"/>
        <v>-0.55147275405007357</v>
      </c>
      <c r="N130" s="7">
        <f>AVERAGE($N$5:N34)</f>
        <v>1512.1</v>
      </c>
      <c r="O130" s="7">
        <f t="shared" si="52"/>
        <v>3295.516129032258</v>
      </c>
      <c r="P130" s="12">
        <f t="shared" si="53"/>
        <v>-0.54116443652665891</v>
      </c>
      <c r="Q130" s="9">
        <f>AVERAGE($Q$5:Q34)</f>
        <v>10062.133333333333</v>
      </c>
      <c r="R130" s="9">
        <f t="shared" si="54"/>
        <v>26498.451612903227</v>
      </c>
      <c r="S130" s="12">
        <f t="shared" si="55"/>
        <v>-0.6202746681080169</v>
      </c>
      <c r="T130" s="7">
        <f>AVERAGE($T$5:T34)</f>
        <v>1527191.5826666667</v>
      </c>
      <c r="U130" s="7">
        <f t="shared" si="56"/>
        <v>3086549.594193548</v>
      </c>
      <c r="V130" s="12">
        <f t="shared" si="57"/>
        <v>-0.50521074226714624</v>
      </c>
      <c r="W130" s="17"/>
      <c r="X130" s="9">
        <f>AVERAGE($X$5:X34)</f>
        <v>2059.8333333333335</v>
      </c>
      <c r="Y130" s="9">
        <f t="shared" si="58"/>
        <v>3568.7419354838707</v>
      </c>
      <c r="Z130" s="12">
        <f t="shared" si="59"/>
        <v>-0.42281247269451289</v>
      </c>
      <c r="AA130" s="7">
        <f>AVERAGE($AA$5:AA34)</f>
        <v>8907448.0089999996</v>
      </c>
      <c r="AB130" s="7">
        <f t="shared" si="60"/>
        <v>18877385.499677416</v>
      </c>
      <c r="AC130" s="12">
        <f t="shared" si="61"/>
        <v>-0.5281418600498351</v>
      </c>
      <c r="AD130" s="17"/>
      <c r="AE130" s="17"/>
      <c r="AF130" s="9">
        <f>AVERAGE($AF$5:AF34)</f>
        <v>182.66666666666666</v>
      </c>
      <c r="AG130" s="9">
        <f t="shared" si="62"/>
        <v>397.35483870967744</v>
      </c>
      <c r="AH130" s="12">
        <f t="shared" si="63"/>
        <v>-0.54029333766304055</v>
      </c>
      <c r="AI130" s="7">
        <f>AVERAGE($AI$5:AI34)</f>
        <v>325.63333333333333</v>
      </c>
      <c r="AJ130" s="7">
        <f t="shared" si="64"/>
        <v>690.12903225806451</v>
      </c>
      <c r="AK130" s="12">
        <f t="shared" si="65"/>
        <v>-0.52815586924682933</v>
      </c>
      <c r="AL130" s="9">
        <f>AVERAGE($AL$5:AL34)</f>
        <v>1407860.8333333333</v>
      </c>
      <c r="AM130" s="9">
        <f t="shared" si="66"/>
        <v>2828986.6774193547</v>
      </c>
      <c r="AN130" s="12">
        <f t="shared" si="67"/>
        <v>-0.50234448095117734</v>
      </c>
      <c r="AO130" s="7">
        <f>AVERAGE($AO$5:AO34)</f>
        <v>251248.03766666664</v>
      </c>
      <c r="AP130" s="7">
        <f t="shared" si="68"/>
        <v>596744.26483870973</v>
      </c>
      <c r="AQ130" s="12">
        <f t="shared" si="69"/>
        <v>-0.57896865965762578</v>
      </c>
      <c r="AR130" s="9">
        <f>AVERAGE($AR$5:AR34)</f>
        <v>139025.08402499999</v>
      </c>
      <c r="AS130" s="9">
        <f t="shared" si="72"/>
        <v>168428.44289642858</v>
      </c>
      <c r="AT130" s="12">
        <f t="shared" si="70"/>
        <v>-0.17457478301042981</v>
      </c>
    </row>
    <row r="131" spans="1:46" ht="14.25">
      <c r="A131" s="6">
        <f t="shared" si="71"/>
        <v>46112</v>
      </c>
      <c r="B131" s="7">
        <f>AVERAGE($B$5:B35)</f>
        <v>3428.0322580645161</v>
      </c>
      <c r="C131" s="7">
        <f t="shared" si="44"/>
        <v>6262.2903225806449</v>
      </c>
      <c r="D131" s="8">
        <f t="shared" si="45"/>
        <v>-0.45259129144752769</v>
      </c>
      <c r="E131" s="9">
        <f>AVERAGE($E$5:E35)</f>
        <v>95.225806451612897</v>
      </c>
      <c r="F131" s="9">
        <f t="shared" si="46"/>
        <v>217.70967741935485</v>
      </c>
      <c r="G131" s="12">
        <f t="shared" si="47"/>
        <v>-0.56260186694325087</v>
      </c>
      <c r="H131" s="7">
        <f>AVERAGE($H$5:H35)</f>
        <v>44.806451612903224</v>
      </c>
      <c r="I131" s="7">
        <f t="shared" si="48"/>
        <v>91.225806451612897</v>
      </c>
      <c r="J131" s="8">
        <f t="shared" si="49"/>
        <v>-0.50884016973125878</v>
      </c>
      <c r="K131" s="9">
        <f>AVERAGE($K$5:K35)</f>
        <v>589.45161290322585</v>
      </c>
      <c r="L131" s="9">
        <f t="shared" si="50"/>
        <v>1358</v>
      </c>
      <c r="M131" s="13">
        <f t="shared" si="51"/>
        <v>-0.565941374887168</v>
      </c>
      <c r="N131" s="7">
        <f>AVERAGE($N$5:N35)</f>
        <v>1463.3225806451612</v>
      </c>
      <c r="O131" s="7">
        <f t="shared" si="52"/>
        <v>3295.516129032258</v>
      </c>
      <c r="P131" s="12">
        <f t="shared" si="53"/>
        <v>-0.55596558373547633</v>
      </c>
      <c r="Q131" s="9">
        <f>AVERAGE($Q$5:Q35)</f>
        <v>9737.5483870967746</v>
      </c>
      <c r="R131" s="9">
        <f t="shared" si="54"/>
        <v>26498.451612903227</v>
      </c>
      <c r="S131" s="12">
        <f t="shared" si="55"/>
        <v>-0.63252387236259699</v>
      </c>
      <c r="T131" s="7">
        <f>AVERAGE($T$5:T35)</f>
        <v>1477927.3380645162</v>
      </c>
      <c r="U131" s="7">
        <f t="shared" si="56"/>
        <v>3086549.594193548</v>
      </c>
      <c r="V131" s="12">
        <f t="shared" si="57"/>
        <v>-0.52117168606498021</v>
      </c>
      <c r="W131" s="17"/>
      <c r="X131" s="9">
        <f>AVERAGE($X$5:X35)</f>
        <v>1993.3870967741937</v>
      </c>
      <c r="Y131" s="9">
        <f t="shared" si="58"/>
        <v>3568.7419354838707</v>
      </c>
      <c r="Z131" s="12">
        <f t="shared" si="59"/>
        <v>-0.4414314251882383</v>
      </c>
      <c r="AA131" s="7">
        <f>AVERAGE($AA$5:AA35)</f>
        <v>8620110.976451613</v>
      </c>
      <c r="AB131" s="7">
        <f t="shared" si="60"/>
        <v>18877385.499677416</v>
      </c>
      <c r="AC131" s="12">
        <f t="shared" si="61"/>
        <v>-0.5433630903708081</v>
      </c>
      <c r="AD131" s="17"/>
      <c r="AE131" s="17"/>
      <c r="AF131" s="9">
        <f>AVERAGE($AF$5:AF35)</f>
        <v>176.7741935483871</v>
      </c>
      <c r="AG131" s="9">
        <f t="shared" si="62"/>
        <v>397.35483870967744</v>
      </c>
      <c r="AH131" s="12">
        <f t="shared" si="63"/>
        <v>-0.55512258483520049</v>
      </c>
      <c r="AI131" s="7">
        <f>AVERAGE($AI$5:AI35)</f>
        <v>315.12903225806451</v>
      </c>
      <c r="AJ131" s="7">
        <f t="shared" si="64"/>
        <v>690.12903225806451</v>
      </c>
      <c r="AK131" s="12">
        <f t="shared" si="65"/>
        <v>-0.54337664765822191</v>
      </c>
      <c r="AL131" s="9">
        <f>AVERAGE($AL$5:AL35)</f>
        <v>1362445.9677419355</v>
      </c>
      <c r="AM131" s="9">
        <f t="shared" si="66"/>
        <v>2828986.6774193547</v>
      </c>
      <c r="AN131" s="12">
        <f t="shared" si="67"/>
        <v>-0.51839788479146187</v>
      </c>
      <c r="AO131" s="7">
        <f>AVERAGE($AO$5:AO35)</f>
        <v>243143.2622580645</v>
      </c>
      <c r="AP131" s="7">
        <f t="shared" si="68"/>
        <v>596744.26483870973</v>
      </c>
      <c r="AQ131" s="12">
        <f t="shared" si="69"/>
        <v>-0.59255031579770245</v>
      </c>
      <c r="AR131" s="9">
        <f>AVERAGE($AR$5:AR35)</f>
        <v>139025.08402499999</v>
      </c>
      <c r="AS131" s="9">
        <f t="shared" si="72"/>
        <v>168428.44289642858</v>
      </c>
      <c r="AT131" s="12">
        <f t="shared" si="70"/>
        <v>-0.17457478301042981</v>
      </c>
    </row>
    <row r="132" spans="1:46" ht="20.100000000000001" customHeight="1">
      <c r="W132" s="17"/>
      <c r="AD132" s="17"/>
      <c r="AE132" s="17"/>
    </row>
    <row r="133" spans="1:46" ht="20.100000000000001" customHeight="1">
      <c r="W133" s="17"/>
      <c r="AD133" s="17"/>
      <c r="AE133" s="17"/>
    </row>
    <row r="134" spans="1:46" ht="20.100000000000001" customHeight="1">
      <c r="W134" s="17"/>
      <c r="AD134" s="17"/>
      <c r="AE134" s="17"/>
    </row>
    <row r="135" spans="1:46" ht="20.100000000000001" customHeight="1">
      <c r="W135" s="17"/>
      <c r="AD135" s="17"/>
      <c r="AE135" s="17"/>
    </row>
    <row r="136" spans="1:46" ht="20.100000000000001" customHeight="1">
      <c r="W136" s="17"/>
      <c r="AD136" s="17"/>
      <c r="AE136" s="17"/>
    </row>
    <row r="137" spans="1:46" ht="20.100000000000001" customHeight="1">
      <c r="W137" s="17"/>
      <c r="AD137" s="17"/>
      <c r="AE137" s="17"/>
    </row>
    <row r="138" spans="1:46" ht="20.100000000000001" customHeight="1">
      <c r="AD138" s="17"/>
      <c r="AE138" s="17"/>
    </row>
    <row r="139" spans="1:46" ht="20.100000000000001" customHeight="1">
      <c r="AD139" s="17"/>
      <c r="AE139" s="17"/>
    </row>
  </sheetData>
  <mergeCells count="30">
    <mergeCell ref="AI3:AK3"/>
    <mergeCell ref="AL3:AN3"/>
    <mergeCell ref="AO3:AQ3"/>
    <mergeCell ref="AR3:AT3"/>
    <mergeCell ref="A3:A4"/>
    <mergeCell ref="Q3:S3"/>
    <mergeCell ref="T3:V3"/>
    <mergeCell ref="X3:Z3"/>
    <mergeCell ref="AA3:AC3"/>
    <mergeCell ref="AF3:AH3"/>
    <mergeCell ref="B3:D3"/>
    <mergeCell ref="E3:G3"/>
    <mergeCell ref="H3:J3"/>
    <mergeCell ref="K3:M3"/>
    <mergeCell ref="N3:P3"/>
    <mergeCell ref="AF2:AH2"/>
    <mergeCell ref="AI2:AK2"/>
    <mergeCell ref="AL2:AN2"/>
    <mergeCell ref="AO2:AQ2"/>
    <mergeCell ref="AR2:AT2"/>
    <mergeCell ref="N2:P2"/>
    <mergeCell ref="Q2:S2"/>
    <mergeCell ref="T2:V2"/>
    <mergeCell ref="X2:Z2"/>
    <mergeCell ref="AA2:AC2"/>
    <mergeCell ref="A1:C1"/>
    <mergeCell ref="B2:D2"/>
    <mergeCell ref="E2:G2"/>
    <mergeCell ref="H2:J2"/>
    <mergeCell ref="K2:M2"/>
  </mergeCells>
  <phoneticPr fontId="30" type="noConversion"/>
  <conditionalFormatting sqref="B69:B99">
    <cfRule type="colorScale" priority="236">
      <colorScale>
        <cfvo type="min"/>
        <cfvo type="percentile" val="50"/>
        <cfvo type="max"/>
        <color rgb="FFF8696B"/>
        <color rgb="FFFCFCFF"/>
        <color rgb="FF5A8AC6"/>
      </colorScale>
    </cfRule>
    <cfRule type="dataBar" priority="237">
      <dataBar>
        <cfvo type="min"/>
        <cfvo type="max"/>
        <color rgb="FFFFB628"/>
      </dataBar>
      <extLst>
        <ext xmlns:x14="http://schemas.microsoft.com/office/spreadsheetml/2009/9/main" uri="{B025F937-C7B1-47D3-B67F-A62EFF666E3E}">
          <x14:id>{D7E5EE37-AF22-4000-A575-D57FD129705C}</x14:id>
        </ext>
      </extLst>
    </cfRule>
    <cfRule type="cellIs" dxfId="1421" priority="238" operator="greaterThan">
      <formula>0</formula>
    </cfRule>
    <cfRule type="cellIs" dxfId="1420" priority="239" operator="equal">
      <formula>0</formula>
    </cfRule>
    <cfRule type="cellIs" dxfId="1419" priority="240" operator="lessThan">
      <formula>0</formula>
    </cfRule>
    <cfRule type="cellIs" dxfId="1418" priority="241" operator="lessThan">
      <formula>"&lt;=0"</formula>
    </cfRule>
  </conditionalFormatting>
  <conditionalFormatting sqref="D5:D35">
    <cfRule type="colorScale" priority="248">
      <colorScale>
        <cfvo type="min"/>
        <cfvo type="percentile" val="50"/>
        <cfvo type="max"/>
        <color rgb="FFF8696B"/>
        <color rgb="FFFCFCFF"/>
        <color rgb="FF5A8AC6"/>
      </colorScale>
    </cfRule>
    <cfRule type="dataBar" priority="249">
      <dataBar>
        <cfvo type="min"/>
        <cfvo type="max"/>
        <color rgb="FFFFB628"/>
      </dataBar>
      <extLst>
        <ext xmlns:x14="http://schemas.microsoft.com/office/spreadsheetml/2009/9/main" uri="{B025F937-C7B1-47D3-B67F-A62EFF666E3E}">
          <x14:id>{106E4DBF-0CDA-4E36-8D4B-9C419E8F7E43}</x14:id>
        </ext>
      </extLst>
    </cfRule>
    <cfRule type="cellIs" dxfId="1417" priority="250" operator="greaterThan">
      <formula>0</formula>
    </cfRule>
    <cfRule type="cellIs" dxfId="1416" priority="251" operator="equal">
      <formula>0</formula>
    </cfRule>
    <cfRule type="cellIs" dxfId="1415" priority="252" operator="lessThan">
      <formula>0</formula>
    </cfRule>
    <cfRule type="cellIs" dxfId="1414" priority="253" operator="lessThan">
      <formula>"&lt;=0"</formula>
    </cfRule>
  </conditionalFormatting>
  <conditionalFormatting sqref="D37:D67">
    <cfRule type="colorScale" priority="242">
      <colorScale>
        <cfvo type="min"/>
        <cfvo type="percentile" val="50"/>
        <cfvo type="max"/>
        <color rgb="FFF8696B"/>
        <color rgb="FFFCFCFF"/>
        <color rgb="FF5A8AC6"/>
      </colorScale>
    </cfRule>
    <cfRule type="dataBar" priority="243">
      <dataBar>
        <cfvo type="min"/>
        <cfvo type="max"/>
        <color rgb="FFFFB628"/>
      </dataBar>
      <extLst>
        <ext xmlns:x14="http://schemas.microsoft.com/office/spreadsheetml/2009/9/main" uri="{B025F937-C7B1-47D3-B67F-A62EFF666E3E}">
          <x14:id>{A8BF1F00-0152-4EE7-8A33-F0D30798B7F6}</x14:id>
        </ext>
      </extLst>
    </cfRule>
    <cfRule type="cellIs" dxfId="1413" priority="244" operator="greaterThan">
      <formula>0</formula>
    </cfRule>
    <cfRule type="cellIs" dxfId="1412" priority="245" operator="equal">
      <formula>0</formula>
    </cfRule>
    <cfRule type="cellIs" dxfId="1411" priority="246" operator="lessThan">
      <formula>0</formula>
    </cfRule>
    <cfRule type="cellIs" dxfId="1410" priority="247" operator="lessThan">
      <formula>"&lt;=0"</formula>
    </cfRule>
  </conditionalFormatting>
  <conditionalFormatting sqref="D101:D131">
    <cfRule type="colorScale" priority="224">
      <colorScale>
        <cfvo type="min"/>
        <cfvo type="percentile" val="50"/>
        <cfvo type="max"/>
        <color rgb="FFF8696B"/>
        <color rgb="FFFCFCFF"/>
        <color rgb="FF5A8AC6"/>
      </colorScale>
    </cfRule>
    <cfRule type="dataBar" priority="225">
      <dataBar>
        <cfvo type="min"/>
        <cfvo type="max"/>
        <color rgb="FFFFB628"/>
      </dataBar>
      <extLst>
        <ext xmlns:x14="http://schemas.microsoft.com/office/spreadsheetml/2009/9/main" uri="{B025F937-C7B1-47D3-B67F-A62EFF666E3E}">
          <x14:id>{E91AE6A1-F02D-4CD0-A030-C6EF39E94FAC}</x14:id>
        </ext>
      </extLst>
    </cfRule>
    <cfRule type="cellIs" dxfId="1409" priority="226" operator="greaterThan">
      <formula>0</formula>
    </cfRule>
    <cfRule type="cellIs" dxfId="1408" priority="227" operator="equal">
      <formula>0</formula>
    </cfRule>
    <cfRule type="cellIs" dxfId="1407" priority="228" operator="lessThan">
      <formula>0</formula>
    </cfRule>
    <cfRule type="cellIs" dxfId="1406" priority="229" operator="lessThan">
      <formula>"&lt;=0"</formula>
    </cfRule>
  </conditionalFormatting>
  <conditionalFormatting sqref="E69:E99">
    <cfRule type="colorScale" priority="194">
      <colorScale>
        <cfvo type="min"/>
        <cfvo type="percentile" val="50"/>
        <cfvo type="max"/>
        <color rgb="FFF8696B"/>
        <color rgb="FFFCFCFF"/>
        <color rgb="FF5A8AC6"/>
      </colorScale>
    </cfRule>
    <cfRule type="dataBar" priority="195">
      <dataBar>
        <cfvo type="min"/>
        <cfvo type="max"/>
        <color rgb="FFFFB628"/>
      </dataBar>
      <extLst>
        <ext xmlns:x14="http://schemas.microsoft.com/office/spreadsheetml/2009/9/main" uri="{B025F937-C7B1-47D3-B67F-A62EFF666E3E}">
          <x14:id>{67F1C32F-17E9-4B63-AAC4-92BB19C07E5D}</x14:id>
        </ext>
      </extLst>
    </cfRule>
    <cfRule type="cellIs" dxfId="1405" priority="196" operator="greaterThan">
      <formula>0</formula>
    </cfRule>
    <cfRule type="cellIs" dxfId="1404" priority="197" operator="equal">
      <formula>0</formula>
    </cfRule>
    <cfRule type="cellIs" dxfId="1403" priority="198" operator="lessThan">
      <formula>0</formula>
    </cfRule>
    <cfRule type="cellIs" dxfId="1402" priority="199" operator="lessThan">
      <formula>"&lt;=0"</formula>
    </cfRule>
  </conditionalFormatting>
  <conditionalFormatting sqref="G5:G35">
    <cfRule type="colorScale" priority="266">
      <colorScale>
        <cfvo type="min"/>
        <cfvo type="percentile" val="50"/>
        <cfvo type="max"/>
        <color rgb="FFF8696B"/>
        <color rgb="FFFCFCFF"/>
        <color rgb="FF5A8AC6"/>
      </colorScale>
    </cfRule>
    <cfRule type="dataBar" priority="267">
      <dataBar>
        <cfvo type="min"/>
        <cfvo type="max"/>
        <color rgb="FFFFB628"/>
      </dataBar>
      <extLst>
        <ext xmlns:x14="http://schemas.microsoft.com/office/spreadsheetml/2009/9/main" uri="{B025F937-C7B1-47D3-B67F-A62EFF666E3E}">
          <x14:id>{47D77148-8271-4B20-9D29-31DF66DF8B60}</x14:id>
        </ext>
      </extLst>
    </cfRule>
    <cfRule type="cellIs" dxfId="1401" priority="268" operator="greaterThan">
      <formula>0</formula>
    </cfRule>
    <cfRule type="cellIs" dxfId="1400" priority="269" operator="equal">
      <formula>0</formula>
    </cfRule>
    <cfRule type="cellIs" dxfId="1399" priority="270" operator="lessThan">
      <formula>0</formula>
    </cfRule>
    <cfRule type="cellIs" dxfId="1398" priority="271" operator="lessThan">
      <formula>"&lt;=0"</formula>
    </cfRule>
  </conditionalFormatting>
  <conditionalFormatting sqref="G37:G67">
    <cfRule type="colorScale" priority="260">
      <colorScale>
        <cfvo type="min"/>
        <cfvo type="percentile" val="50"/>
        <cfvo type="max"/>
        <color rgb="FFF8696B"/>
        <color rgb="FFFCFCFF"/>
        <color rgb="FF5A8AC6"/>
      </colorScale>
    </cfRule>
    <cfRule type="dataBar" priority="261">
      <dataBar>
        <cfvo type="min"/>
        <cfvo type="max"/>
        <color rgb="FFFFB628"/>
      </dataBar>
      <extLst>
        <ext xmlns:x14="http://schemas.microsoft.com/office/spreadsheetml/2009/9/main" uri="{B025F937-C7B1-47D3-B67F-A62EFF666E3E}">
          <x14:id>{B04801D7-F9D1-4D41-A021-2938E0FB1139}</x14:id>
        </ext>
      </extLst>
    </cfRule>
    <cfRule type="cellIs" dxfId="1397" priority="262" operator="greaterThan">
      <formula>0</formula>
    </cfRule>
    <cfRule type="cellIs" dxfId="1396" priority="263" operator="equal">
      <formula>0</formula>
    </cfRule>
    <cfRule type="cellIs" dxfId="1395" priority="264" operator="lessThan">
      <formula>0</formula>
    </cfRule>
    <cfRule type="cellIs" dxfId="1394" priority="265" operator="lessThan">
      <formula>"&lt;=0"</formula>
    </cfRule>
  </conditionalFormatting>
  <conditionalFormatting sqref="G101:G131">
    <cfRule type="colorScale" priority="230">
      <colorScale>
        <cfvo type="min"/>
        <cfvo type="percentile" val="50"/>
        <cfvo type="max"/>
        <color rgb="FFF8696B"/>
        <color rgb="FFFCFCFF"/>
        <color rgb="FF5A8AC6"/>
      </colorScale>
    </cfRule>
    <cfRule type="dataBar" priority="231">
      <dataBar>
        <cfvo type="min"/>
        <cfvo type="max"/>
        <color rgb="FFFFB628"/>
      </dataBar>
      <extLst>
        <ext xmlns:x14="http://schemas.microsoft.com/office/spreadsheetml/2009/9/main" uri="{B025F937-C7B1-47D3-B67F-A62EFF666E3E}">
          <x14:id>{EA3AAFA5-46F5-4D34-8154-55A11DE1D78B}</x14:id>
        </ext>
      </extLst>
    </cfRule>
    <cfRule type="cellIs" dxfId="1393" priority="232" operator="greaterThan">
      <formula>0</formula>
    </cfRule>
    <cfRule type="cellIs" dxfId="1392" priority="233" operator="equal">
      <formula>0</formula>
    </cfRule>
    <cfRule type="cellIs" dxfId="1391" priority="234" operator="lessThan">
      <formula>0</formula>
    </cfRule>
    <cfRule type="cellIs" dxfId="1390" priority="235" operator="lessThan">
      <formula>"&lt;=0"</formula>
    </cfRule>
  </conditionalFormatting>
  <conditionalFormatting sqref="H69:H99">
    <cfRule type="colorScale" priority="188">
      <colorScale>
        <cfvo type="min"/>
        <cfvo type="percentile" val="50"/>
        <cfvo type="max"/>
        <color rgb="FFF8696B"/>
        <color rgb="FFFCFCFF"/>
        <color rgb="FF5A8AC6"/>
      </colorScale>
    </cfRule>
    <cfRule type="dataBar" priority="189">
      <dataBar>
        <cfvo type="min"/>
        <cfvo type="max"/>
        <color rgb="FFFFB628"/>
      </dataBar>
      <extLst>
        <ext xmlns:x14="http://schemas.microsoft.com/office/spreadsheetml/2009/9/main" uri="{B025F937-C7B1-47D3-B67F-A62EFF666E3E}">
          <x14:id>{C08770EE-2FE8-4F79-9273-4F6E4D8DAF90}</x14:id>
        </ext>
      </extLst>
    </cfRule>
    <cfRule type="cellIs" dxfId="1389" priority="190" operator="greaterThan">
      <formula>0</formula>
    </cfRule>
    <cfRule type="cellIs" dxfId="1388" priority="191" operator="equal">
      <formula>0</formula>
    </cfRule>
    <cfRule type="cellIs" dxfId="1387" priority="192" operator="lessThan">
      <formula>0</formula>
    </cfRule>
    <cfRule type="cellIs" dxfId="1386" priority="193" operator="lessThan">
      <formula>"&lt;=0"</formula>
    </cfRule>
  </conditionalFormatting>
  <conditionalFormatting sqref="J5:J35 M5:M35 P5:P35">
    <cfRule type="colorScale" priority="278">
      <colorScale>
        <cfvo type="min"/>
        <cfvo type="percentile" val="50"/>
        <cfvo type="max"/>
        <color rgb="FFF8696B"/>
        <color rgb="FFFCFCFF"/>
        <color rgb="FF5A8AC6"/>
      </colorScale>
    </cfRule>
  </conditionalFormatting>
  <conditionalFormatting sqref="J5:J35">
    <cfRule type="dataBar" priority="280">
      <dataBar>
        <cfvo type="min"/>
        <cfvo type="max"/>
        <color rgb="FFFFB628"/>
      </dataBar>
      <extLst>
        <ext xmlns:x14="http://schemas.microsoft.com/office/spreadsheetml/2009/9/main" uri="{B025F937-C7B1-47D3-B67F-A62EFF666E3E}">
          <x14:id>{3C746651-452A-4D3A-8E8D-4A3F3B8596A5}</x14:id>
        </ext>
      </extLst>
    </cfRule>
    <cfRule type="cellIs" dxfId="1385" priority="289" operator="greaterThan">
      <formula>0</formula>
    </cfRule>
    <cfRule type="cellIs" dxfId="1384" priority="290" operator="equal">
      <formula>0</formula>
    </cfRule>
    <cfRule type="cellIs" dxfId="1383" priority="291" operator="lessThan">
      <formula>0</formula>
    </cfRule>
    <cfRule type="cellIs" dxfId="1382" priority="292" operator="lessThan">
      <formula>"&lt;=0"</formula>
    </cfRule>
  </conditionalFormatting>
  <conditionalFormatting sqref="J37:J67">
    <cfRule type="colorScale" priority="254">
      <colorScale>
        <cfvo type="min"/>
        <cfvo type="percentile" val="50"/>
        <cfvo type="max"/>
        <color rgb="FFF8696B"/>
        <color rgb="FFFCFCFF"/>
        <color rgb="FF5A8AC6"/>
      </colorScale>
    </cfRule>
    <cfRule type="dataBar" priority="255">
      <dataBar>
        <cfvo type="min"/>
        <cfvo type="max"/>
        <color rgb="FFFFB628"/>
      </dataBar>
      <extLst>
        <ext xmlns:x14="http://schemas.microsoft.com/office/spreadsheetml/2009/9/main" uri="{B025F937-C7B1-47D3-B67F-A62EFF666E3E}">
          <x14:id>{5C0292F3-78EF-4391-8242-C4F74A845F73}</x14:id>
        </ext>
      </extLst>
    </cfRule>
    <cfRule type="cellIs" dxfId="1381" priority="256" operator="greaterThan">
      <formula>0</formula>
    </cfRule>
    <cfRule type="cellIs" dxfId="1380" priority="257" operator="equal">
      <formula>0</formula>
    </cfRule>
    <cfRule type="cellIs" dxfId="1379" priority="258" operator="lessThan">
      <formula>0</formula>
    </cfRule>
    <cfRule type="cellIs" dxfId="1378" priority="259" operator="lessThan">
      <formula>"&lt;=0"</formula>
    </cfRule>
  </conditionalFormatting>
  <conditionalFormatting sqref="J101:J131">
    <cfRule type="colorScale" priority="218">
      <colorScale>
        <cfvo type="min"/>
        <cfvo type="percentile" val="50"/>
        <cfvo type="max"/>
        <color rgb="FFF8696B"/>
        <color rgb="FFFCFCFF"/>
        <color rgb="FF5A8AC6"/>
      </colorScale>
    </cfRule>
    <cfRule type="dataBar" priority="219">
      <dataBar>
        <cfvo type="min"/>
        <cfvo type="max"/>
        <color rgb="FFFFB628"/>
      </dataBar>
      <extLst>
        <ext xmlns:x14="http://schemas.microsoft.com/office/spreadsheetml/2009/9/main" uri="{B025F937-C7B1-47D3-B67F-A62EFF666E3E}">
          <x14:id>{38926418-6445-4546-B5C4-FEF7C30D33A4}</x14:id>
        </ext>
      </extLst>
    </cfRule>
    <cfRule type="cellIs" dxfId="1377" priority="220" operator="greaterThan">
      <formula>0</formula>
    </cfRule>
    <cfRule type="cellIs" dxfId="1376" priority="221" operator="equal">
      <formula>0</formula>
    </cfRule>
    <cfRule type="cellIs" dxfId="1375" priority="222" operator="lessThan">
      <formula>0</formula>
    </cfRule>
    <cfRule type="cellIs" dxfId="1374" priority="223" operator="lessThan">
      <formula>"&lt;=0"</formula>
    </cfRule>
  </conditionalFormatting>
  <conditionalFormatting sqref="K69:K99">
    <cfRule type="colorScale" priority="182">
      <colorScale>
        <cfvo type="min"/>
        <cfvo type="percentile" val="50"/>
        <cfvo type="max"/>
        <color rgb="FFF8696B"/>
        <color rgb="FFFCFCFF"/>
        <color rgb="FF5A8AC6"/>
      </colorScale>
    </cfRule>
    <cfRule type="dataBar" priority="183">
      <dataBar>
        <cfvo type="min"/>
        <cfvo type="max"/>
        <color rgb="FFFFB628"/>
      </dataBar>
      <extLst>
        <ext xmlns:x14="http://schemas.microsoft.com/office/spreadsheetml/2009/9/main" uri="{B025F937-C7B1-47D3-B67F-A62EFF666E3E}">
          <x14:id>{0761B290-11CF-4E0E-B10E-D9257005458F}</x14:id>
        </ext>
      </extLst>
    </cfRule>
    <cfRule type="cellIs" dxfId="1373" priority="184" operator="greaterThan">
      <formula>0</formula>
    </cfRule>
    <cfRule type="cellIs" dxfId="1372" priority="185" operator="equal">
      <formula>0</formula>
    </cfRule>
    <cfRule type="cellIs" dxfId="1371" priority="186" operator="lessThan">
      <formula>0</formula>
    </cfRule>
    <cfRule type="cellIs" dxfId="1370" priority="187" operator="lessThan">
      <formula>"&lt;=0"</formula>
    </cfRule>
  </conditionalFormatting>
  <conditionalFormatting sqref="M5:M35 P5:P35">
    <cfRule type="dataBar" priority="279">
      <dataBar>
        <cfvo type="min"/>
        <cfvo type="max"/>
        <color rgb="FFFFB628"/>
      </dataBar>
      <extLst>
        <ext xmlns:x14="http://schemas.microsoft.com/office/spreadsheetml/2009/9/main" uri="{B025F937-C7B1-47D3-B67F-A62EFF666E3E}">
          <x14:id>{F41B2817-7693-4F59-91A3-EEFBB414CB5A}</x14:id>
        </ext>
      </extLst>
    </cfRule>
  </conditionalFormatting>
  <conditionalFormatting sqref="M5:M35">
    <cfRule type="cellIs" dxfId="1369" priority="285" operator="greaterThan">
      <formula>0</formula>
    </cfRule>
    <cfRule type="cellIs" dxfId="1368" priority="286" operator="equal">
      <formula>0</formula>
    </cfRule>
    <cfRule type="cellIs" dxfId="1367" priority="287" operator="lessThan">
      <formula>0</formula>
    </cfRule>
    <cfRule type="cellIs" dxfId="1366" priority="288" operator="lessThan">
      <formula>"&lt;=0"</formula>
    </cfRule>
  </conditionalFormatting>
  <conditionalFormatting sqref="M37:M67">
    <cfRule type="colorScale" priority="212">
      <colorScale>
        <cfvo type="min"/>
        <cfvo type="percentile" val="50"/>
        <cfvo type="max"/>
        <color rgb="FFF8696B"/>
        <color rgb="FFFCFCFF"/>
        <color rgb="FF5A8AC6"/>
      </colorScale>
    </cfRule>
    <cfRule type="dataBar" priority="213">
      <dataBar>
        <cfvo type="min"/>
        <cfvo type="max"/>
        <color rgb="FFFFB628"/>
      </dataBar>
      <extLst>
        <ext xmlns:x14="http://schemas.microsoft.com/office/spreadsheetml/2009/9/main" uri="{B025F937-C7B1-47D3-B67F-A62EFF666E3E}">
          <x14:id>{3D69DFE1-8993-4E0C-A8E5-120C093C08E8}</x14:id>
        </ext>
      </extLst>
    </cfRule>
    <cfRule type="cellIs" dxfId="1365" priority="214" operator="greaterThan">
      <formula>0</formula>
    </cfRule>
    <cfRule type="cellIs" dxfId="1364" priority="215" operator="equal">
      <formula>0</formula>
    </cfRule>
    <cfRule type="cellIs" dxfId="1363" priority="216" operator="lessThan">
      <formula>0</formula>
    </cfRule>
    <cfRule type="cellIs" dxfId="1362" priority="217" operator="lessThan">
      <formula>"&lt;=0"</formula>
    </cfRule>
  </conditionalFormatting>
  <conditionalFormatting sqref="M101:M131">
    <cfRule type="colorScale" priority="206">
      <colorScale>
        <cfvo type="min"/>
        <cfvo type="percentile" val="50"/>
        <cfvo type="max"/>
        <color rgb="FFF8696B"/>
        <color rgb="FFFCFCFF"/>
        <color rgb="FF5A8AC6"/>
      </colorScale>
    </cfRule>
    <cfRule type="dataBar" priority="207">
      <dataBar>
        <cfvo type="min"/>
        <cfvo type="max"/>
        <color rgb="FFFFB628"/>
      </dataBar>
      <extLst>
        <ext xmlns:x14="http://schemas.microsoft.com/office/spreadsheetml/2009/9/main" uri="{B025F937-C7B1-47D3-B67F-A62EFF666E3E}">
          <x14:id>{10A1E5AE-94A9-412D-B583-A6DC71E18C43}</x14:id>
        </ext>
      </extLst>
    </cfRule>
    <cfRule type="cellIs" dxfId="1361" priority="208" operator="greaterThan">
      <formula>0</formula>
    </cfRule>
    <cfRule type="cellIs" dxfId="1360" priority="209" operator="equal">
      <formula>0</formula>
    </cfRule>
    <cfRule type="cellIs" dxfId="1359" priority="210" operator="lessThan">
      <formula>0</formula>
    </cfRule>
    <cfRule type="cellIs" dxfId="1358" priority="211" operator="lessThan">
      <formula>"&lt;=0"</formula>
    </cfRule>
  </conditionalFormatting>
  <conditionalFormatting sqref="N69:N99">
    <cfRule type="colorScale" priority="176">
      <colorScale>
        <cfvo type="min"/>
        <cfvo type="percentile" val="50"/>
        <cfvo type="max"/>
        <color rgb="FFF8696B"/>
        <color rgb="FFFCFCFF"/>
        <color rgb="FF5A8AC6"/>
      </colorScale>
    </cfRule>
    <cfRule type="dataBar" priority="177">
      <dataBar>
        <cfvo type="min"/>
        <cfvo type="max"/>
        <color rgb="FFFFB628"/>
      </dataBar>
      <extLst>
        <ext xmlns:x14="http://schemas.microsoft.com/office/spreadsheetml/2009/9/main" uri="{B025F937-C7B1-47D3-B67F-A62EFF666E3E}">
          <x14:id>{53C822C7-5D65-4744-8A6A-D8A4A33909B2}</x14:id>
        </ext>
      </extLst>
    </cfRule>
    <cfRule type="cellIs" dxfId="1357" priority="178" operator="greaterThan">
      <formula>0</formula>
    </cfRule>
    <cfRule type="cellIs" dxfId="1356" priority="179" operator="equal">
      <formula>0</formula>
    </cfRule>
    <cfRule type="cellIs" dxfId="1355" priority="180" operator="lessThan">
      <formula>0</formula>
    </cfRule>
    <cfRule type="cellIs" dxfId="1354" priority="181" operator="lessThan">
      <formula>"&lt;=0"</formula>
    </cfRule>
  </conditionalFormatting>
  <conditionalFormatting sqref="P5:P35">
    <cfRule type="cellIs" dxfId="1353" priority="281" operator="greaterThan">
      <formula>0</formula>
    </cfRule>
    <cfRule type="cellIs" dxfId="1352" priority="282" operator="equal">
      <formula>0</formula>
    </cfRule>
    <cfRule type="cellIs" dxfId="1351" priority="283" operator="lessThan">
      <formula>0</formula>
    </cfRule>
    <cfRule type="cellIs" dxfId="1350" priority="284" operator="lessThan">
      <formula>"&lt;=0"</formula>
    </cfRule>
  </conditionalFormatting>
  <conditionalFormatting sqref="P37:P67">
    <cfRule type="colorScale" priority="200">
      <colorScale>
        <cfvo type="min"/>
        <cfvo type="percentile" val="50"/>
        <cfvo type="max"/>
        <color rgb="FFF8696B"/>
        <color rgb="FFFCFCFF"/>
        <color rgb="FF5A8AC6"/>
      </colorScale>
    </cfRule>
    <cfRule type="dataBar" priority="201">
      <dataBar>
        <cfvo type="min"/>
        <cfvo type="max"/>
        <color rgb="FFFFB628"/>
      </dataBar>
      <extLst>
        <ext xmlns:x14="http://schemas.microsoft.com/office/spreadsheetml/2009/9/main" uri="{B025F937-C7B1-47D3-B67F-A62EFF666E3E}">
          <x14:id>{F790415C-04E0-4E70-A596-07BD52FF3C32}</x14:id>
        </ext>
      </extLst>
    </cfRule>
    <cfRule type="cellIs" dxfId="1349" priority="202" operator="greaterThan">
      <formula>0</formula>
    </cfRule>
    <cfRule type="cellIs" dxfId="1348" priority="203" operator="equal">
      <formula>0</formula>
    </cfRule>
    <cfRule type="cellIs" dxfId="1347" priority="204" operator="lessThan">
      <formula>0</formula>
    </cfRule>
    <cfRule type="cellIs" dxfId="1346" priority="205" operator="lessThan">
      <formula>"&lt;=0"</formula>
    </cfRule>
  </conditionalFormatting>
  <conditionalFormatting sqref="P101:P131">
    <cfRule type="colorScale" priority="170">
      <colorScale>
        <cfvo type="min"/>
        <cfvo type="percentile" val="50"/>
        <cfvo type="max"/>
        <color rgb="FFF8696B"/>
        <color rgb="FFFCFCFF"/>
        <color rgb="FF5A8AC6"/>
      </colorScale>
    </cfRule>
    <cfRule type="dataBar" priority="171">
      <dataBar>
        <cfvo type="min"/>
        <cfvo type="max"/>
        <color rgb="FFFFB628"/>
      </dataBar>
      <extLst>
        <ext xmlns:x14="http://schemas.microsoft.com/office/spreadsheetml/2009/9/main" uri="{B025F937-C7B1-47D3-B67F-A62EFF666E3E}">
          <x14:id>{E17D9B48-0B80-4542-8D3B-58FCA857D758}</x14:id>
        </ext>
      </extLst>
    </cfRule>
    <cfRule type="cellIs" dxfId="1345" priority="172" operator="greaterThan">
      <formula>0</formula>
    </cfRule>
    <cfRule type="cellIs" dxfId="1344" priority="173" operator="equal">
      <formula>0</formula>
    </cfRule>
    <cfRule type="cellIs" dxfId="1343" priority="174" operator="lessThan">
      <formula>0</formula>
    </cfRule>
    <cfRule type="cellIs" dxfId="1342" priority="175" operator="lessThan">
      <formula>"&lt;=0"</formula>
    </cfRule>
  </conditionalFormatting>
  <conditionalFormatting sqref="Q69:Q99">
    <cfRule type="colorScale" priority="158">
      <colorScale>
        <cfvo type="min"/>
        <cfvo type="percentile" val="50"/>
        <cfvo type="max"/>
        <color rgb="FFF8696B"/>
        <color rgb="FFFCFCFF"/>
        <color rgb="FF5A8AC6"/>
      </colorScale>
    </cfRule>
    <cfRule type="dataBar" priority="159">
      <dataBar>
        <cfvo type="min"/>
        <cfvo type="max"/>
        <color rgb="FFFFB628"/>
      </dataBar>
      <extLst>
        <ext xmlns:x14="http://schemas.microsoft.com/office/spreadsheetml/2009/9/main" uri="{B025F937-C7B1-47D3-B67F-A62EFF666E3E}">
          <x14:id>{4DCFB530-9C8B-4A15-AC30-6A03A3D74F71}</x14:id>
        </ext>
      </extLst>
    </cfRule>
    <cfRule type="cellIs" dxfId="1341" priority="160" operator="greaterThan">
      <formula>0</formula>
    </cfRule>
    <cfRule type="cellIs" dxfId="1340" priority="161" operator="equal">
      <formula>0</formula>
    </cfRule>
    <cfRule type="cellIs" dxfId="1339" priority="162" operator="lessThan">
      <formula>0</formula>
    </cfRule>
    <cfRule type="cellIs" dxfId="1338" priority="163" operator="lessThan">
      <formula>"&lt;=0"</formula>
    </cfRule>
  </conditionalFormatting>
  <conditionalFormatting sqref="S5:S35">
    <cfRule type="colorScale" priority="272">
      <colorScale>
        <cfvo type="min"/>
        <cfvo type="percentile" val="50"/>
        <cfvo type="max"/>
        <color rgb="FFF8696B"/>
        <color rgb="FFFCFCFF"/>
        <color rgb="FF5A8AC6"/>
      </colorScale>
    </cfRule>
    <cfRule type="dataBar" priority="273">
      <dataBar>
        <cfvo type="min"/>
        <cfvo type="max"/>
        <color rgb="FFFFB628"/>
      </dataBar>
      <extLst>
        <ext xmlns:x14="http://schemas.microsoft.com/office/spreadsheetml/2009/9/main" uri="{B025F937-C7B1-47D3-B67F-A62EFF666E3E}">
          <x14:id>{68E1DBC8-75B1-41AE-8A26-2C474E0C9349}</x14:id>
        </ext>
      </extLst>
    </cfRule>
    <cfRule type="cellIs" dxfId="1337" priority="274" operator="greaterThan">
      <formula>0</formula>
    </cfRule>
    <cfRule type="cellIs" dxfId="1336" priority="275" operator="equal">
      <formula>0</formula>
    </cfRule>
    <cfRule type="cellIs" dxfId="1335" priority="276" operator="lessThan">
      <formula>0</formula>
    </cfRule>
    <cfRule type="cellIs" dxfId="1334" priority="277" operator="lessThan">
      <formula>"&lt;=0"</formula>
    </cfRule>
  </conditionalFormatting>
  <conditionalFormatting sqref="S37:S67">
    <cfRule type="colorScale" priority="164">
      <colorScale>
        <cfvo type="min"/>
        <cfvo type="percentile" val="50"/>
        <cfvo type="max"/>
        <color rgb="FFF8696B"/>
        <color rgb="FFFCFCFF"/>
        <color rgb="FF5A8AC6"/>
      </colorScale>
    </cfRule>
    <cfRule type="dataBar" priority="165">
      <dataBar>
        <cfvo type="min"/>
        <cfvo type="max"/>
        <color rgb="FFFFB628"/>
      </dataBar>
      <extLst>
        <ext xmlns:x14="http://schemas.microsoft.com/office/spreadsheetml/2009/9/main" uri="{B025F937-C7B1-47D3-B67F-A62EFF666E3E}">
          <x14:id>{285FD610-153A-4072-8AA0-039026C0E073}</x14:id>
        </ext>
      </extLst>
    </cfRule>
    <cfRule type="cellIs" dxfId="1333" priority="166" operator="greaterThan">
      <formula>0</formula>
    </cfRule>
    <cfRule type="cellIs" dxfId="1332" priority="167" operator="equal">
      <formula>0</formula>
    </cfRule>
    <cfRule type="cellIs" dxfId="1331" priority="168" operator="lessThan">
      <formula>0</formula>
    </cfRule>
    <cfRule type="cellIs" dxfId="1330" priority="169" operator="lessThan">
      <formula>"&lt;=0"</formula>
    </cfRule>
  </conditionalFormatting>
  <conditionalFormatting sqref="S101:S131">
    <cfRule type="colorScale" priority="152">
      <colorScale>
        <cfvo type="min"/>
        <cfvo type="percentile" val="50"/>
        <cfvo type="max"/>
        <color rgb="FFF8696B"/>
        <color rgb="FFFCFCFF"/>
        <color rgb="FF5A8AC6"/>
      </colorScale>
    </cfRule>
    <cfRule type="dataBar" priority="153">
      <dataBar>
        <cfvo type="min"/>
        <cfvo type="max"/>
        <color rgb="FFFFB628"/>
      </dataBar>
      <extLst>
        <ext xmlns:x14="http://schemas.microsoft.com/office/spreadsheetml/2009/9/main" uri="{B025F937-C7B1-47D3-B67F-A62EFF666E3E}">
          <x14:id>{52060E65-BDFD-4BB6-B465-237D4D59F697}</x14:id>
        </ext>
      </extLst>
    </cfRule>
    <cfRule type="cellIs" dxfId="1329" priority="154" operator="greaterThan">
      <formula>0</formula>
    </cfRule>
    <cfRule type="cellIs" dxfId="1328" priority="155" operator="equal">
      <formula>0</formula>
    </cfRule>
    <cfRule type="cellIs" dxfId="1327" priority="156" operator="lessThan">
      <formula>0</formula>
    </cfRule>
    <cfRule type="cellIs" dxfId="1326" priority="157" operator="lessThan">
      <formula>"&lt;=0"</formula>
    </cfRule>
  </conditionalFormatting>
  <conditionalFormatting sqref="T69:T99 W80:W137 W37:W78">
    <cfRule type="colorScale" priority="329">
      <colorScale>
        <cfvo type="min"/>
        <cfvo type="percentile" val="50"/>
        <cfvo type="max"/>
        <color rgb="FFF8696B"/>
        <color rgb="FFFCFCFF"/>
        <color rgb="FF5A8AC6"/>
      </colorScale>
    </cfRule>
    <cfRule type="dataBar" priority="330">
      <dataBar>
        <cfvo type="min"/>
        <cfvo type="max"/>
        <color rgb="FFFFB628"/>
      </dataBar>
      <extLst>
        <ext xmlns:x14="http://schemas.microsoft.com/office/spreadsheetml/2009/9/main" uri="{B025F937-C7B1-47D3-B67F-A62EFF666E3E}">
          <x14:id>{3BD40743-52AC-4E95-88C8-0F5D4D2432ED}</x14:id>
        </ext>
      </extLst>
    </cfRule>
  </conditionalFormatting>
  <conditionalFormatting sqref="V5:V35">
    <cfRule type="colorScale" priority="311">
      <colorScale>
        <cfvo type="min"/>
        <cfvo type="percentile" val="50"/>
        <cfvo type="max"/>
        <color rgb="FFF8696B"/>
        <color rgb="FFFCFCFF"/>
        <color rgb="FF5A8AC6"/>
      </colorScale>
    </cfRule>
    <cfRule type="dataBar" priority="312">
      <dataBar>
        <cfvo type="min"/>
        <cfvo type="max"/>
        <color rgb="FFFFB628"/>
      </dataBar>
      <extLst>
        <ext xmlns:x14="http://schemas.microsoft.com/office/spreadsheetml/2009/9/main" uri="{B025F937-C7B1-47D3-B67F-A62EFF666E3E}">
          <x14:id>{3D7F8C73-D396-4248-8C9B-D412C1F7136E}</x14:id>
        </ext>
      </extLst>
    </cfRule>
    <cfRule type="cellIs" dxfId="1325" priority="313" operator="greaterThan">
      <formula>0</formula>
    </cfRule>
    <cfRule type="cellIs" dxfId="1324" priority="314" operator="equal">
      <formula>0</formula>
    </cfRule>
    <cfRule type="cellIs" dxfId="1323" priority="315" operator="lessThan">
      <formula>0</formula>
    </cfRule>
    <cfRule type="cellIs" dxfId="1322" priority="316" operator="lessThan">
      <formula>"&lt;=0"</formula>
    </cfRule>
  </conditionalFormatting>
  <conditionalFormatting sqref="V37:V67">
    <cfRule type="colorScale" priority="317">
      <colorScale>
        <cfvo type="min"/>
        <cfvo type="percentile" val="50"/>
        <cfvo type="max"/>
        <color rgb="FFF8696B"/>
        <color rgb="FFFCFCFF"/>
        <color rgb="FF5A8AC6"/>
      </colorScale>
    </cfRule>
    <cfRule type="dataBar" priority="318">
      <dataBar>
        <cfvo type="min"/>
        <cfvo type="max"/>
        <color rgb="FFFFB628"/>
      </dataBar>
      <extLst>
        <ext xmlns:x14="http://schemas.microsoft.com/office/spreadsheetml/2009/9/main" uri="{B025F937-C7B1-47D3-B67F-A62EFF666E3E}">
          <x14:id>{0AFAA21D-DCDB-47BC-8F9A-D45A91C915EB}</x14:id>
        </ext>
      </extLst>
    </cfRule>
    <cfRule type="cellIs" dxfId="1321" priority="319" operator="greaterThan">
      <formula>0</formula>
    </cfRule>
    <cfRule type="cellIs" dxfId="1320" priority="320" operator="equal">
      <formula>0</formula>
    </cfRule>
    <cfRule type="cellIs" dxfId="1319" priority="321" operator="lessThan">
      <formula>0</formula>
    </cfRule>
    <cfRule type="cellIs" dxfId="1318" priority="322" operator="lessThan">
      <formula>"&lt;=0"</formula>
    </cfRule>
  </conditionalFormatting>
  <conditionalFormatting sqref="V101:V131">
    <cfRule type="colorScale" priority="323">
      <colorScale>
        <cfvo type="min"/>
        <cfvo type="percentile" val="50"/>
        <cfvo type="max"/>
        <color rgb="FFF8696B"/>
        <color rgb="FFFCFCFF"/>
        <color rgb="FF5A8AC6"/>
      </colorScale>
    </cfRule>
    <cfRule type="dataBar" priority="324">
      <dataBar>
        <cfvo type="min"/>
        <cfvo type="max"/>
        <color rgb="FFFFB628"/>
      </dataBar>
      <extLst>
        <ext xmlns:x14="http://schemas.microsoft.com/office/spreadsheetml/2009/9/main" uri="{B025F937-C7B1-47D3-B67F-A62EFF666E3E}">
          <x14:id>{32F1B4B6-06F3-4957-88DC-2ABF242273DC}</x14:id>
        </ext>
      </extLst>
    </cfRule>
    <cfRule type="cellIs" dxfId="1317" priority="325" operator="greaterThan">
      <formula>0</formula>
    </cfRule>
    <cfRule type="cellIs" dxfId="1316" priority="326" operator="equal">
      <formula>0</formula>
    </cfRule>
    <cfRule type="cellIs" dxfId="1315" priority="327" operator="lessThan">
      <formula>0</formula>
    </cfRule>
    <cfRule type="cellIs" dxfId="1314" priority="328" operator="lessThan">
      <formula>"&lt;=0"</formula>
    </cfRule>
  </conditionalFormatting>
  <conditionalFormatting sqref="W37:W70">
    <cfRule type="cellIs" dxfId="1313" priority="7" operator="equal">
      <formula>0</formula>
    </cfRule>
  </conditionalFormatting>
  <conditionalFormatting sqref="W37:W78 T69:T99 W80:W137">
    <cfRule type="cellIs" dxfId="1312" priority="331" operator="greaterThan">
      <formula>0</formula>
    </cfRule>
    <cfRule type="cellIs" dxfId="1311" priority="333" operator="lessThan">
      <formula>0</formula>
    </cfRule>
    <cfRule type="cellIs" dxfId="1310" priority="334" operator="lessThan">
      <formula>"&lt;=0"</formula>
    </cfRule>
  </conditionalFormatting>
  <conditionalFormatting sqref="W69:X78 T69:T99 X79 W80:X97">
    <cfRule type="cellIs" dxfId="1309" priority="332" operator="equal">
      <formula>0</formula>
    </cfRule>
  </conditionalFormatting>
  <conditionalFormatting sqref="X69:X99">
    <cfRule type="colorScale" priority="134">
      <colorScale>
        <cfvo type="min"/>
        <cfvo type="percentile" val="50"/>
        <cfvo type="max"/>
        <color rgb="FFF8696B"/>
        <color rgb="FFFCFCFF"/>
        <color rgb="FF5A8AC6"/>
      </colorScale>
    </cfRule>
    <cfRule type="dataBar" priority="135">
      <dataBar>
        <cfvo type="min"/>
        <cfvo type="max"/>
        <color rgb="FFFFB628"/>
      </dataBar>
      <extLst>
        <ext xmlns:x14="http://schemas.microsoft.com/office/spreadsheetml/2009/9/main" uri="{B025F937-C7B1-47D3-B67F-A62EFF666E3E}">
          <x14:id>{352B97B8-5FF9-4C61-9525-2CF67805A2CA}</x14:id>
        </ext>
      </extLst>
    </cfRule>
    <cfRule type="cellIs" dxfId="1308" priority="136" operator="greaterThan">
      <formula>0</formula>
    </cfRule>
    <cfRule type="cellIs" dxfId="1307" priority="138" operator="lessThan">
      <formula>0</formula>
    </cfRule>
    <cfRule type="cellIs" dxfId="1306" priority="139" operator="lessThan">
      <formula>"&lt;=0"</formula>
    </cfRule>
  </conditionalFormatting>
  <conditionalFormatting sqref="X98:X99 W98:W137">
    <cfRule type="cellIs" dxfId="1305" priority="137" operator="equal">
      <formula>0</formula>
    </cfRule>
  </conditionalFormatting>
  <conditionalFormatting sqref="Z5:Z35">
    <cfRule type="colorScale" priority="146">
      <colorScale>
        <cfvo type="min"/>
        <cfvo type="percentile" val="50"/>
        <cfvo type="max"/>
        <color rgb="FFF8696B"/>
        <color rgb="FFFCFCFF"/>
        <color rgb="FF5A8AC6"/>
      </colorScale>
    </cfRule>
    <cfRule type="dataBar" priority="147">
      <dataBar>
        <cfvo type="min"/>
        <cfvo type="max"/>
        <color rgb="FFFFB628"/>
      </dataBar>
      <extLst>
        <ext xmlns:x14="http://schemas.microsoft.com/office/spreadsheetml/2009/9/main" uri="{B025F937-C7B1-47D3-B67F-A62EFF666E3E}">
          <x14:id>{41FCCA64-2C25-4AE1-A0D8-4DF0F3C6F8F0}</x14:id>
        </ext>
      </extLst>
    </cfRule>
    <cfRule type="cellIs" dxfId="1304" priority="148" operator="greaterThan">
      <formula>0</formula>
    </cfRule>
    <cfRule type="cellIs" dxfId="1303" priority="149" operator="equal">
      <formula>0</formula>
    </cfRule>
    <cfRule type="cellIs" dxfId="1302" priority="150" operator="lessThan">
      <formula>0</formula>
    </cfRule>
    <cfRule type="cellIs" dxfId="1301" priority="151" operator="lessThan">
      <formula>"&lt;=0"</formula>
    </cfRule>
  </conditionalFormatting>
  <conditionalFormatting sqref="Z37:Z67">
    <cfRule type="colorScale" priority="140">
      <colorScale>
        <cfvo type="min"/>
        <cfvo type="percentile" val="50"/>
        <cfvo type="max"/>
        <color rgb="FFF8696B"/>
        <color rgb="FFFCFCFF"/>
        <color rgb="FF5A8AC6"/>
      </colorScale>
    </cfRule>
    <cfRule type="dataBar" priority="141">
      <dataBar>
        <cfvo type="min"/>
        <cfvo type="max"/>
        <color rgb="FFFFB628"/>
      </dataBar>
      <extLst>
        <ext xmlns:x14="http://schemas.microsoft.com/office/spreadsheetml/2009/9/main" uri="{B025F937-C7B1-47D3-B67F-A62EFF666E3E}">
          <x14:id>{4A4A6FCC-18B5-4F17-8F7C-12F80436D18C}</x14:id>
        </ext>
      </extLst>
    </cfRule>
    <cfRule type="cellIs" dxfId="1300" priority="142" operator="greaterThan">
      <formula>0</formula>
    </cfRule>
    <cfRule type="cellIs" dxfId="1299" priority="143" operator="equal">
      <formula>0</formula>
    </cfRule>
    <cfRule type="cellIs" dxfId="1298" priority="144" operator="lessThan">
      <formula>0</formula>
    </cfRule>
    <cfRule type="cellIs" dxfId="1297" priority="145" operator="lessThan">
      <formula>"&lt;=0"</formula>
    </cfRule>
  </conditionalFormatting>
  <conditionalFormatting sqref="Z101:Z131">
    <cfRule type="colorScale" priority="128">
      <colorScale>
        <cfvo type="min"/>
        <cfvo type="percentile" val="50"/>
        <cfvo type="max"/>
        <color rgb="FFF8696B"/>
        <color rgb="FFFCFCFF"/>
        <color rgb="FF5A8AC6"/>
      </colorScale>
    </cfRule>
    <cfRule type="dataBar" priority="129">
      <dataBar>
        <cfvo type="min"/>
        <cfvo type="max"/>
        <color rgb="FFFFB628"/>
      </dataBar>
      <extLst>
        <ext xmlns:x14="http://schemas.microsoft.com/office/spreadsheetml/2009/9/main" uri="{B025F937-C7B1-47D3-B67F-A62EFF666E3E}">
          <x14:id>{2C9686B9-66ED-4D48-8A5D-5B595B300BBE}</x14:id>
        </ext>
      </extLst>
    </cfRule>
    <cfRule type="cellIs" dxfId="1296" priority="130" operator="greaterThan">
      <formula>0</formula>
    </cfRule>
    <cfRule type="cellIs" dxfId="1295" priority="131" operator="equal">
      <formula>0</formula>
    </cfRule>
    <cfRule type="cellIs" dxfId="1294" priority="132" operator="lessThan">
      <formula>0</formula>
    </cfRule>
    <cfRule type="cellIs" dxfId="1293" priority="133" operator="lessThan">
      <formula>"&lt;=0"</formula>
    </cfRule>
  </conditionalFormatting>
  <conditionalFormatting sqref="AA69:AA99 AD51:AE139">
    <cfRule type="colorScale" priority="335">
      <colorScale>
        <cfvo type="min"/>
        <cfvo type="percentile" val="50"/>
        <cfvo type="max"/>
        <color rgb="FFF8696B"/>
        <color rgb="FFFCFCFF"/>
        <color rgb="FF5A8AC6"/>
      </colorScale>
    </cfRule>
    <cfRule type="dataBar" priority="336">
      <dataBar>
        <cfvo type="min"/>
        <cfvo type="max"/>
        <color rgb="FFFFB628"/>
      </dataBar>
      <extLst>
        <ext xmlns:x14="http://schemas.microsoft.com/office/spreadsheetml/2009/9/main" uri="{B025F937-C7B1-47D3-B67F-A62EFF666E3E}">
          <x14:id>{D132F755-B66F-43B6-98D8-EEEE437962FD}</x14:id>
        </ext>
      </extLst>
    </cfRule>
  </conditionalFormatting>
  <conditionalFormatting sqref="AA69:AA99">
    <cfRule type="cellIs" dxfId="1292" priority="338" operator="equal">
      <formula>0</formula>
    </cfRule>
  </conditionalFormatting>
  <conditionalFormatting sqref="AC5:AC35">
    <cfRule type="colorScale" priority="293">
      <colorScale>
        <cfvo type="min"/>
        <cfvo type="percentile" val="50"/>
        <cfvo type="max"/>
        <color rgb="FFF8696B"/>
        <color rgb="FFFCFCFF"/>
        <color rgb="FF5A8AC6"/>
      </colorScale>
    </cfRule>
    <cfRule type="dataBar" priority="294">
      <dataBar>
        <cfvo type="min"/>
        <cfvo type="max"/>
        <color rgb="FFFFB628"/>
      </dataBar>
      <extLst>
        <ext xmlns:x14="http://schemas.microsoft.com/office/spreadsheetml/2009/9/main" uri="{B025F937-C7B1-47D3-B67F-A62EFF666E3E}">
          <x14:id>{0F56F887-6A44-40F3-B379-1434423C8D40}</x14:id>
        </ext>
      </extLst>
    </cfRule>
    <cfRule type="cellIs" dxfId="1291" priority="295" operator="greaterThan">
      <formula>0</formula>
    </cfRule>
    <cfRule type="cellIs" dxfId="1290" priority="296" operator="equal">
      <formula>0</formula>
    </cfRule>
    <cfRule type="cellIs" dxfId="1289" priority="297" operator="lessThan">
      <formula>0</formula>
    </cfRule>
    <cfRule type="cellIs" dxfId="1288" priority="298" operator="lessThan">
      <formula>"&lt;=0"</formula>
    </cfRule>
  </conditionalFormatting>
  <conditionalFormatting sqref="AC37:AC67">
    <cfRule type="colorScale" priority="299">
      <colorScale>
        <cfvo type="min"/>
        <cfvo type="percentile" val="50"/>
        <cfvo type="max"/>
        <color rgb="FFF8696B"/>
        <color rgb="FFFCFCFF"/>
        <color rgb="FF5A8AC6"/>
      </colorScale>
    </cfRule>
    <cfRule type="dataBar" priority="300">
      <dataBar>
        <cfvo type="min"/>
        <cfvo type="max"/>
        <color rgb="FFFFB628"/>
      </dataBar>
      <extLst>
        <ext xmlns:x14="http://schemas.microsoft.com/office/spreadsheetml/2009/9/main" uri="{B025F937-C7B1-47D3-B67F-A62EFF666E3E}">
          <x14:id>{29BA2963-785A-4B64-86DD-DDC096570B01}</x14:id>
        </ext>
      </extLst>
    </cfRule>
    <cfRule type="cellIs" dxfId="1287" priority="301" operator="greaterThan">
      <formula>0</formula>
    </cfRule>
    <cfRule type="cellIs" dxfId="1286" priority="302" operator="equal">
      <formula>0</formula>
    </cfRule>
    <cfRule type="cellIs" dxfId="1285" priority="303" operator="lessThan">
      <formula>0</formula>
    </cfRule>
    <cfRule type="cellIs" dxfId="1284" priority="304" operator="lessThan">
      <formula>"&lt;=0"</formula>
    </cfRule>
  </conditionalFormatting>
  <conditionalFormatting sqref="AC101:AC131">
    <cfRule type="colorScale" priority="305">
      <colorScale>
        <cfvo type="min"/>
        <cfvo type="percentile" val="50"/>
        <cfvo type="max"/>
        <color rgb="FFF8696B"/>
        <color rgb="FFFCFCFF"/>
        <color rgb="FF5A8AC6"/>
      </colorScale>
    </cfRule>
    <cfRule type="dataBar" priority="306">
      <dataBar>
        <cfvo type="min"/>
        <cfvo type="max"/>
        <color rgb="FFFFB628"/>
      </dataBar>
      <extLst>
        <ext xmlns:x14="http://schemas.microsoft.com/office/spreadsheetml/2009/9/main" uri="{B025F937-C7B1-47D3-B67F-A62EFF666E3E}">
          <x14:id>{54D81681-DD1F-44FE-8B3E-8992629A389F}</x14:id>
        </ext>
      </extLst>
    </cfRule>
    <cfRule type="cellIs" dxfId="1283" priority="307" operator="greaterThan">
      <formula>0</formula>
    </cfRule>
    <cfRule type="cellIs" dxfId="1282" priority="308" operator="equal">
      <formula>0</formula>
    </cfRule>
    <cfRule type="cellIs" dxfId="1281" priority="309" operator="lessThan">
      <formula>0</formula>
    </cfRule>
    <cfRule type="cellIs" dxfId="1280" priority="310" operator="lessThan">
      <formula>"&lt;=0"</formula>
    </cfRule>
  </conditionalFormatting>
  <conditionalFormatting sqref="AD37:AE61">
    <cfRule type="colorScale" priority="2">
      <colorScale>
        <cfvo type="min"/>
        <cfvo type="percentile" val="50"/>
        <cfvo type="max"/>
        <color rgb="FFF8696B"/>
        <color rgb="FFFCFCFF"/>
        <color rgb="FF5A8AC6"/>
      </colorScale>
    </cfRule>
    <cfRule type="dataBar" priority="3">
      <dataBar>
        <cfvo type="min"/>
        <cfvo type="max"/>
        <color rgb="FFFFB628"/>
      </dataBar>
      <extLst>
        <ext xmlns:x14="http://schemas.microsoft.com/office/spreadsheetml/2009/9/main" uri="{B025F937-C7B1-47D3-B67F-A62EFF666E3E}">
          <x14:id>{886303F8-98B5-4E7D-8159-98C95343CFF2}</x14:id>
        </ext>
      </extLst>
    </cfRule>
    <cfRule type="cellIs" dxfId="1279" priority="4" operator="greaterThan">
      <formula>0</formula>
    </cfRule>
    <cfRule type="cellIs" dxfId="1278" priority="5" operator="lessThan">
      <formula>0</formula>
    </cfRule>
    <cfRule type="cellIs" dxfId="1277" priority="6" operator="lessThan">
      <formula>"&lt;=0"</formula>
    </cfRule>
  </conditionalFormatting>
  <conditionalFormatting sqref="AD37:AE75">
    <cfRule type="cellIs" dxfId="1276" priority="1" operator="equal">
      <formula>0</formula>
    </cfRule>
  </conditionalFormatting>
  <conditionalFormatting sqref="AD51:AE139 AA69:AA99">
    <cfRule type="cellIs" dxfId="1275" priority="337" operator="greaterThan">
      <formula>0</formula>
    </cfRule>
    <cfRule type="cellIs" dxfId="1274" priority="339" operator="lessThan">
      <formula>0</formula>
    </cfRule>
    <cfRule type="cellIs" dxfId="1273" priority="340" operator="lessThan">
      <formula>"&lt;=0"</formula>
    </cfRule>
  </conditionalFormatting>
  <conditionalFormatting sqref="AD69:AF98 AF99 AD99:AE139">
    <cfRule type="cellIs" dxfId="1272" priority="113" operator="equal">
      <formula>0</formula>
    </cfRule>
  </conditionalFormatting>
  <conditionalFormatting sqref="AF69:AF99">
    <cfRule type="colorScale" priority="110">
      <colorScale>
        <cfvo type="min"/>
        <cfvo type="percentile" val="50"/>
        <cfvo type="max"/>
        <color rgb="FFF8696B"/>
        <color rgb="FFFCFCFF"/>
        <color rgb="FF5A8AC6"/>
      </colorScale>
    </cfRule>
    <cfRule type="dataBar" priority="111">
      <dataBar>
        <cfvo type="min"/>
        <cfvo type="max"/>
        <color rgb="FFFFB628"/>
      </dataBar>
      <extLst>
        <ext xmlns:x14="http://schemas.microsoft.com/office/spreadsheetml/2009/9/main" uri="{B025F937-C7B1-47D3-B67F-A62EFF666E3E}">
          <x14:id>{3ACDC1F6-EE91-4182-A7E2-5B50964DF89B}</x14:id>
        </ext>
      </extLst>
    </cfRule>
    <cfRule type="cellIs" dxfId="1271" priority="112" operator="greaterThan">
      <formula>0</formula>
    </cfRule>
    <cfRule type="cellIs" dxfId="1270" priority="114" operator="lessThan">
      <formula>0</formula>
    </cfRule>
    <cfRule type="cellIs" dxfId="1269" priority="115" operator="lessThan">
      <formula>"&lt;=0"</formula>
    </cfRule>
  </conditionalFormatting>
  <conditionalFormatting sqref="AH5:AH35">
    <cfRule type="colorScale" priority="122">
      <colorScale>
        <cfvo type="min"/>
        <cfvo type="percentile" val="50"/>
        <cfvo type="max"/>
        <color rgb="FFF8696B"/>
        <color rgb="FFFCFCFF"/>
        <color rgb="FF5A8AC6"/>
      </colorScale>
    </cfRule>
    <cfRule type="dataBar" priority="123">
      <dataBar>
        <cfvo type="min"/>
        <cfvo type="max"/>
        <color rgb="FFFFB628"/>
      </dataBar>
      <extLst>
        <ext xmlns:x14="http://schemas.microsoft.com/office/spreadsheetml/2009/9/main" uri="{B025F937-C7B1-47D3-B67F-A62EFF666E3E}">
          <x14:id>{167674E6-500F-40B5-A5E5-B214CF35D22C}</x14:id>
        </ext>
      </extLst>
    </cfRule>
    <cfRule type="cellIs" dxfId="1268" priority="124" operator="greaterThan">
      <formula>0</formula>
    </cfRule>
    <cfRule type="cellIs" dxfId="1267" priority="125" operator="equal">
      <formula>0</formula>
    </cfRule>
    <cfRule type="cellIs" dxfId="1266" priority="126" operator="lessThan">
      <formula>0</formula>
    </cfRule>
    <cfRule type="cellIs" dxfId="1265" priority="127" operator="lessThan">
      <formula>"&lt;=0"</formula>
    </cfRule>
  </conditionalFormatting>
  <conditionalFormatting sqref="AH37:AH67">
    <cfRule type="colorScale" priority="116">
      <colorScale>
        <cfvo type="min"/>
        <cfvo type="percentile" val="50"/>
        <cfvo type="max"/>
        <color rgb="FFF8696B"/>
        <color rgb="FFFCFCFF"/>
        <color rgb="FF5A8AC6"/>
      </colorScale>
    </cfRule>
    <cfRule type="dataBar" priority="117">
      <dataBar>
        <cfvo type="min"/>
        <cfvo type="max"/>
        <color rgb="FFFFB628"/>
      </dataBar>
      <extLst>
        <ext xmlns:x14="http://schemas.microsoft.com/office/spreadsheetml/2009/9/main" uri="{B025F937-C7B1-47D3-B67F-A62EFF666E3E}">
          <x14:id>{52C1F2BC-2CC7-4366-9398-F8523B70E184}</x14:id>
        </ext>
      </extLst>
    </cfRule>
    <cfRule type="cellIs" dxfId="1264" priority="118" operator="greaterThan">
      <formula>0</formula>
    </cfRule>
    <cfRule type="cellIs" dxfId="1263" priority="119" operator="equal">
      <formula>0</formula>
    </cfRule>
    <cfRule type="cellIs" dxfId="1262" priority="120" operator="lessThan">
      <formula>0</formula>
    </cfRule>
    <cfRule type="cellIs" dxfId="1261" priority="121" operator="lessThan">
      <formula>"&lt;=0"</formula>
    </cfRule>
  </conditionalFormatting>
  <conditionalFormatting sqref="AH101:AH131">
    <cfRule type="colorScale" priority="104">
      <colorScale>
        <cfvo type="min"/>
        <cfvo type="percentile" val="50"/>
        <cfvo type="max"/>
        <color rgb="FFF8696B"/>
        <color rgb="FFFCFCFF"/>
        <color rgb="FF5A8AC6"/>
      </colorScale>
    </cfRule>
    <cfRule type="dataBar" priority="105">
      <dataBar>
        <cfvo type="min"/>
        <cfvo type="max"/>
        <color rgb="FFFFB628"/>
      </dataBar>
      <extLst>
        <ext xmlns:x14="http://schemas.microsoft.com/office/spreadsheetml/2009/9/main" uri="{B025F937-C7B1-47D3-B67F-A62EFF666E3E}">
          <x14:id>{9C9B571D-45EF-4044-B21F-64442594CB3C}</x14:id>
        </ext>
      </extLst>
    </cfRule>
    <cfRule type="cellIs" dxfId="1260" priority="106" operator="greaterThan">
      <formula>0</formula>
    </cfRule>
    <cfRule type="cellIs" dxfId="1259" priority="107" operator="equal">
      <formula>0</formula>
    </cfRule>
    <cfRule type="cellIs" dxfId="1258" priority="108" operator="lessThan">
      <formula>0</formula>
    </cfRule>
    <cfRule type="cellIs" dxfId="1257" priority="109" operator="lessThan">
      <formula>"&lt;=0"</formula>
    </cfRule>
  </conditionalFormatting>
  <conditionalFormatting sqref="AI69:AI99">
    <cfRule type="colorScale" priority="86">
      <colorScale>
        <cfvo type="min"/>
        <cfvo type="percentile" val="50"/>
        <cfvo type="max"/>
        <color rgb="FFF8696B"/>
        <color rgb="FFFCFCFF"/>
        <color rgb="FF5A8AC6"/>
      </colorScale>
    </cfRule>
    <cfRule type="dataBar" priority="87">
      <dataBar>
        <cfvo type="min"/>
        <cfvo type="max"/>
        <color rgb="FFFFB628"/>
      </dataBar>
      <extLst>
        <ext xmlns:x14="http://schemas.microsoft.com/office/spreadsheetml/2009/9/main" uri="{B025F937-C7B1-47D3-B67F-A62EFF666E3E}">
          <x14:id>{A922A9C2-1E00-4F1A-AFE3-5367841BF099}</x14:id>
        </ext>
      </extLst>
    </cfRule>
    <cfRule type="cellIs" dxfId="1256" priority="88" operator="greaterThan">
      <formula>0</formula>
    </cfRule>
    <cfRule type="cellIs" dxfId="1255" priority="89" operator="equal">
      <formula>0</formula>
    </cfRule>
    <cfRule type="cellIs" dxfId="1254" priority="90" operator="lessThan">
      <formula>0</formula>
    </cfRule>
    <cfRule type="cellIs" dxfId="1253" priority="91" operator="lessThan">
      <formula>"&lt;=0"</formula>
    </cfRule>
  </conditionalFormatting>
  <conditionalFormatting sqref="AK5:AK35">
    <cfRule type="colorScale" priority="98">
      <colorScale>
        <cfvo type="min"/>
        <cfvo type="percentile" val="50"/>
        <cfvo type="max"/>
        <color rgb="FFF8696B"/>
        <color rgb="FFFCFCFF"/>
        <color rgb="FF5A8AC6"/>
      </colorScale>
    </cfRule>
    <cfRule type="dataBar" priority="99">
      <dataBar>
        <cfvo type="min"/>
        <cfvo type="max"/>
        <color rgb="FFFFB628"/>
      </dataBar>
      <extLst>
        <ext xmlns:x14="http://schemas.microsoft.com/office/spreadsheetml/2009/9/main" uri="{B025F937-C7B1-47D3-B67F-A62EFF666E3E}">
          <x14:id>{AA183BAE-B60B-47B2-911D-BAB13DF1C11E}</x14:id>
        </ext>
      </extLst>
    </cfRule>
    <cfRule type="cellIs" dxfId="1252" priority="100" operator="greaterThan">
      <formula>0</formula>
    </cfRule>
    <cfRule type="cellIs" dxfId="1251" priority="101" operator="equal">
      <formula>0</formula>
    </cfRule>
    <cfRule type="cellIs" dxfId="1250" priority="102" operator="lessThan">
      <formula>0</formula>
    </cfRule>
    <cfRule type="cellIs" dxfId="1249" priority="103" operator="lessThan">
      <formula>"&lt;=0"</formula>
    </cfRule>
  </conditionalFormatting>
  <conditionalFormatting sqref="AK37:AK67">
    <cfRule type="colorScale" priority="92">
      <colorScale>
        <cfvo type="min"/>
        <cfvo type="percentile" val="50"/>
        <cfvo type="max"/>
        <color rgb="FFF8696B"/>
        <color rgb="FFFCFCFF"/>
        <color rgb="FF5A8AC6"/>
      </colorScale>
    </cfRule>
    <cfRule type="dataBar" priority="93">
      <dataBar>
        <cfvo type="min"/>
        <cfvo type="max"/>
        <color rgb="FFFFB628"/>
      </dataBar>
      <extLst>
        <ext xmlns:x14="http://schemas.microsoft.com/office/spreadsheetml/2009/9/main" uri="{B025F937-C7B1-47D3-B67F-A62EFF666E3E}">
          <x14:id>{71B9FCC9-0E61-4810-84A4-EB5E21B64811}</x14:id>
        </ext>
      </extLst>
    </cfRule>
    <cfRule type="cellIs" dxfId="1248" priority="94" operator="greaterThan">
      <formula>0</formula>
    </cfRule>
    <cfRule type="cellIs" dxfId="1247" priority="95" operator="equal">
      <formula>0</formula>
    </cfRule>
    <cfRule type="cellIs" dxfId="1246" priority="96" operator="lessThan">
      <formula>0</formula>
    </cfRule>
    <cfRule type="cellIs" dxfId="1245" priority="97" operator="lessThan">
      <formula>"&lt;=0"</formula>
    </cfRule>
  </conditionalFormatting>
  <conditionalFormatting sqref="AK101:AK131">
    <cfRule type="colorScale" priority="80">
      <colorScale>
        <cfvo type="min"/>
        <cfvo type="percentile" val="50"/>
        <cfvo type="max"/>
        <color rgb="FFF8696B"/>
        <color rgb="FFFCFCFF"/>
        <color rgb="FF5A8AC6"/>
      </colorScale>
    </cfRule>
    <cfRule type="dataBar" priority="81">
      <dataBar>
        <cfvo type="min"/>
        <cfvo type="max"/>
        <color rgb="FFFFB628"/>
      </dataBar>
      <extLst>
        <ext xmlns:x14="http://schemas.microsoft.com/office/spreadsheetml/2009/9/main" uri="{B025F937-C7B1-47D3-B67F-A62EFF666E3E}">
          <x14:id>{63FE3C0B-17DF-4DE2-BE2A-243C4FC79682}</x14:id>
        </ext>
      </extLst>
    </cfRule>
    <cfRule type="cellIs" dxfId="1244" priority="82" operator="greaterThan">
      <formula>0</formula>
    </cfRule>
    <cfRule type="cellIs" dxfId="1243" priority="83" operator="equal">
      <formula>0</formula>
    </cfRule>
    <cfRule type="cellIs" dxfId="1242" priority="84" operator="lessThan">
      <formula>0</formula>
    </cfRule>
    <cfRule type="cellIs" dxfId="1241" priority="85" operator="lessThan">
      <formula>"&lt;=0"</formula>
    </cfRule>
  </conditionalFormatting>
  <conditionalFormatting sqref="AL69:AL99">
    <cfRule type="colorScale" priority="50">
      <colorScale>
        <cfvo type="min"/>
        <cfvo type="percentile" val="50"/>
        <cfvo type="max"/>
        <color rgb="FFF8696B"/>
        <color rgb="FFFCFCFF"/>
        <color rgb="FF5A8AC6"/>
      </colorScale>
    </cfRule>
    <cfRule type="dataBar" priority="51">
      <dataBar>
        <cfvo type="min"/>
        <cfvo type="max"/>
        <color rgb="FFFFB628"/>
      </dataBar>
      <extLst>
        <ext xmlns:x14="http://schemas.microsoft.com/office/spreadsheetml/2009/9/main" uri="{B025F937-C7B1-47D3-B67F-A62EFF666E3E}">
          <x14:id>{726B407B-69C1-4434-AB32-5CF6A3367CC8}</x14:id>
        </ext>
      </extLst>
    </cfRule>
    <cfRule type="cellIs" dxfId="1240" priority="52" operator="greaterThan">
      <formula>0</formula>
    </cfRule>
    <cfRule type="cellIs" dxfId="1239" priority="53" operator="equal">
      <formula>0</formula>
    </cfRule>
    <cfRule type="cellIs" dxfId="1238" priority="54" operator="lessThan">
      <formula>0</formula>
    </cfRule>
    <cfRule type="cellIs" dxfId="1237" priority="55" operator="lessThan">
      <formula>"&lt;=0"</formula>
    </cfRule>
  </conditionalFormatting>
  <conditionalFormatting sqref="AN5:AN35">
    <cfRule type="colorScale" priority="74">
      <colorScale>
        <cfvo type="min"/>
        <cfvo type="percentile" val="50"/>
        <cfvo type="max"/>
        <color rgb="FFF8696B"/>
        <color rgb="FFFCFCFF"/>
        <color rgb="FF5A8AC6"/>
      </colorScale>
    </cfRule>
    <cfRule type="dataBar" priority="75">
      <dataBar>
        <cfvo type="min"/>
        <cfvo type="max"/>
        <color rgb="FFFFB628"/>
      </dataBar>
      <extLst>
        <ext xmlns:x14="http://schemas.microsoft.com/office/spreadsheetml/2009/9/main" uri="{B025F937-C7B1-47D3-B67F-A62EFF666E3E}">
          <x14:id>{EBE40DED-D2C3-4BAF-A005-6791D1327680}</x14:id>
        </ext>
      </extLst>
    </cfRule>
    <cfRule type="cellIs" dxfId="1236" priority="76" operator="greaterThan">
      <formula>0</formula>
    </cfRule>
    <cfRule type="cellIs" dxfId="1235" priority="77" operator="equal">
      <formula>0</formula>
    </cfRule>
    <cfRule type="cellIs" dxfId="1234" priority="78" operator="lessThan">
      <formula>0</formula>
    </cfRule>
    <cfRule type="cellIs" dxfId="1233" priority="79" operator="lessThan">
      <formula>"&lt;=0"</formula>
    </cfRule>
  </conditionalFormatting>
  <conditionalFormatting sqref="AN37:AN67">
    <cfRule type="colorScale" priority="56">
      <colorScale>
        <cfvo type="min"/>
        <cfvo type="percentile" val="50"/>
        <cfvo type="max"/>
        <color rgb="FFF8696B"/>
        <color rgb="FFFCFCFF"/>
        <color rgb="FF5A8AC6"/>
      </colorScale>
    </cfRule>
    <cfRule type="dataBar" priority="57">
      <dataBar>
        <cfvo type="min"/>
        <cfvo type="max"/>
        <color rgb="FFFFB628"/>
      </dataBar>
      <extLst>
        <ext xmlns:x14="http://schemas.microsoft.com/office/spreadsheetml/2009/9/main" uri="{B025F937-C7B1-47D3-B67F-A62EFF666E3E}">
          <x14:id>{983029D7-AEBE-4AC7-A286-1D49191923BA}</x14:id>
        </ext>
      </extLst>
    </cfRule>
    <cfRule type="cellIs" dxfId="1232" priority="58" operator="greaterThan">
      <formula>0</formula>
    </cfRule>
    <cfRule type="cellIs" dxfId="1231" priority="59" operator="equal">
      <formula>0</formula>
    </cfRule>
    <cfRule type="cellIs" dxfId="1230" priority="60" operator="lessThan">
      <formula>0</formula>
    </cfRule>
    <cfRule type="cellIs" dxfId="1229" priority="61" operator="lessThan">
      <formula>"&lt;=0"</formula>
    </cfRule>
  </conditionalFormatting>
  <conditionalFormatting sqref="AN101:AN131">
    <cfRule type="colorScale" priority="44">
      <colorScale>
        <cfvo type="min"/>
        <cfvo type="percentile" val="50"/>
        <cfvo type="max"/>
        <color rgb="FFF8696B"/>
        <color rgb="FFFCFCFF"/>
        <color rgb="FF5A8AC6"/>
      </colorScale>
    </cfRule>
    <cfRule type="dataBar" priority="45">
      <dataBar>
        <cfvo type="min"/>
        <cfvo type="max"/>
        <color rgb="FFFFB628"/>
      </dataBar>
      <extLst>
        <ext xmlns:x14="http://schemas.microsoft.com/office/spreadsheetml/2009/9/main" uri="{B025F937-C7B1-47D3-B67F-A62EFF666E3E}">
          <x14:id>{6090B074-0631-46AD-9300-7D0CE667202D}</x14:id>
        </ext>
      </extLst>
    </cfRule>
    <cfRule type="cellIs" dxfId="1228" priority="46" operator="greaterThan">
      <formula>0</formula>
    </cfRule>
    <cfRule type="cellIs" dxfId="1227" priority="47" operator="equal">
      <formula>0</formula>
    </cfRule>
    <cfRule type="cellIs" dxfId="1226" priority="48" operator="lessThan">
      <formula>0</formula>
    </cfRule>
    <cfRule type="cellIs" dxfId="1225" priority="49" operator="lessThan">
      <formula>"&lt;=0"</formula>
    </cfRule>
  </conditionalFormatting>
  <conditionalFormatting sqref="AO69:AO99">
    <cfRule type="colorScale" priority="32">
      <colorScale>
        <cfvo type="min"/>
        <cfvo type="percentile" val="50"/>
        <cfvo type="max"/>
        <color rgb="FFF8696B"/>
        <color rgb="FFFCFCFF"/>
        <color rgb="FF5A8AC6"/>
      </colorScale>
    </cfRule>
    <cfRule type="dataBar" priority="33">
      <dataBar>
        <cfvo type="min"/>
        <cfvo type="max"/>
        <color rgb="FFFFB628"/>
      </dataBar>
      <extLst>
        <ext xmlns:x14="http://schemas.microsoft.com/office/spreadsheetml/2009/9/main" uri="{B025F937-C7B1-47D3-B67F-A62EFF666E3E}">
          <x14:id>{098E6584-0626-4C0E-9DD4-3E88238B7AE6}</x14:id>
        </ext>
      </extLst>
    </cfRule>
    <cfRule type="cellIs" dxfId="1224" priority="34" operator="greaterThan">
      <formula>0</formula>
    </cfRule>
    <cfRule type="cellIs" dxfId="1223" priority="35" operator="equal">
      <formula>0</formula>
    </cfRule>
    <cfRule type="cellIs" dxfId="1222" priority="36" operator="lessThan">
      <formula>0</formula>
    </cfRule>
    <cfRule type="cellIs" dxfId="1221" priority="37" operator="lessThan">
      <formula>"&lt;=0"</formula>
    </cfRule>
  </conditionalFormatting>
  <conditionalFormatting sqref="AQ5:AQ35">
    <cfRule type="colorScale" priority="68">
      <colorScale>
        <cfvo type="min"/>
        <cfvo type="percentile" val="50"/>
        <cfvo type="max"/>
        <color rgb="FFF8696B"/>
        <color rgb="FFFCFCFF"/>
        <color rgb="FF5A8AC6"/>
      </colorScale>
    </cfRule>
    <cfRule type="dataBar" priority="69">
      <dataBar>
        <cfvo type="min"/>
        <cfvo type="max"/>
        <color rgb="FFFFB628"/>
      </dataBar>
      <extLst>
        <ext xmlns:x14="http://schemas.microsoft.com/office/spreadsheetml/2009/9/main" uri="{B025F937-C7B1-47D3-B67F-A62EFF666E3E}">
          <x14:id>{81460FDE-D1C1-4948-93B2-D1DDCDAFE0EF}</x14:id>
        </ext>
      </extLst>
    </cfRule>
    <cfRule type="cellIs" dxfId="1220" priority="70" operator="greaterThan">
      <formula>0</formula>
    </cfRule>
    <cfRule type="cellIs" dxfId="1219" priority="71" operator="equal">
      <formula>0</formula>
    </cfRule>
    <cfRule type="cellIs" dxfId="1218" priority="72" operator="lessThan">
      <formula>0</formula>
    </cfRule>
    <cfRule type="cellIs" dxfId="1217" priority="73" operator="lessThan">
      <formula>"&lt;=0"</formula>
    </cfRule>
  </conditionalFormatting>
  <conditionalFormatting sqref="AQ37:AQ67">
    <cfRule type="colorScale" priority="38">
      <colorScale>
        <cfvo type="min"/>
        <cfvo type="percentile" val="50"/>
        <cfvo type="max"/>
        <color rgb="FFF8696B"/>
        <color rgb="FFFCFCFF"/>
        <color rgb="FF5A8AC6"/>
      </colorScale>
    </cfRule>
    <cfRule type="dataBar" priority="39">
      <dataBar>
        <cfvo type="min"/>
        <cfvo type="max"/>
        <color rgb="FFFFB628"/>
      </dataBar>
      <extLst>
        <ext xmlns:x14="http://schemas.microsoft.com/office/spreadsheetml/2009/9/main" uri="{B025F937-C7B1-47D3-B67F-A62EFF666E3E}">
          <x14:id>{4B410E68-9426-4A33-A1F2-E8679EE3FF97}</x14:id>
        </ext>
      </extLst>
    </cfRule>
    <cfRule type="cellIs" dxfId="1216" priority="40" operator="greaterThan">
      <formula>0</formula>
    </cfRule>
    <cfRule type="cellIs" dxfId="1215" priority="41" operator="equal">
      <formula>0</formula>
    </cfRule>
    <cfRule type="cellIs" dxfId="1214" priority="42" operator="lessThan">
      <formula>0</formula>
    </cfRule>
    <cfRule type="cellIs" dxfId="1213" priority="43" operator="lessThan">
      <formula>"&lt;=0"</formula>
    </cfRule>
  </conditionalFormatting>
  <conditionalFormatting sqref="AQ101:AQ131">
    <cfRule type="colorScale" priority="26">
      <colorScale>
        <cfvo type="min"/>
        <cfvo type="percentile" val="50"/>
        <cfvo type="max"/>
        <color rgb="FFF8696B"/>
        <color rgb="FFFCFCFF"/>
        <color rgb="FF5A8AC6"/>
      </colorScale>
    </cfRule>
    <cfRule type="dataBar" priority="27">
      <dataBar>
        <cfvo type="min"/>
        <cfvo type="max"/>
        <color rgb="FFFFB628"/>
      </dataBar>
      <extLst>
        <ext xmlns:x14="http://schemas.microsoft.com/office/spreadsheetml/2009/9/main" uri="{B025F937-C7B1-47D3-B67F-A62EFF666E3E}">
          <x14:id>{DB57BB5F-E654-4667-8141-338598F975C0}</x14:id>
        </ext>
      </extLst>
    </cfRule>
    <cfRule type="cellIs" dxfId="1212" priority="28" operator="greaterThan">
      <formula>0</formula>
    </cfRule>
    <cfRule type="cellIs" dxfId="1211" priority="29" operator="equal">
      <formula>0</formula>
    </cfRule>
    <cfRule type="cellIs" dxfId="1210" priority="30" operator="lessThan">
      <formula>0</formula>
    </cfRule>
    <cfRule type="cellIs" dxfId="1209" priority="31" operator="lessThan">
      <formula>"&lt;=0"</formula>
    </cfRule>
  </conditionalFormatting>
  <conditionalFormatting sqref="AR69:AR99">
    <cfRule type="colorScale" priority="14">
      <colorScale>
        <cfvo type="min"/>
        <cfvo type="percentile" val="50"/>
        <cfvo type="max"/>
        <color rgb="FFF8696B"/>
        <color rgb="FFFCFCFF"/>
        <color rgb="FF5A8AC6"/>
      </colorScale>
    </cfRule>
    <cfRule type="dataBar" priority="15">
      <dataBar>
        <cfvo type="min"/>
        <cfvo type="max"/>
        <color rgb="FFFFB628"/>
      </dataBar>
      <extLst>
        <ext xmlns:x14="http://schemas.microsoft.com/office/spreadsheetml/2009/9/main" uri="{B025F937-C7B1-47D3-B67F-A62EFF666E3E}">
          <x14:id>{17C0C699-BA45-4D01-8A5A-0B750F6C1E6E}</x14:id>
        </ext>
      </extLst>
    </cfRule>
    <cfRule type="cellIs" dxfId="1208" priority="16" operator="greaterThan">
      <formula>0</formula>
    </cfRule>
    <cfRule type="cellIs" dxfId="1207" priority="17" operator="equal">
      <formula>0</formula>
    </cfRule>
    <cfRule type="cellIs" dxfId="1206" priority="18" operator="lessThan">
      <formula>0</formula>
    </cfRule>
    <cfRule type="cellIs" dxfId="1205" priority="19" operator="lessThan">
      <formula>"&lt;=0"</formula>
    </cfRule>
  </conditionalFormatting>
  <conditionalFormatting sqref="AT5:AT35">
    <cfRule type="colorScale" priority="62">
      <colorScale>
        <cfvo type="min"/>
        <cfvo type="percentile" val="50"/>
        <cfvo type="max"/>
        <color rgb="FFF8696B"/>
        <color rgb="FFFCFCFF"/>
        <color rgb="FF5A8AC6"/>
      </colorScale>
    </cfRule>
    <cfRule type="dataBar" priority="63">
      <dataBar>
        <cfvo type="min"/>
        <cfvo type="max"/>
        <color rgb="FFFFB628"/>
      </dataBar>
      <extLst>
        <ext xmlns:x14="http://schemas.microsoft.com/office/spreadsheetml/2009/9/main" uri="{B025F937-C7B1-47D3-B67F-A62EFF666E3E}">
          <x14:id>{91FC29C0-28D5-439E-BA5E-063AED479BA2}</x14:id>
        </ext>
      </extLst>
    </cfRule>
    <cfRule type="cellIs" dxfId="1204" priority="64" operator="greaterThan">
      <formula>0</formula>
    </cfRule>
    <cfRule type="cellIs" dxfId="1203" priority="65" operator="equal">
      <formula>0</formula>
    </cfRule>
    <cfRule type="cellIs" dxfId="1202" priority="66" operator="lessThan">
      <formula>0</formula>
    </cfRule>
    <cfRule type="cellIs" dxfId="1201" priority="67" operator="lessThan">
      <formula>"&lt;=0"</formula>
    </cfRule>
  </conditionalFormatting>
  <conditionalFormatting sqref="AT37:AT67">
    <cfRule type="colorScale" priority="20">
      <colorScale>
        <cfvo type="min"/>
        <cfvo type="percentile" val="50"/>
        <cfvo type="max"/>
        <color rgb="FFF8696B"/>
        <color rgb="FFFCFCFF"/>
        <color rgb="FF5A8AC6"/>
      </colorScale>
    </cfRule>
    <cfRule type="dataBar" priority="21">
      <dataBar>
        <cfvo type="min"/>
        <cfvo type="max"/>
        <color rgb="FFFFB628"/>
      </dataBar>
      <extLst>
        <ext xmlns:x14="http://schemas.microsoft.com/office/spreadsheetml/2009/9/main" uri="{B025F937-C7B1-47D3-B67F-A62EFF666E3E}">
          <x14:id>{94EF5E89-E1F9-4EB0-967A-BE0877255E92}</x14:id>
        </ext>
      </extLst>
    </cfRule>
    <cfRule type="cellIs" dxfId="1200" priority="22" operator="greaterThan">
      <formula>0</formula>
    </cfRule>
    <cfRule type="cellIs" dxfId="1199" priority="23" operator="equal">
      <formula>0</formula>
    </cfRule>
    <cfRule type="cellIs" dxfId="1198" priority="24" operator="lessThan">
      <formula>0</formula>
    </cfRule>
    <cfRule type="cellIs" dxfId="1197" priority="25" operator="lessThan">
      <formula>"&lt;=0"</formula>
    </cfRule>
  </conditionalFormatting>
  <conditionalFormatting sqref="AT101:AT131">
    <cfRule type="colorScale" priority="8">
      <colorScale>
        <cfvo type="min"/>
        <cfvo type="percentile" val="50"/>
        <cfvo type="max"/>
        <color rgb="FFF8696B"/>
        <color rgb="FFFCFCFF"/>
        <color rgb="FF5A8AC6"/>
      </colorScale>
    </cfRule>
    <cfRule type="dataBar" priority="9">
      <dataBar>
        <cfvo type="min"/>
        <cfvo type="max"/>
        <color rgb="FFFFB628"/>
      </dataBar>
      <extLst>
        <ext xmlns:x14="http://schemas.microsoft.com/office/spreadsheetml/2009/9/main" uri="{B025F937-C7B1-47D3-B67F-A62EFF666E3E}">
          <x14:id>{90C028E8-1EBC-4C40-9D0A-736D50CDC296}</x14:id>
        </ext>
      </extLst>
    </cfRule>
    <cfRule type="cellIs" dxfId="1196" priority="10" operator="greaterThan">
      <formula>0</formula>
    </cfRule>
    <cfRule type="cellIs" dxfId="1195" priority="11" operator="equal">
      <formula>0</formula>
    </cfRule>
    <cfRule type="cellIs" dxfId="1194" priority="12" operator="lessThan">
      <formula>0</formula>
    </cfRule>
    <cfRule type="cellIs" dxfId="1193" priority="13" operator="lessThan">
      <formula>"&lt;=0"</formula>
    </cfRule>
  </conditionalFormatting>
  <pageMargins left="0.7" right="0.7" top="0.75" bottom="0.75" header="0.3" footer="0.3"/>
  <ignoredErrors>
    <ignoredError sqref="D35" evalError="1"/>
    <ignoredError sqref="D37" formula="1"/>
  </ignoredErrors>
  <drawing r:id="rId1"/>
  <extLst>
    <ext xmlns:x14="http://schemas.microsoft.com/office/spreadsheetml/2009/9/main" uri="{78C0D931-6437-407d-A8EE-F0AAD7539E65}">
      <x14:conditionalFormattings>
        <x14:conditionalFormatting xmlns:xm="http://schemas.microsoft.com/office/excel/2006/main">
          <x14:cfRule type="dataBar" id="{D7E5EE37-AF22-4000-A575-D57FD129705C}">
            <x14:dataBar minLength="0" maxLength="100" border="1" negativeBarBorderColorSameAsPositive="0">
              <x14:cfvo type="autoMin"/>
              <x14:cfvo type="autoMax"/>
              <x14:borderColor rgb="FFFFB628"/>
              <x14:negativeFillColor rgb="FFFF0000"/>
              <x14:negativeBorderColor rgb="FFFF0000"/>
              <x14:axisColor rgb="FF000000"/>
            </x14:dataBar>
          </x14:cfRule>
          <xm:sqref>B69:B99</xm:sqref>
        </x14:conditionalFormatting>
        <x14:conditionalFormatting xmlns:xm="http://schemas.microsoft.com/office/excel/2006/main">
          <x14:cfRule type="dataBar" id="{106E4DBF-0CDA-4E36-8D4B-9C419E8F7E43}">
            <x14:dataBar minLength="0" maxLength="100" border="1" negativeBarBorderColorSameAsPositive="0">
              <x14:cfvo type="autoMin"/>
              <x14:cfvo type="autoMax"/>
              <x14:borderColor rgb="FFFFB628"/>
              <x14:negativeFillColor rgb="FFFF0000"/>
              <x14:negativeBorderColor rgb="FFFF0000"/>
              <x14:axisColor rgb="FF000000"/>
            </x14:dataBar>
          </x14:cfRule>
          <xm:sqref>D5:D35</xm:sqref>
        </x14:conditionalFormatting>
        <x14:conditionalFormatting xmlns:xm="http://schemas.microsoft.com/office/excel/2006/main">
          <x14:cfRule type="dataBar" id="{A8BF1F00-0152-4EE7-8A33-F0D30798B7F6}">
            <x14:dataBar minLength="0" maxLength="100" border="1" negativeBarBorderColorSameAsPositive="0">
              <x14:cfvo type="autoMin"/>
              <x14:cfvo type="autoMax"/>
              <x14:borderColor rgb="FFFFB628"/>
              <x14:negativeFillColor rgb="FFFF0000"/>
              <x14:negativeBorderColor rgb="FFFF0000"/>
              <x14:axisColor rgb="FF000000"/>
            </x14:dataBar>
          </x14:cfRule>
          <xm:sqref>D37:D67</xm:sqref>
        </x14:conditionalFormatting>
        <x14:conditionalFormatting xmlns:xm="http://schemas.microsoft.com/office/excel/2006/main">
          <x14:cfRule type="dataBar" id="{E91AE6A1-F02D-4CD0-A030-C6EF39E94FAC}">
            <x14:dataBar minLength="0" maxLength="100" border="1" negativeBarBorderColorSameAsPositive="0">
              <x14:cfvo type="autoMin"/>
              <x14:cfvo type="autoMax"/>
              <x14:borderColor rgb="FFFFB628"/>
              <x14:negativeFillColor rgb="FFFF0000"/>
              <x14:negativeBorderColor rgb="FFFF0000"/>
              <x14:axisColor rgb="FF000000"/>
            </x14:dataBar>
          </x14:cfRule>
          <xm:sqref>D101:D131</xm:sqref>
        </x14:conditionalFormatting>
        <x14:conditionalFormatting xmlns:xm="http://schemas.microsoft.com/office/excel/2006/main">
          <x14:cfRule type="dataBar" id="{67F1C32F-17E9-4B63-AAC4-92BB19C07E5D}">
            <x14:dataBar minLength="0" maxLength="100" border="1" negativeBarBorderColorSameAsPositive="0">
              <x14:cfvo type="autoMin"/>
              <x14:cfvo type="autoMax"/>
              <x14:borderColor rgb="FFFFB628"/>
              <x14:negativeFillColor rgb="FFFF0000"/>
              <x14:negativeBorderColor rgb="FFFF0000"/>
              <x14:axisColor rgb="FF000000"/>
            </x14:dataBar>
          </x14:cfRule>
          <xm:sqref>E69:E99</xm:sqref>
        </x14:conditionalFormatting>
        <x14:conditionalFormatting xmlns:xm="http://schemas.microsoft.com/office/excel/2006/main">
          <x14:cfRule type="dataBar" id="{47D77148-8271-4B20-9D29-31DF66DF8B60}">
            <x14:dataBar minLength="0" maxLength="100" border="1" negativeBarBorderColorSameAsPositive="0">
              <x14:cfvo type="autoMin"/>
              <x14:cfvo type="autoMax"/>
              <x14:borderColor rgb="FFFFB628"/>
              <x14:negativeFillColor rgb="FFFF0000"/>
              <x14:negativeBorderColor rgb="FFFF0000"/>
              <x14:axisColor rgb="FF000000"/>
            </x14:dataBar>
          </x14:cfRule>
          <xm:sqref>G5:G35</xm:sqref>
        </x14:conditionalFormatting>
        <x14:conditionalFormatting xmlns:xm="http://schemas.microsoft.com/office/excel/2006/main">
          <x14:cfRule type="dataBar" id="{B04801D7-F9D1-4D41-A021-2938E0FB1139}">
            <x14:dataBar minLength="0" maxLength="100" border="1" negativeBarBorderColorSameAsPositive="0">
              <x14:cfvo type="autoMin"/>
              <x14:cfvo type="autoMax"/>
              <x14:borderColor rgb="FFFFB628"/>
              <x14:negativeFillColor rgb="FFFF0000"/>
              <x14:negativeBorderColor rgb="FFFF0000"/>
              <x14:axisColor rgb="FF000000"/>
            </x14:dataBar>
          </x14:cfRule>
          <xm:sqref>G37:G67</xm:sqref>
        </x14:conditionalFormatting>
        <x14:conditionalFormatting xmlns:xm="http://schemas.microsoft.com/office/excel/2006/main">
          <x14:cfRule type="dataBar" id="{EA3AAFA5-46F5-4D34-8154-55A11DE1D78B}">
            <x14:dataBar minLength="0" maxLength="100" border="1" negativeBarBorderColorSameAsPositive="0">
              <x14:cfvo type="autoMin"/>
              <x14:cfvo type="autoMax"/>
              <x14:borderColor rgb="FFFFB628"/>
              <x14:negativeFillColor rgb="FFFF0000"/>
              <x14:negativeBorderColor rgb="FFFF0000"/>
              <x14:axisColor rgb="FF000000"/>
            </x14:dataBar>
          </x14:cfRule>
          <xm:sqref>G101:G131</xm:sqref>
        </x14:conditionalFormatting>
        <x14:conditionalFormatting xmlns:xm="http://schemas.microsoft.com/office/excel/2006/main">
          <x14:cfRule type="dataBar" id="{C08770EE-2FE8-4F79-9273-4F6E4D8DAF90}">
            <x14:dataBar minLength="0" maxLength="100" border="1" negativeBarBorderColorSameAsPositive="0">
              <x14:cfvo type="autoMin"/>
              <x14:cfvo type="autoMax"/>
              <x14:borderColor rgb="FFFFB628"/>
              <x14:negativeFillColor rgb="FFFF0000"/>
              <x14:negativeBorderColor rgb="FFFF0000"/>
              <x14:axisColor rgb="FF000000"/>
            </x14:dataBar>
          </x14:cfRule>
          <xm:sqref>H69:H99</xm:sqref>
        </x14:conditionalFormatting>
        <x14:conditionalFormatting xmlns:xm="http://schemas.microsoft.com/office/excel/2006/main">
          <x14:cfRule type="dataBar" id="{3C746651-452A-4D3A-8E8D-4A3F3B8596A5}">
            <x14:dataBar minLength="0" maxLength="100" border="1" negativeBarBorderColorSameAsPositive="0">
              <x14:cfvo type="autoMin"/>
              <x14:cfvo type="autoMax"/>
              <x14:borderColor rgb="FFFFB628"/>
              <x14:negativeFillColor rgb="FFFF0000"/>
              <x14:negativeBorderColor rgb="FFFF0000"/>
              <x14:axisColor rgb="FF000000"/>
            </x14:dataBar>
          </x14:cfRule>
          <xm:sqref>J5:J35</xm:sqref>
        </x14:conditionalFormatting>
        <x14:conditionalFormatting xmlns:xm="http://schemas.microsoft.com/office/excel/2006/main">
          <x14:cfRule type="dataBar" id="{5C0292F3-78EF-4391-8242-C4F74A845F73}">
            <x14:dataBar minLength="0" maxLength="100" border="1" negativeBarBorderColorSameAsPositive="0">
              <x14:cfvo type="autoMin"/>
              <x14:cfvo type="autoMax"/>
              <x14:borderColor rgb="FFFFB628"/>
              <x14:negativeFillColor rgb="FFFF0000"/>
              <x14:negativeBorderColor rgb="FFFF0000"/>
              <x14:axisColor rgb="FF000000"/>
            </x14:dataBar>
          </x14:cfRule>
          <xm:sqref>J37:J67</xm:sqref>
        </x14:conditionalFormatting>
        <x14:conditionalFormatting xmlns:xm="http://schemas.microsoft.com/office/excel/2006/main">
          <x14:cfRule type="dataBar" id="{38926418-6445-4546-B5C4-FEF7C30D33A4}">
            <x14:dataBar minLength="0" maxLength="100" border="1" negativeBarBorderColorSameAsPositive="0">
              <x14:cfvo type="autoMin"/>
              <x14:cfvo type="autoMax"/>
              <x14:borderColor rgb="FFFFB628"/>
              <x14:negativeFillColor rgb="FFFF0000"/>
              <x14:negativeBorderColor rgb="FFFF0000"/>
              <x14:axisColor rgb="FF000000"/>
            </x14:dataBar>
          </x14:cfRule>
          <xm:sqref>J101:J131</xm:sqref>
        </x14:conditionalFormatting>
        <x14:conditionalFormatting xmlns:xm="http://schemas.microsoft.com/office/excel/2006/main">
          <x14:cfRule type="dataBar" id="{0761B290-11CF-4E0E-B10E-D9257005458F}">
            <x14:dataBar minLength="0" maxLength="100" border="1" negativeBarBorderColorSameAsPositive="0">
              <x14:cfvo type="autoMin"/>
              <x14:cfvo type="autoMax"/>
              <x14:borderColor rgb="FFFFB628"/>
              <x14:negativeFillColor rgb="FFFF0000"/>
              <x14:negativeBorderColor rgb="FFFF0000"/>
              <x14:axisColor rgb="FF000000"/>
            </x14:dataBar>
          </x14:cfRule>
          <xm:sqref>K69:K99</xm:sqref>
        </x14:conditionalFormatting>
        <x14:conditionalFormatting xmlns:xm="http://schemas.microsoft.com/office/excel/2006/main">
          <x14:cfRule type="dataBar" id="{F41B2817-7693-4F59-91A3-EEFBB414CB5A}">
            <x14:dataBar minLength="0" maxLength="100" border="1" negativeBarBorderColorSameAsPositive="0">
              <x14:cfvo type="autoMin"/>
              <x14:cfvo type="autoMax"/>
              <x14:borderColor rgb="FFFFB628"/>
              <x14:negativeFillColor rgb="FFFF0000"/>
              <x14:negativeBorderColor rgb="FFFF0000"/>
              <x14:axisColor rgb="FF000000"/>
            </x14:dataBar>
          </x14:cfRule>
          <xm:sqref>M5:M35 P5:P35</xm:sqref>
        </x14:conditionalFormatting>
        <x14:conditionalFormatting xmlns:xm="http://schemas.microsoft.com/office/excel/2006/main">
          <x14:cfRule type="dataBar" id="{3D69DFE1-8993-4E0C-A8E5-120C093C08E8}">
            <x14:dataBar minLength="0" maxLength="100" border="1" negativeBarBorderColorSameAsPositive="0">
              <x14:cfvo type="autoMin"/>
              <x14:cfvo type="autoMax"/>
              <x14:borderColor rgb="FFFFB628"/>
              <x14:negativeFillColor rgb="FFFF0000"/>
              <x14:negativeBorderColor rgb="FFFF0000"/>
              <x14:axisColor rgb="FF000000"/>
            </x14:dataBar>
          </x14:cfRule>
          <xm:sqref>M37:M67</xm:sqref>
        </x14:conditionalFormatting>
        <x14:conditionalFormatting xmlns:xm="http://schemas.microsoft.com/office/excel/2006/main">
          <x14:cfRule type="dataBar" id="{10A1E5AE-94A9-412D-B583-A6DC71E18C43}">
            <x14:dataBar minLength="0" maxLength="100" border="1" negativeBarBorderColorSameAsPositive="0">
              <x14:cfvo type="autoMin"/>
              <x14:cfvo type="autoMax"/>
              <x14:borderColor rgb="FFFFB628"/>
              <x14:negativeFillColor rgb="FFFF0000"/>
              <x14:negativeBorderColor rgb="FFFF0000"/>
              <x14:axisColor rgb="FF000000"/>
            </x14:dataBar>
          </x14:cfRule>
          <xm:sqref>M101:M131</xm:sqref>
        </x14:conditionalFormatting>
        <x14:conditionalFormatting xmlns:xm="http://schemas.microsoft.com/office/excel/2006/main">
          <x14:cfRule type="dataBar" id="{53C822C7-5D65-4744-8A6A-D8A4A33909B2}">
            <x14:dataBar minLength="0" maxLength="100" border="1" negativeBarBorderColorSameAsPositive="0">
              <x14:cfvo type="autoMin"/>
              <x14:cfvo type="autoMax"/>
              <x14:borderColor rgb="FFFFB628"/>
              <x14:negativeFillColor rgb="FFFF0000"/>
              <x14:negativeBorderColor rgb="FFFF0000"/>
              <x14:axisColor rgb="FF000000"/>
            </x14:dataBar>
          </x14:cfRule>
          <xm:sqref>N69:N99</xm:sqref>
        </x14:conditionalFormatting>
        <x14:conditionalFormatting xmlns:xm="http://schemas.microsoft.com/office/excel/2006/main">
          <x14:cfRule type="dataBar" id="{F790415C-04E0-4E70-A596-07BD52FF3C32}">
            <x14:dataBar minLength="0" maxLength="100" border="1" negativeBarBorderColorSameAsPositive="0">
              <x14:cfvo type="autoMin"/>
              <x14:cfvo type="autoMax"/>
              <x14:borderColor rgb="FFFFB628"/>
              <x14:negativeFillColor rgb="FFFF0000"/>
              <x14:negativeBorderColor rgb="FFFF0000"/>
              <x14:axisColor rgb="FF000000"/>
            </x14:dataBar>
          </x14:cfRule>
          <xm:sqref>P37:P67</xm:sqref>
        </x14:conditionalFormatting>
        <x14:conditionalFormatting xmlns:xm="http://schemas.microsoft.com/office/excel/2006/main">
          <x14:cfRule type="dataBar" id="{E17D9B48-0B80-4542-8D3B-58FCA857D758}">
            <x14:dataBar minLength="0" maxLength="100" border="1" negativeBarBorderColorSameAsPositive="0">
              <x14:cfvo type="autoMin"/>
              <x14:cfvo type="autoMax"/>
              <x14:borderColor rgb="FFFFB628"/>
              <x14:negativeFillColor rgb="FFFF0000"/>
              <x14:negativeBorderColor rgb="FFFF0000"/>
              <x14:axisColor rgb="FF000000"/>
            </x14:dataBar>
          </x14:cfRule>
          <xm:sqref>P101:P131</xm:sqref>
        </x14:conditionalFormatting>
        <x14:conditionalFormatting xmlns:xm="http://schemas.microsoft.com/office/excel/2006/main">
          <x14:cfRule type="dataBar" id="{4DCFB530-9C8B-4A15-AC30-6A03A3D74F71}">
            <x14:dataBar minLength="0" maxLength="100" border="1" negativeBarBorderColorSameAsPositive="0">
              <x14:cfvo type="autoMin"/>
              <x14:cfvo type="autoMax"/>
              <x14:borderColor rgb="FFFFB628"/>
              <x14:negativeFillColor rgb="FFFF0000"/>
              <x14:negativeBorderColor rgb="FFFF0000"/>
              <x14:axisColor rgb="FF000000"/>
            </x14:dataBar>
          </x14:cfRule>
          <xm:sqref>Q69:Q99</xm:sqref>
        </x14:conditionalFormatting>
        <x14:conditionalFormatting xmlns:xm="http://schemas.microsoft.com/office/excel/2006/main">
          <x14:cfRule type="dataBar" id="{68E1DBC8-75B1-41AE-8A26-2C474E0C9349}">
            <x14:dataBar minLength="0" maxLength="100" border="1" negativeBarBorderColorSameAsPositive="0">
              <x14:cfvo type="autoMin"/>
              <x14:cfvo type="autoMax"/>
              <x14:borderColor rgb="FFFFB628"/>
              <x14:negativeFillColor rgb="FFFF0000"/>
              <x14:negativeBorderColor rgb="FFFF0000"/>
              <x14:axisColor rgb="FF000000"/>
            </x14:dataBar>
          </x14:cfRule>
          <xm:sqref>S5:S35</xm:sqref>
        </x14:conditionalFormatting>
        <x14:conditionalFormatting xmlns:xm="http://schemas.microsoft.com/office/excel/2006/main">
          <x14:cfRule type="dataBar" id="{285FD610-153A-4072-8AA0-039026C0E073}">
            <x14:dataBar minLength="0" maxLength="100" border="1" negativeBarBorderColorSameAsPositive="0">
              <x14:cfvo type="autoMin"/>
              <x14:cfvo type="autoMax"/>
              <x14:borderColor rgb="FFFFB628"/>
              <x14:negativeFillColor rgb="FFFF0000"/>
              <x14:negativeBorderColor rgb="FFFF0000"/>
              <x14:axisColor rgb="FF000000"/>
            </x14:dataBar>
          </x14:cfRule>
          <xm:sqref>S37:S67</xm:sqref>
        </x14:conditionalFormatting>
        <x14:conditionalFormatting xmlns:xm="http://schemas.microsoft.com/office/excel/2006/main">
          <x14:cfRule type="dataBar" id="{52060E65-BDFD-4BB6-B465-237D4D59F697}">
            <x14:dataBar minLength="0" maxLength="100" border="1" negativeBarBorderColorSameAsPositive="0">
              <x14:cfvo type="autoMin"/>
              <x14:cfvo type="autoMax"/>
              <x14:borderColor rgb="FFFFB628"/>
              <x14:negativeFillColor rgb="FFFF0000"/>
              <x14:negativeBorderColor rgb="FFFF0000"/>
              <x14:axisColor rgb="FF000000"/>
            </x14:dataBar>
          </x14:cfRule>
          <xm:sqref>S101:S131</xm:sqref>
        </x14:conditionalFormatting>
        <x14:conditionalFormatting xmlns:xm="http://schemas.microsoft.com/office/excel/2006/main">
          <x14:cfRule type="dataBar" id="{3BD40743-52AC-4E95-88C8-0F5D4D2432ED}">
            <x14:dataBar minLength="0" maxLength="100" border="1" negativeBarBorderColorSameAsPositive="0">
              <x14:cfvo type="autoMin"/>
              <x14:cfvo type="autoMax"/>
              <x14:borderColor rgb="FFFFB628"/>
              <x14:negativeFillColor rgb="FFFF0000"/>
              <x14:negativeBorderColor rgb="FFFF0000"/>
              <x14:axisColor rgb="FF000000"/>
            </x14:dataBar>
          </x14:cfRule>
          <xm:sqref>T69:T99 W80:W137 W37:W78</xm:sqref>
        </x14:conditionalFormatting>
        <x14:conditionalFormatting xmlns:xm="http://schemas.microsoft.com/office/excel/2006/main">
          <x14:cfRule type="dataBar" id="{3D7F8C73-D396-4248-8C9B-D412C1F7136E}">
            <x14:dataBar minLength="0" maxLength="100" border="1" negativeBarBorderColorSameAsPositive="0">
              <x14:cfvo type="autoMin"/>
              <x14:cfvo type="autoMax"/>
              <x14:borderColor rgb="FFFFB628"/>
              <x14:negativeFillColor rgb="FFFF0000"/>
              <x14:negativeBorderColor rgb="FFFF0000"/>
              <x14:axisColor rgb="FF000000"/>
            </x14:dataBar>
          </x14:cfRule>
          <xm:sqref>V5:V35</xm:sqref>
        </x14:conditionalFormatting>
        <x14:conditionalFormatting xmlns:xm="http://schemas.microsoft.com/office/excel/2006/main">
          <x14:cfRule type="dataBar" id="{0AFAA21D-DCDB-47BC-8F9A-D45A91C915EB}">
            <x14:dataBar minLength="0" maxLength="100" border="1" negativeBarBorderColorSameAsPositive="0">
              <x14:cfvo type="autoMin"/>
              <x14:cfvo type="autoMax"/>
              <x14:borderColor rgb="FFFFB628"/>
              <x14:negativeFillColor rgb="FFFF0000"/>
              <x14:negativeBorderColor rgb="FFFF0000"/>
              <x14:axisColor rgb="FF000000"/>
            </x14:dataBar>
          </x14:cfRule>
          <xm:sqref>V37:V67</xm:sqref>
        </x14:conditionalFormatting>
        <x14:conditionalFormatting xmlns:xm="http://schemas.microsoft.com/office/excel/2006/main">
          <x14:cfRule type="dataBar" id="{32F1B4B6-06F3-4957-88DC-2ABF242273DC}">
            <x14:dataBar minLength="0" maxLength="100" border="1" negativeBarBorderColorSameAsPositive="0">
              <x14:cfvo type="autoMin"/>
              <x14:cfvo type="autoMax"/>
              <x14:borderColor rgb="FFFFB628"/>
              <x14:negativeFillColor rgb="FFFF0000"/>
              <x14:negativeBorderColor rgb="FFFF0000"/>
              <x14:axisColor rgb="FF000000"/>
            </x14:dataBar>
          </x14:cfRule>
          <xm:sqref>V101:V131</xm:sqref>
        </x14:conditionalFormatting>
        <x14:conditionalFormatting xmlns:xm="http://schemas.microsoft.com/office/excel/2006/main">
          <x14:cfRule type="dataBar" id="{352B97B8-5FF9-4C61-9525-2CF67805A2CA}">
            <x14:dataBar minLength="0" maxLength="100" border="1" negativeBarBorderColorSameAsPositive="0">
              <x14:cfvo type="autoMin"/>
              <x14:cfvo type="autoMax"/>
              <x14:borderColor rgb="FFFFB628"/>
              <x14:negativeFillColor rgb="FFFF0000"/>
              <x14:negativeBorderColor rgb="FFFF0000"/>
              <x14:axisColor rgb="FF000000"/>
            </x14:dataBar>
          </x14:cfRule>
          <xm:sqref>X69:X99</xm:sqref>
        </x14:conditionalFormatting>
        <x14:conditionalFormatting xmlns:xm="http://schemas.microsoft.com/office/excel/2006/main">
          <x14:cfRule type="dataBar" id="{41FCCA64-2C25-4AE1-A0D8-4DF0F3C6F8F0}">
            <x14:dataBar minLength="0" maxLength="100" border="1" negativeBarBorderColorSameAsPositive="0">
              <x14:cfvo type="autoMin"/>
              <x14:cfvo type="autoMax"/>
              <x14:borderColor rgb="FFFFB628"/>
              <x14:negativeFillColor rgb="FFFF0000"/>
              <x14:negativeBorderColor rgb="FFFF0000"/>
              <x14:axisColor rgb="FF000000"/>
            </x14:dataBar>
          </x14:cfRule>
          <xm:sqref>Z5:Z35</xm:sqref>
        </x14:conditionalFormatting>
        <x14:conditionalFormatting xmlns:xm="http://schemas.microsoft.com/office/excel/2006/main">
          <x14:cfRule type="dataBar" id="{4A4A6FCC-18B5-4F17-8F7C-12F80436D18C}">
            <x14:dataBar minLength="0" maxLength="100" border="1" negativeBarBorderColorSameAsPositive="0">
              <x14:cfvo type="autoMin"/>
              <x14:cfvo type="autoMax"/>
              <x14:borderColor rgb="FFFFB628"/>
              <x14:negativeFillColor rgb="FFFF0000"/>
              <x14:negativeBorderColor rgb="FFFF0000"/>
              <x14:axisColor rgb="FF000000"/>
            </x14:dataBar>
          </x14:cfRule>
          <xm:sqref>Z37:Z67</xm:sqref>
        </x14:conditionalFormatting>
        <x14:conditionalFormatting xmlns:xm="http://schemas.microsoft.com/office/excel/2006/main">
          <x14:cfRule type="dataBar" id="{2C9686B9-66ED-4D48-8A5D-5B595B300BBE}">
            <x14:dataBar minLength="0" maxLength="100" border="1" negativeBarBorderColorSameAsPositive="0">
              <x14:cfvo type="autoMin"/>
              <x14:cfvo type="autoMax"/>
              <x14:borderColor rgb="FFFFB628"/>
              <x14:negativeFillColor rgb="FFFF0000"/>
              <x14:negativeBorderColor rgb="FFFF0000"/>
              <x14:axisColor rgb="FF000000"/>
            </x14:dataBar>
          </x14:cfRule>
          <xm:sqref>Z101:Z131</xm:sqref>
        </x14:conditionalFormatting>
        <x14:conditionalFormatting xmlns:xm="http://schemas.microsoft.com/office/excel/2006/main">
          <x14:cfRule type="dataBar" id="{D132F755-B66F-43B6-98D8-EEEE437962FD}">
            <x14:dataBar minLength="0" maxLength="100" border="1" negativeBarBorderColorSameAsPositive="0">
              <x14:cfvo type="autoMin"/>
              <x14:cfvo type="autoMax"/>
              <x14:borderColor rgb="FFFFB628"/>
              <x14:negativeFillColor rgb="FFFF0000"/>
              <x14:negativeBorderColor rgb="FFFF0000"/>
              <x14:axisColor rgb="FF000000"/>
            </x14:dataBar>
          </x14:cfRule>
          <xm:sqref>AA69:AA99 AD51:AE139</xm:sqref>
        </x14:conditionalFormatting>
        <x14:conditionalFormatting xmlns:xm="http://schemas.microsoft.com/office/excel/2006/main">
          <x14:cfRule type="dataBar" id="{0F56F887-6A44-40F3-B379-1434423C8D40}">
            <x14:dataBar minLength="0" maxLength="100" border="1" negativeBarBorderColorSameAsPositive="0">
              <x14:cfvo type="autoMin"/>
              <x14:cfvo type="autoMax"/>
              <x14:borderColor rgb="FFFFB628"/>
              <x14:negativeFillColor rgb="FFFF0000"/>
              <x14:negativeBorderColor rgb="FFFF0000"/>
              <x14:axisColor rgb="FF000000"/>
            </x14:dataBar>
          </x14:cfRule>
          <xm:sqref>AC5:AC35</xm:sqref>
        </x14:conditionalFormatting>
        <x14:conditionalFormatting xmlns:xm="http://schemas.microsoft.com/office/excel/2006/main">
          <x14:cfRule type="dataBar" id="{29BA2963-785A-4B64-86DD-DDC096570B01}">
            <x14:dataBar minLength="0" maxLength="100" border="1" negativeBarBorderColorSameAsPositive="0">
              <x14:cfvo type="autoMin"/>
              <x14:cfvo type="autoMax"/>
              <x14:borderColor rgb="FFFFB628"/>
              <x14:negativeFillColor rgb="FFFF0000"/>
              <x14:negativeBorderColor rgb="FFFF0000"/>
              <x14:axisColor rgb="FF000000"/>
            </x14:dataBar>
          </x14:cfRule>
          <xm:sqref>AC37:AC67</xm:sqref>
        </x14:conditionalFormatting>
        <x14:conditionalFormatting xmlns:xm="http://schemas.microsoft.com/office/excel/2006/main">
          <x14:cfRule type="dataBar" id="{54D81681-DD1F-44FE-8B3E-8992629A389F}">
            <x14:dataBar minLength="0" maxLength="100" border="1" negativeBarBorderColorSameAsPositive="0">
              <x14:cfvo type="autoMin"/>
              <x14:cfvo type="autoMax"/>
              <x14:borderColor rgb="FFFFB628"/>
              <x14:negativeFillColor rgb="FFFF0000"/>
              <x14:negativeBorderColor rgb="FFFF0000"/>
              <x14:axisColor rgb="FF000000"/>
            </x14:dataBar>
          </x14:cfRule>
          <xm:sqref>AC101:AC131</xm:sqref>
        </x14:conditionalFormatting>
        <x14:conditionalFormatting xmlns:xm="http://schemas.microsoft.com/office/excel/2006/main">
          <x14:cfRule type="dataBar" id="{886303F8-98B5-4E7D-8159-98C95343CFF2}">
            <x14:dataBar minLength="0" maxLength="100" border="1" negativeBarBorderColorSameAsPositive="0">
              <x14:cfvo type="autoMin"/>
              <x14:cfvo type="autoMax"/>
              <x14:borderColor rgb="FFFFB628"/>
              <x14:negativeFillColor rgb="FFFF0000"/>
              <x14:negativeBorderColor rgb="FFFF0000"/>
              <x14:axisColor rgb="FF000000"/>
            </x14:dataBar>
          </x14:cfRule>
          <xm:sqref>AD37:AE61</xm:sqref>
        </x14:conditionalFormatting>
        <x14:conditionalFormatting xmlns:xm="http://schemas.microsoft.com/office/excel/2006/main">
          <x14:cfRule type="dataBar" id="{3ACDC1F6-EE91-4182-A7E2-5B50964DF89B}">
            <x14:dataBar minLength="0" maxLength="100" border="1" negativeBarBorderColorSameAsPositive="0">
              <x14:cfvo type="autoMin"/>
              <x14:cfvo type="autoMax"/>
              <x14:borderColor rgb="FFFFB628"/>
              <x14:negativeFillColor rgb="FFFF0000"/>
              <x14:negativeBorderColor rgb="FFFF0000"/>
              <x14:axisColor rgb="FF000000"/>
            </x14:dataBar>
          </x14:cfRule>
          <xm:sqref>AF69:AF99</xm:sqref>
        </x14:conditionalFormatting>
        <x14:conditionalFormatting xmlns:xm="http://schemas.microsoft.com/office/excel/2006/main">
          <x14:cfRule type="dataBar" id="{167674E6-500F-40B5-A5E5-B214CF35D22C}">
            <x14:dataBar minLength="0" maxLength="100" border="1" negativeBarBorderColorSameAsPositive="0">
              <x14:cfvo type="autoMin"/>
              <x14:cfvo type="autoMax"/>
              <x14:borderColor rgb="FFFFB628"/>
              <x14:negativeFillColor rgb="FFFF0000"/>
              <x14:negativeBorderColor rgb="FFFF0000"/>
              <x14:axisColor rgb="FF000000"/>
            </x14:dataBar>
          </x14:cfRule>
          <xm:sqref>AH5:AH35</xm:sqref>
        </x14:conditionalFormatting>
        <x14:conditionalFormatting xmlns:xm="http://schemas.microsoft.com/office/excel/2006/main">
          <x14:cfRule type="dataBar" id="{52C1F2BC-2CC7-4366-9398-F8523B70E184}">
            <x14:dataBar minLength="0" maxLength="100" border="1" negativeBarBorderColorSameAsPositive="0">
              <x14:cfvo type="autoMin"/>
              <x14:cfvo type="autoMax"/>
              <x14:borderColor rgb="FFFFB628"/>
              <x14:negativeFillColor rgb="FFFF0000"/>
              <x14:negativeBorderColor rgb="FFFF0000"/>
              <x14:axisColor rgb="FF000000"/>
            </x14:dataBar>
          </x14:cfRule>
          <xm:sqref>AH37:AH67</xm:sqref>
        </x14:conditionalFormatting>
        <x14:conditionalFormatting xmlns:xm="http://schemas.microsoft.com/office/excel/2006/main">
          <x14:cfRule type="dataBar" id="{9C9B571D-45EF-4044-B21F-64442594CB3C}">
            <x14:dataBar minLength="0" maxLength="100" border="1" negativeBarBorderColorSameAsPositive="0">
              <x14:cfvo type="autoMin"/>
              <x14:cfvo type="autoMax"/>
              <x14:borderColor rgb="FFFFB628"/>
              <x14:negativeFillColor rgb="FFFF0000"/>
              <x14:negativeBorderColor rgb="FFFF0000"/>
              <x14:axisColor rgb="FF000000"/>
            </x14:dataBar>
          </x14:cfRule>
          <xm:sqref>AH101:AH131</xm:sqref>
        </x14:conditionalFormatting>
        <x14:conditionalFormatting xmlns:xm="http://schemas.microsoft.com/office/excel/2006/main">
          <x14:cfRule type="dataBar" id="{A922A9C2-1E00-4F1A-AFE3-5367841BF099}">
            <x14:dataBar minLength="0" maxLength="100" border="1" negativeBarBorderColorSameAsPositive="0">
              <x14:cfvo type="autoMin"/>
              <x14:cfvo type="autoMax"/>
              <x14:borderColor rgb="FFFFB628"/>
              <x14:negativeFillColor rgb="FFFF0000"/>
              <x14:negativeBorderColor rgb="FFFF0000"/>
              <x14:axisColor rgb="FF000000"/>
            </x14:dataBar>
          </x14:cfRule>
          <xm:sqref>AI69:AI99</xm:sqref>
        </x14:conditionalFormatting>
        <x14:conditionalFormatting xmlns:xm="http://schemas.microsoft.com/office/excel/2006/main">
          <x14:cfRule type="dataBar" id="{AA183BAE-B60B-47B2-911D-BAB13DF1C11E}">
            <x14:dataBar minLength="0" maxLength="100" border="1" negativeBarBorderColorSameAsPositive="0">
              <x14:cfvo type="autoMin"/>
              <x14:cfvo type="autoMax"/>
              <x14:borderColor rgb="FFFFB628"/>
              <x14:negativeFillColor rgb="FFFF0000"/>
              <x14:negativeBorderColor rgb="FFFF0000"/>
              <x14:axisColor rgb="FF000000"/>
            </x14:dataBar>
          </x14:cfRule>
          <xm:sqref>AK5:AK35</xm:sqref>
        </x14:conditionalFormatting>
        <x14:conditionalFormatting xmlns:xm="http://schemas.microsoft.com/office/excel/2006/main">
          <x14:cfRule type="dataBar" id="{71B9FCC9-0E61-4810-84A4-EB5E21B64811}">
            <x14:dataBar minLength="0" maxLength="100" border="1" negativeBarBorderColorSameAsPositive="0">
              <x14:cfvo type="autoMin"/>
              <x14:cfvo type="autoMax"/>
              <x14:borderColor rgb="FFFFB628"/>
              <x14:negativeFillColor rgb="FFFF0000"/>
              <x14:negativeBorderColor rgb="FFFF0000"/>
              <x14:axisColor rgb="FF000000"/>
            </x14:dataBar>
          </x14:cfRule>
          <xm:sqref>AK37:AK67</xm:sqref>
        </x14:conditionalFormatting>
        <x14:conditionalFormatting xmlns:xm="http://schemas.microsoft.com/office/excel/2006/main">
          <x14:cfRule type="dataBar" id="{63FE3C0B-17DF-4DE2-BE2A-243C4FC79682}">
            <x14:dataBar minLength="0" maxLength="100" border="1" negativeBarBorderColorSameAsPositive="0">
              <x14:cfvo type="autoMin"/>
              <x14:cfvo type="autoMax"/>
              <x14:borderColor rgb="FFFFB628"/>
              <x14:negativeFillColor rgb="FFFF0000"/>
              <x14:negativeBorderColor rgb="FFFF0000"/>
              <x14:axisColor rgb="FF000000"/>
            </x14:dataBar>
          </x14:cfRule>
          <xm:sqref>AK101:AK131</xm:sqref>
        </x14:conditionalFormatting>
        <x14:conditionalFormatting xmlns:xm="http://schemas.microsoft.com/office/excel/2006/main">
          <x14:cfRule type="dataBar" id="{726B407B-69C1-4434-AB32-5CF6A3367CC8}">
            <x14:dataBar minLength="0" maxLength="100" border="1" negativeBarBorderColorSameAsPositive="0">
              <x14:cfvo type="autoMin"/>
              <x14:cfvo type="autoMax"/>
              <x14:borderColor rgb="FFFFB628"/>
              <x14:negativeFillColor rgb="FFFF0000"/>
              <x14:negativeBorderColor rgb="FFFF0000"/>
              <x14:axisColor rgb="FF000000"/>
            </x14:dataBar>
          </x14:cfRule>
          <xm:sqref>AL69:AL99</xm:sqref>
        </x14:conditionalFormatting>
        <x14:conditionalFormatting xmlns:xm="http://schemas.microsoft.com/office/excel/2006/main">
          <x14:cfRule type="dataBar" id="{EBE40DED-D2C3-4BAF-A005-6791D1327680}">
            <x14:dataBar minLength="0" maxLength="100" border="1" negativeBarBorderColorSameAsPositive="0">
              <x14:cfvo type="autoMin"/>
              <x14:cfvo type="autoMax"/>
              <x14:borderColor rgb="FFFFB628"/>
              <x14:negativeFillColor rgb="FFFF0000"/>
              <x14:negativeBorderColor rgb="FFFF0000"/>
              <x14:axisColor rgb="FF000000"/>
            </x14:dataBar>
          </x14:cfRule>
          <xm:sqref>AN5:AN35</xm:sqref>
        </x14:conditionalFormatting>
        <x14:conditionalFormatting xmlns:xm="http://schemas.microsoft.com/office/excel/2006/main">
          <x14:cfRule type="dataBar" id="{983029D7-AEBE-4AC7-A286-1D49191923BA}">
            <x14:dataBar minLength="0" maxLength="100" border="1" negativeBarBorderColorSameAsPositive="0">
              <x14:cfvo type="autoMin"/>
              <x14:cfvo type="autoMax"/>
              <x14:borderColor rgb="FFFFB628"/>
              <x14:negativeFillColor rgb="FFFF0000"/>
              <x14:negativeBorderColor rgb="FFFF0000"/>
              <x14:axisColor rgb="FF000000"/>
            </x14:dataBar>
          </x14:cfRule>
          <xm:sqref>AN37:AN67</xm:sqref>
        </x14:conditionalFormatting>
        <x14:conditionalFormatting xmlns:xm="http://schemas.microsoft.com/office/excel/2006/main">
          <x14:cfRule type="dataBar" id="{6090B074-0631-46AD-9300-7D0CE667202D}">
            <x14:dataBar minLength="0" maxLength="100" border="1" negativeBarBorderColorSameAsPositive="0">
              <x14:cfvo type="autoMin"/>
              <x14:cfvo type="autoMax"/>
              <x14:borderColor rgb="FFFFB628"/>
              <x14:negativeFillColor rgb="FFFF0000"/>
              <x14:negativeBorderColor rgb="FFFF0000"/>
              <x14:axisColor rgb="FF000000"/>
            </x14:dataBar>
          </x14:cfRule>
          <xm:sqref>AN101:AN131</xm:sqref>
        </x14:conditionalFormatting>
        <x14:conditionalFormatting xmlns:xm="http://schemas.microsoft.com/office/excel/2006/main">
          <x14:cfRule type="dataBar" id="{098E6584-0626-4C0E-9DD4-3E88238B7AE6}">
            <x14:dataBar minLength="0" maxLength="100" border="1" negativeBarBorderColorSameAsPositive="0">
              <x14:cfvo type="autoMin"/>
              <x14:cfvo type="autoMax"/>
              <x14:borderColor rgb="FFFFB628"/>
              <x14:negativeFillColor rgb="FFFF0000"/>
              <x14:negativeBorderColor rgb="FFFF0000"/>
              <x14:axisColor rgb="FF000000"/>
            </x14:dataBar>
          </x14:cfRule>
          <xm:sqref>AO69:AO99</xm:sqref>
        </x14:conditionalFormatting>
        <x14:conditionalFormatting xmlns:xm="http://schemas.microsoft.com/office/excel/2006/main">
          <x14:cfRule type="dataBar" id="{81460FDE-D1C1-4948-93B2-D1DDCDAFE0EF}">
            <x14:dataBar minLength="0" maxLength="100" border="1" negativeBarBorderColorSameAsPositive="0">
              <x14:cfvo type="autoMin"/>
              <x14:cfvo type="autoMax"/>
              <x14:borderColor rgb="FFFFB628"/>
              <x14:negativeFillColor rgb="FFFF0000"/>
              <x14:negativeBorderColor rgb="FFFF0000"/>
              <x14:axisColor rgb="FF000000"/>
            </x14:dataBar>
          </x14:cfRule>
          <xm:sqref>AQ5:AQ35</xm:sqref>
        </x14:conditionalFormatting>
        <x14:conditionalFormatting xmlns:xm="http://schemas.microsoft.com/office/excel/2006/main">
          <x14:cfRule type="dataBar" id="{4B410E68-9426-4A33-A1F2-E8679EE3FF97}">
            <x14:dataBar minLength="0" maxLength="100" border="1" negativeBarBorderColorSameAsPositive="0">
              <x14:cfvo type="autoMin"/>
              <x14:cfvo type="autoMax"/>
              <x14:borderColor rgb="FFFFB628"/>
              <x14:negativeFillColor rgb="FFFF0000"/>
              <x14:negativeBorderColor rgb="FFFF0000"/>
              <x14:axisColor rgb="FF000000"/>
            </x14:dataBar>
          </x14:cfRule>
          <xm:sqref>AQ37:AQ67</xm:sqref>
        </x14:conditionalFormatting>
        <x14:conditionalFormatting xmlns:xm="http://schemas.microsoft.com/office/excel/2006/main">
          <x14:cfRule type="dataBar" id="{DB57BB5F-E654-4667-8141-338598F975C0}">
            <x14:dataBar minLength="0" maxLength="100" border="1" negativeBarBorderColorSameAsPositive="0">
              <x14:cfvo type="autoMin"/>
              <x14:cfvo type="autoMax"/>
              <x14:borderColor rgb="FFFFB628"/>
              <x14:negativeFillColor rgb="FFFF0000"/>
              <x14:negativeBorderColor rgb="FFFF0000"/>
              <x14:axisColor rgb="FF000000"/>
            </x14:dataBar>
          </x14:cfRule>
          <xm:sqref>AQ101:AQ131</xm:sqref>
        </x14:conditionalFormatting>
        <x14:conditionalFormatting xmlns:xm="http://schemas.microsoft.com/office/excel/2006/main">
          <x14:cfRule type="dataBar" id="{17C0C699-BA45-4D01-8A5A-0B750F6C1E6E}">
            <x14:dataBar minLength="0" maxLength="100" border="1" negativeBarBorderColorSameAsPositive="0">
              <x14:cfvo type="autoMin"/>
              <x14:cfvo type="autoMax"/>
              <x14:borderColor rgb="FFFFB628"/>
              <x14:negativeFillColor rgb="FFFF0000"/>
              <x14:negativeBorderColor rgb="FFFF0000"/>
              <x14:axisColor rgb="FF000000"/>
            </x14:dataBar>
          </x14:cfRule>
          <xm:sqref>AR69:AR99</xm:sqref>
        </x14:conditionalFormatting>
        <x14:conditionalFormatting xmlns:xm="http://schemas.microsoft.com/office/excel/2006/main">
          <x14:cfRule type="dataBar" id="{91FC29C0-28D5-439E-BA5E-063AED479BA2}">
            <x14:dataBar minLength="0" maxLength="100" border="1" negativeBarBorderColorSameAsPositive="0">
              <x14:cfvo type="autoMin"/>
              <x14:cfvo type="autoMax"/>
              <x14:borderColor rgb="FFFFB628"/>
              <x14:negativeFillColor rgb="FFFF0000"/>
              <x14:negativeBorderColor rgb="FFFF0000"/>
              <x14:axisColor rgb="FF000000"/>
            </x14:dataBar>
          </x14:cfRule>
          <xm:sqref>AT5:AT35</xm:sqref>
        </x14:conditionalFormatting>
        <x14:conditionalFormatting xmlns:xm="http://schemas.microsoft.com/office/excel/2006/main">
          <x14:cfRule type="dataBar" id="{94EF5E89-E1F9-4EB0-967A-BE0877255E92}">
            <x14:dataBar minLength="0" maxLength="100" border="1" negativeBarBorderColorSameAsPositive="0">
              <x14:cfvo type="autoMin"/>
              <x14:cfvo type="autoMax"/>
              <x14:borderColor rgb="FFFFB628"/>
              <x14:negativeFillColor rgb="FFFF0000"/>
              <x14:negativeBorderColor rgb="FFFF0000"/>
              <x14:axisColor rgb="FF000000"/>
            </x14:dataBar>
          </x14:cfRule>
          <xm:sqref>AT37:AT67</xm:sqref>
        </x14:conditionalFormatting>
        <x14:conditionalFormatting xmlns:xm="http://schemas.microsoft.com/office/excel/2006/main">
          <x14:cfRule type="dataBar" id="{90C028E8-1EBC-4C40-9D0A-736D50CDC296}">
            <x14:dataBar minLength="0" maxLength="100" border="1" negativeBarBorderColorSameAsPositive="0">
              <x14:cfvo type="autoMin"/>
              <x14:cfvo type="autoMax"/>
              <x14:borderColor rgb="FFFFB628"/>
              <x14:negativeFillColor rgb="FFFF0000"/>
              <x14:negativeBorderColor rgb="FFFF0000"/>
              <x14:axisColor rgb="FF000000"/>
            </x14:dataBar>
          </x14:cfRule>
          <xm:sqref>AT101:AT131</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8"/>
  </sheetPr>
  <dimension ref="A1:AT139"/>
  <sheetViews>
    <sheetView zoomScale="55" zoomScaleNormal="55" workbookViewId="0">
      <selection activeCell="C6" sqref="C6"/>
    </sheetView>
  </sheetViews>
  <sheetFormatPr defaultColWidth="39.5703125" defaultRowHeight="20.100000000000001" customHeight="1" outlineLevelRow="1" outlineLevelCol="1"/>
  <cols>
    <col min="1" max="1" width="8.5703125" style="2" customWidth="1"/>
    <col min="2" max="21" width="39.5703125" style="3" outlineLevel="1"/>
    <col min="22" max="22" width="40.5703125" style="3" customWidth="1" outlineLevel="1"/>
    <col min="23" max="23" width="39.5703125" style="3" outlineLevel="1"/>
    <col min="24" max="16384" width="39.5703125" style="3"/>
  </cols>
  <sheetData>
    <row r="1" spans="1:46" ht="22.5">
      <c r="A1" s="201" t="s">
        <v>163</v>
      </c>
      <c r="B1" s="201"/>
      <c r="C1" s="201"/>
    </row>
    <row r="2" spans="1:46" ht="14.25">
      <c r="A2" s="4" t="s">
        <v>1</v>
      </c>
      <c r="B2" s="202" t="s">
        <v>55</v>
      </c>
      <c r="C2" s="203"/>
      <c r="D2" s="204"/>
      <c r="E2" s="202" t="s">
        <v>67</v>
      </c>
      <c r="F2" s="203"/>
      <c r="G2" s="204"/>
      <c r="H2" s="202" t="s">
        <v>68</v>
      </c>
      <c r="I2" s="203"/>
      <c r="J2" s="204"/>
      <c r="K2" s="202" t="s">
        <v>69</v>
      </c>
      <c r="L2" s="203"/>
      <c r="M2" s="204"/>
      <c r="N2" s="202" t="s">
        <v>70</v>
      </c>
      <c r="O2" s="203"/>
      <c r="P2" s="204"/>
      <c r="Q2" s="202" t="s">
        <v>74</v>
      </c>
      <c r="R2" s="203"/>
      <c r="S2" s="204"/>
      <c r="T2" s="202" t="s">
        <v>75</v>
      </c>
      <c r="U2" s="203"/>
      <c r="V2" s="204"/>
      <c r="W2" s="14" t="s">
        <v>147</v>
      </c>
      <c r="X2" s="202" t="s">
        <v>73</v>
      </c>
      <c r="Y2" s="203"/>
      <c r="Z2" s="204"/>
      <c r="AA2" s="202" t="s">
        <v>17</v>
      </c>
      <c r="AB2" s="203"/>
      <c r="AC2" s="204"/>
      <c r="AD2" s="14" t="s">
        <v>148</v>
      </c>
      <c r="AE2" s="14" t="s">
        <v>149</v>
      </c>
      <c r="AF2" s="202" t="s">
        <v>71</v>
      </c>
      <c r="AG2" s="203"/>
      <c r="AH2" s="204"/>
      <c r="AI2" s="202" t="s">
        <v>72</v>
      </c>
      <c r="AJ2" s="203"/>
      <c r="AK2" s="204"/>
      <c r="AL2" s="202" t="s">
        <v>76</v>
      </c>
      <c r="AM2" s="203"/>
      <c r="AN2" s="204"/>
      <c r="AO2" s="202" t="s">
        <v>78</v>
      </c>
      <c r="AP2" s="203"/>
      <c r="AQ2" s="204"/>
      <c r="AR2" s="205" t="s">
        <v>64</v>
      </c>
      <c r="AS2" s="206"/>
      <c r="AT2" s="207"/>
    </row>
    <row r="3" spans="1:46" s="1" customFormat="1" ht="25.5">
      <c r="A3" s="214" t="s">
        <v>84</v>
      </c>
      <c r="B3" s="208" t="s">
        <v>87</v>
      </c>
      <c r="C3" s="209"/>
      <c r="D3" s="210"/>
      <c r="E3" s="208" t="s">
        <v>85</v>
      </c>
      <c r="F3" s="209"/>
      <c r="G3" s="210"/>
      <c r="H3" s="208" t="s">
        <v>86</v>
      </c>
      <c r="I3" s="209"/>
      <c r="J3" s="210"/>
      <c r="K3" s="208" t="s">
        <v>88</v>
      </c>
      <c r="L3" s="209"/>
      <c r="M3" s="210"/>
      <c r="N3" s="208" t="s">
        <v>89</v>
      </c>
      <c r="O3" s="209"/>
      <c r="P3" s="210"/>
      <c r="Q3" s="208" t="s">
        <v>93</v>
      </c>
      <c r="R3" s="209"/>
      <c r="S3" s="210"/>
      <c r="T3" s="208" t="s">
        <v>94</v>
      </c>
      <c r="U3" s="209"/>
      <c r="V3" s="210"/>
      <c r="W3" s="15" t="s">
        <v>105</v>
      </c>
      <c r="X3" s="208" t="s">
        <v>92</v>
      </c>
      <c r="Y3" s="209"/>
      <c r="Z3" s="210"/>
      <c r="AA3" s="208" t="s">
        <v>97</v>
      </c>
      <c r="AB3" s="209"/>
      <c r="AC3" s="210"/>
      <c r="AD3" s="15" t="s">
        <v>106</v>
      </c>
      <c r="AE3" s="15" t="s">
        <v>107</v>
      </c>
      <c r="AF3" s="208" t="s">
        <v>90</v>
      </c>
      <c r="AG3" s="209"/>
      <c r="AH3" s="210"/>
      <c r="AI3" s="208" t="s">
        <v>91</v>
      </c>
      <c r="AJ3" s="209"/>
      <c r="AK3" s="210"/>
      <c r="AL3" s="208" t="s">
        <v>95</v>
      </c>
      <c r="AM3" s="209"/>
      <c r="AN3" s="210"/>
      <c r="AO3" s="208" t="s">
        <v>98</v>
      </c>
      <c r="AP3" s="209"/>
      <c r="AQ3" s="210"/>
      <c r="AR3" s="211" t="s">
        <v>104</v>
      </c>
      <c r="AS3" s="212"/>
      <c r="AT3" s="213"/>
    </row>
    <row r="4" spans="1:46" ht="14.25">
      <c r="A4" s="214"/>
      <c r="B4" s="5" t="s">
        <v>150</v>
      </c>
      <c r="C4" s="5" t="s">
        <v>151</v>
      </c>
      <c r="D4" s="5" t="s">
        <v>152</v>
      </c>
      <c r="E4" s="5" t="s">
        <v>153</v>
      </c>
      <c r="F4" s="5" t="s">
        <v>154</v>
      </c>
      <c r="G4" s="5" t="s">
        <v>155</v>
      </c>
      <c r="H4" s="5" t="s">
        <v>153</v>
      </c>
      <c r="I4" s="5" t="s">
        <v>154</v>
      </c>
      <c r="J4" s="5" t="s">
        <v>155</v>
      </c>
      <c r="K4" s="5" t="s">
        <v>153</v>
      </c>
      <c r="L4" s="5" t="s">
        <v>154</v>
      </c>
      <c r="M4" s="5" t="s">
        <v>155</v>
      </c>
      <c r="N4" s="5" t="s">
        <v>153</v>
      </c>
      <c r="O4" s="5" t="s">
        <v>154</v>
      </c>
      <c r="P4" s="5" t="s">
        <v>155</v>
      </c>
      <c r="Q4" s="5" t="s">
        <v>153</v>
      </c>
      <c r="R4" s="5" t="s">
        <v>154</v>
      </c>
      <c r="S4" s="5" t="s">
        <v>155</v>
      </c>
      <c r="T4" s="5" t="s">
        <v>153</v>
      </c>
      <c r="U4" s="5" t="s">
        <v>154</v>
      </c>
      <c r="V4" s="5" t="s">
        <v>155</v>
      </c>
      <c r="W4" s="5"/>
      <c r="X4" s="5" t="s">
        <v>153</v>
      </c>
      <c r="Y4" s="5" t="s">
        <v>154</v>
      </c>
      <c r="Z4" s="5" t="s">
        <v>155</v>
      </c>
      <c r="AA4" s="5" t="s">
        <v>153</v>
      </c>
      <c r="AB4" s="5" t="s">
        <v>154</v>
      </c>
      <c r="AC4" s="5" t="s">
        <v>155</v>
      </c>
      <c r="AD4" s="5"/>
      <c r="AE4" s="5"/>
      <c r="AF4" s="5" t="s">
        <v>153</v>
      </c>
      <c r="AG4" s="5" t="s">
        <v>154</v>
      </c>
      <c r="AH4" s="5" t="s">
        <v>155</v>
      </c>
      <c r="AI4" s="19" t="s">
        <v>153</v>
      </c>
      <c r="AJ4" s="19" t="s">
        <v>154</v>
      </c>
      <c r="AK4" s="19" t="s">
        <v>155</v>
      </c>
      <c r="AL4" s="19" t="s">
        <v>153</v>
      </c>
      <c r="AM4" s="19" t="s">
        <v>154</v>
      </c>
      <c r="AN4" s="19" t="s">
        <v>155</v>
      </c>
      <c r="AO4" s="19" t="s">
        <v>153</v>
      </c>
      <c r="AP4" s="19" t="s">
        <v>154</v>
      </c>
      <c r="AQ4" s="19" t="s">
        <v>155</v>
      </c>
      <c r="AR4" s="19" t="s">
        <v>153</v>
      </c>
      <c r="AS4" s="19" t="s">
        <v>154</v>
      </c>
      <c r="AT4" s="19" t="s">
        <v>155</v>
      </c>
    </row>
    <row r="5" spans="1:46" ht="14.25">
      <c r="A5" s="6">
        <f>全平台汇总!A3</f>
        <v>46082</v>
      </c>
      <c r="B5" s="7">
        <f>GJP!D9</f>
        <v>19170</v>
      </c>
      <c r="C5" s="7">
        <f>'2026年2月GJP'!D9</f>
        <v>18208</v>
      </c>
      <c r="D5" s="8">
        <f t="shared" ref="D5:D35" si="0">(B5-C5)/C5</f>
        <v>5.2833919156414763E-2</v>
      </c>
      <c r="E5" s="9">
        <f>GJP!B9</f>
        <v>734</v>
      </c>
      <c r="F5" s="9">
        <f>'2026年2月GJP'!B9</f>
        <v>931</v>
      </c>
      <c r="G5" s="10">
        <f t="shared" ref="G5:G35" si="1">(E5-F5)/F5</f>
        <v>-0.21160042964554243</v>
      </c>
      <c r="H5" s="7">
        <f>GJP!C9</f>
        <v>200</v>
      </c>
      <c r="I5" s="7">
        <f>'2026年2月GJP'!C9</f>
        <v>204</v>
      </c>
      <c r="J5" s="8">
        <f t="shared" ref="J5:J35" si="2">(H5-I5)/I5</f>
        <v>-1.9607843137254902E-2</v>
      </c>
      <c r="K5" s="9">
        <f>GJP!F9</f>
        <v>2361</v>
      </c>
      <c r="L5" s="9">
        <f>'2026年2月GJP'!F9</f>
        <v>2508</v>
      </c>
      <c r="M5" s="13">
        <f t="shared" ref="M5:M35" si="3">(K5-L5)/L5</f>
        <v>-5.861244019138756E-2</v>
      </c>
      <c r="N5" s="7">
        <f>GJP!G9</f>
        <v>4778</v>
      </c>
      <c r="O5" s="7">
        <f>'2026年2月GJP'!G9</f>
        <v>4989</v>
      </c>
      <c r="P5" s="12">
        <f t="shared" ref="P5:P35" si="4">(N5-O5)/O5</f>
        <v>-4.2293044698336342E-2</v>
      </c>
      <c r="Q5" s="9">
        <f>GJP!K9</f>
        <v>32342</v>
      </c>
      <c r="R5" s="9">
        <f>'2026年2月GJP'!K9</f>
        <v>44897</v>
      </c>
      <c r="S5" s="12">
        <f t="shared" ref="S5:S35" si="5">(Q5-R5)/R5</f>
        <v>-0.27964006503775307</v>
      </c>
      <c r="T5" s="7">
        <f>GJP!L9</f>
        <v>3452835.6</v>
      </c>
      <c r="U5" s="7">
        <f>'2026年2月GJP'!L9</f>
        <v>3106771.37</v>
      </c>
      <c r="V5" s="12">
        <f t="shared" ref="V5:V35" si="6">(T5-U5)/U5</f>
        <v>0.11139031128640792</v>
      </c>
      <c r="W5" s="16">
        <f>GJP!AH9</f>
        <v>1462.4462515883101</v>
      </c>
      <c r="X5" s="9">
        <f>GJP!J9</f>
        <v>13551</v>
      </c>
      <c r="Y5" s="9">
        <f>'2026年2月GJP'!J9</f>
        <v>13162</v>
      </c>
      <c r="Z5" s="12">
        <f t="shared" ref="Z5:Z35" si="7">(X5-Y5)/Y5</f>
        <v>2.9554778908980398E-2</v>
      </c>
      <c r="AA5" s="7">
        <f>GJP!P9</f>
        <v>23941465.09</v>
      </c>
      <c r="AB5" s="7">
        <f>'2026年2月GJP'!P9</f>
        <v>25422361.170000002</v>
      </c>
      <c r="AC5" s="12">
        <f t="shared" ref="AC5:AC35" si="8">(AA5-AB5)/AB5</f>
        <v>-5.8251712738136736E-2</v>
      </c>
      <c r="AD5" s="16">
        <f>GJP!AI9</f>
        <v>1766.7674038816324</v>
      </c>
      <c r="AE5" s="18">
        <f>GJP!AJ9</f>
        <v>5.7395171537484115</v>
      </c>
      <c r="AF5" s="9">
        <f>GJP!H9</f>
        <v>665</v>
      </c>
      <c r="AG5" s="9">
        <f>'2026年2月GJP'!H9</f>
        <v>648</v>
      </c>
      <c r="AH5" s="12">
        <f t="shared" ref="AH5:AH35" si="9">(AF5-AG5)/AG5</f>
        <v>2.6234567901234566E-2</v>
      </c>
      <c r="AI5" s="7">
        <f>GJP!I9</f>
        <v>988</v>
      </c>
      <c r="AJ5" s="7">
        <f>'2026年2月GJP'!I9</f>
        <v>1005</v>
      </c>
      <c r="AK5" s="12">
        <f t="shared" ref="AK5:AK35" si="10">(AI5-AJ5)/AJ5</f>
        <v>-1.6915422885572139E-2</v>
      </c>
      <c r="AL5" s="9">
        <f>GJP!M9</f>
        <v>2765137</v>
      </c>
      <c r="AM5" s="9">
        <f>'2026年2月GJP'!M9</f>
        <v>2958057</v>
      </c>
      <c r="AN5" s="12">
        <f t="shared" ref="AN5:AN35" si="11">(AL5-AM5)/AM5</f>
        <v>-6.5218486323961974E-2</v>
      </c>
      <c r="AO5" s="7">
        <f>GJP!Q9</f>
        <v>1187358.8600000001</v>
      </c>
      <c r="AP5" s="7">
        <f>'2026年2月GJP'!Q9</f>
        <v>-64018.34</v>
      </c>
      <c r="AQ5" s="12">
        <f t="shared" ref="AQ5:AQ35" si="12">(AO5-AP5)/AP5</f>
        <v>-19.547167264880663</v>
      </c>
      <c r="AR5" s="9">
        <f>GJP!AF9</f>
        <v>776954.83260000008</v>
      </c>
      <c r="AS5" s="9">
        <f>'2026年2月GJP'!AF9</f>
        <v>-587140.94939999992</v>
      </c>
      <c r="AT5" s="12">
        <f t="shared" ref="AT5:AT35" si="13">(AR5-AS5)/AS5</f>
        <v>-2.3232850364021984</v>
      </c>
    </row>
    <row r="6" spans="1:46" ht="14.25">
      <c r="A6" s="6">
        <f>全平台汇总!A4</f>
        <v>46083</v>
      </c>
      <c r="B6" s="7">
        <f>GJP!D10</f>
        <v>16191</v>
      </c>
      <c r="C6" s="7">
        <f>'2026年2月GJP'!D10</f>
        <v>16841</v>
      </c>
      <c r="D6" s="8">
        <f t="shared" si="0"/>
        <v>-3.8596282881064072E-2</v>
      </c>
      <c r="E6" s="9">
        <f>GJP!B10</f>
        <v>682</v>
      </c>
      <c r="F6" s="9">
        <f>'2026年2月GJP'!B10</f>
        <v>435</v>
      </c>
      <c r="G6" s="10">
        <f t="shared" si="1"/>
        <v>0.56781609195402294</v>
      </c>
      <c r="H6" s="7">
        <f>GJP!C10</f>
        <v>194</v>
      </c>
      <c r="I6" s="7">
        <f>'2026年2月GJP'!C10</f>
        <v>142</v>
      </c>
      <c r="J6" s="8">
        <f t="shared" si="2"/>
        <v>0.36619718309859156</v>
      </c>
      <c r="K6" s="9">
        <f>GJP!F10</f>
        <v>2036</v>
      </c>
      <c r="L6" s="9">
        <f>'2026年2月GJP'!F10</f>
        <v>2320</v>
      </c>
      <c r="M6" s="13">
        <f t="shared" si="3"/>
        <v>-0.12241379310344827</v>
      </c>
      <c r="N6" s="7">
        <f>GJP!G10</f>
        <v>4246</v>
      </c>
      <c r="O6" s="7">
        <f>'2026年2月GJP'!G10</f>
        <v>4738</v>
      </c>
      <c r="P6" s="12">
        <f t="shared" si="4"/>
        <v>-0.10384128324187421</v>
      </c>
      <c r="Q6" s="9">
        <f>GJP!K10</f>
        <v>30152</v>
      </c>
      <c r="R6" s="9">
        <f>'2026年2月GJP'!K10</f>
        <v>23988</v>
      </c>
      <c r="S6" s="12">
        <f t="shared" si="5"/>
        <v>0.25696181424045356</v>
      </c>
      <c r="T6" s="7">
        <f>GJP!L10</f>
        <v>2617217.5699999998</v>
      </c>
      <c r="U6" s="7">
        <f>'2026年2月GJP'!L10</f>
        <v>3171798.86</v>
      </c>
      <c r="V6" s="12">
        <f t="shared" si="6"/>
        <v>-0.17484755953282613</v>
      </c>
      <c r="W6" s="16">
        <f>GJP!AH10</f>
        <v>1285.470319253438</v>
      </c>
      <c r="X6" s="9">
        <f>GJP!J10</f>
        <v>11724</v>
      </c>
      <c r="Y6" s="9">
        <f>'2026年2月GJP'!J10</f>
        <v>12294</v>
      </c>
      <c r="Z6" s="12">
        <f t="shared" si="7"/>
        <v>-4.6364080039043437E-2</v>
      </c>
      <c r="AA6" s="7">
        <f>GJP!P10</f>
        <v>17044339.91</v>
      </c>
      <c r="AB6" s="7">
        <f>'2026年2月GJP'!P10</f>
        <v>20602743.780000001</v>
      </c>
      <c r="AC6" s="12">
        <f t="shared" si="8"/>
        <v>-0.17271504747121602</v>
      </c>
      <c r="AD6" s="16">
        <f>GJP!AI10</f>
        <v>1453.7990370180826</v>
      </c>
      <c r="AE6" s="18">
        <f>GJP!AJ10</f>
        <v>5.7583497053045187</v>
      </c>
      <c r="AF6" s="9">
        <f>GJP!H10</f>
        <v>643</v>
      </c>
      <c r="AG6" s="9">
        <f>'2026年2月GJP'!H10</f>
        <v>660</v>
      </c>
      <c r="AH6" s="12">
        <f t="shared" si="9"/>
        <v>-2.5757575757575757E-2</v>
      </c>
      <c r="AI6" s="7">
        <f>GJP!I10</f>
        <v>985</v>
      </c>
      <c r="AJ6" s="7">
        <f>'2026年2月GJP'!I10</f>
        <v>1049</v>
      </c>
      <c r="AK6" s="12">
        <f t="shared" si="10"/>
        <v>-6.1010486177311724E-2</v>
      </c>
      <c r="AL6" s="9">
        <f>GJP!M10</f>
        <v>2515136</v>
      </c>
      <c r="AM6" s="9">
        <f>'2026年2月GJP'!M10</f>
        <v>3515943</v>
      </c>
      <c r="AN6" s="12">
        <f t="shared" si="11"/>
        <v>-0.28464824372863839</v>
      </c>
      <c r="AO6" s="7">
        <f>GJP!Q10</f>
        <v>679017.64</v>
      </c>
      <c r="AP6" s="7">
        <f>'2026年2月GJP'!Q10</f>
        <v>579400.78</v>
      </c>
      <c r="AQ6" s="12">
        <f t="shared" si="12"/>
        <v>0.17193083516387392</v>
      </c>
      <c r="AR6" s="9">
        <f>GJP!AF10</f>
        <v>7576.1824000000197</v>
      </c>
      <c r="AS6" s="9">
        <f>'2026年2月GJP'!AF10</f>
        <v>-415997.75020000001</v>
      </c>
      <c r="AT6" s="12">
        <f t="shared" si="13"/>
        <v>-1.0182120754171329</v>
      </c>
    </row>
    <row r="7" spans="1:46" ht="14.25">
      <c r="A7" s="6">
        <f>全平台汇总!A5</f>
        <v>46084</v>
      </c>
      <c r="B7" s="7">
        <f>GJP!D11</f>
        <v>16353</v>
      </c>
      <c r="C7" s="7">
        <f>'2026年2月GJP'!D11</f>
        <v>18689</v>
      </c>
      <c r="D7" s="8">
        <f t="shared" si="0"/>
        <v>-0.12499331157365295</v>
      </c>
      <c r="E7" s="9">
        <f>GJP!B11</f>
        <v>774</v>
      </c>
      <c r="F7" s="9">
        <f>'2026年2月GJP'!B11</f>
        <v>559</v>
      </c>
      <c r="G7" s="10">
        <f t="shared" si="1"/>
        <v>0.38461538461538464</v>
      </c>
      <c r="H7" s="7">
        <f>GJP!C11</f>
        <v>243</v>
      </c>
      <c r="I7" s="7">
        <f>'2026年2月GJP'!C11</f>
        <v>152</v>
      </c>
      <c r="J7" s="8">
        <f t="shared" si="2"/>
        <v>0.59868421052631582</v>
      </c>
      <c r="K7" s="9">
        <f>GJP!F11</f>
        <v>2106</v>
      </c>
      <c r="L7" s="9">
        <f>'2026年2月GJP'!F11</f>
        <v>2250</v>
      </c>
      <c r="M7" s="13">
        <f t="shared" si="3"/>
        <v>-6.4000000000000001E-2</v>
      </c>
      <c r="N7" s="7">
        <f>GJP!G11</f>
        <v>4583</v>
      </c>
      <c r="O7" s="7">
        <f>'2026年2月GJP'!G11</f>
        <v>4886</v>
      </c>
      <c r="P7" s="12">
        <f t="shared" si="4"/>
        <v>-6.2013917314776915E-2</v>
      </c>
      <c r="Q7" s="9">
        <f>GJP!K11</f>
        <v>36262</v>
      </c>
      <c r="R7" s="9">
        <f>'2026年2月GJP'!K11</f>
        <v>26490</v>
      </c>
      <c r="S7" s="12">
        <f t="shared" si="5"/>
        <v>0.3688939222348056</v>
      </c>
      <c r="T7" s="7">
        <f>GJP!L11</f>
        <v>3512576</v>
      </c>
      <c r="U7" s="7">
        <f>'2026年2月GJP'!L11</f>
        <v>3456902.25</v>
      </c>
      <c r="V7" s="12">
        <f t="shared" si="6"/>
        <v>1.6105098140972891E-2</v>
      </c>
      <c r="W7" s="16">
        <f>GJP!AH11</f>
        <v>1667.8898385565053</v>
      </c>
      <c r="X7" s="9">
        <f>GJP!J11</f>
        <v>12145</v>
      </c>
      <c r="Y7" s="9">
        <f>'2026年2月GJP'!J11</f>
        <v>13508</v>
      </c>
      <c r="Z7" s="12">
        <f t="shared" si="7"/>
        <v>-0.10090316849274504</v>
      </c>
      <c r="AA7" s="7">
        <f>GJP!P11</f>
        <v>22759687.210000001</v>
      </c>
      <c r="AB7" s="7">
        <f>'2026年2月GJP'!P11</f>
        <v>23368593.5</v>
      </c>
      <c r="AC7" s="12">
        <f t="shared" si="8"/>
        <v>-2.6056608413339E-2</v>
      </c>
      <c r="AD7" s="16">
        <f>GJP!AI11</f>
        <v>1873.996476739399</v>
      </c>
      <c r="AE7" s="18">
        <f>GJP!AJ11</f>
        <v>5.766856600189934</v>
      </c>
      <c r="AF7" s="9">
        <f>GJP!H11</f>
        <v>622</v>
      </c>
      <c r="AG7" s="9">
        <f>'2026年2月GJP'!H11</f>
        <v>624</v>
      </c>
      <c r="AH7" s="12">
        <f t="shared" si="9"/>
        <v>-3.205128205128205E-3</v>
      </c>
      <c r="AI7" s="7">
        <f>GJP!I11</f>
        <v>1026</v>
      </c>
      <c r="AJ7" s="7">
        <f>'2026年2月GJP'!I11</f>
        <v>1017</v>
      </c>
      <c r="AK7" s="12">
        <f t="shared" si="10"/>
        <v>8.8495575221238937E-3</v>
      </c>
      <c r="AL7" s="9">
        <f>GJP!M11</f>
        <v>3024609</v>
      </c>
      <c r="AM7" s="9">
        <f>'2026年2月GJP'!M11</f>
        <v>2447434</v>
      </c>
      <c r="AN7" s="12">
        <f t="shared" si="11"/>
        <v>0.23582862704367105</v>
      </c>
      <c r="AO7" s="7">
        <f>GJP!Q11</f>
        <v>575710.5</v>
      </c>
      <c r="AP7" s="7">
        <f>'2026年2月GJP'!Q11</f>
        <v>1289911.33</v>
      </c>
      <c r="AQ7" s="12">
        <f t="shared" si="12"/>
        <v>-0.55368211239760179</v>
      </c>
      <c r="AR7" s="9">
        <f>GJP!AF11</f>
        <v>262038.72500000003</v>
      </c>
      <c r="AS7" s="9">
        <f>'2026年2月GJP'!AF11</f>
        <v>887631.68029999989</v>
      </c>
      <c r="AT7" s="12">
        <f t="shared" si="13"/>
        <v>-0.70478889970281733</v>
      </c>
    </row>
    <row r="8" spans="1:46" ht="14.25">
      <c r="A8" s="6">
        <f>全平台汇总!A6</f>
        <v>46085</v>
      </c>
      <c r="B8" s="7">
        <f>GJP!D12</f>
        <v>17627</v>
      </c>
      <c r="C8" s="7">
        <f>'2026年2月GJP'!D12</f>
        <v>17222</v>
      </c>
      <c r="D8" s="8">
        <f t="shared" si="0"/>
        <v>2.3516432470096389E-2</v>
      </c>
      <c r="E8" s="9">
        <f>GJP!B12</f>
        <v>678</v>
      </c>
      <c r="F8" s="9">
        <f>'2026年2月GJP'!B12</f>
        <v>578</v>
      </c>
      <c r="G8" s="10">
        <f t="shared" si="1"/>
        <v>0.17301038062283736</v>
      </c>
      <c r="H8" s="7">
        <f>GJP!C12</f>
        <v>269</v>
      </c>
      <c r="I8" s="7">
        <f>'2026年2月GJP'!C12</f>
        <v>158</v>
      </c>
      <c r="J8" s="8">
        <f t="shared" si="2"/>
        <v>0.70253164556962022</v>
      </c>
      <c r="K8" s="9">
        <f>GJP!F12</f>
        <v>2317</v>
      </c>
      <c r="L8" s="9">
        <f>'2026年2月GJP'!F12</f>
        <v>2170</v>
      </c>
      <c r="M8" s="13">
        <f t="shared" si="3"/>
        <v>6.7741935483870974E-2</v>
      </c>
      <c r="N8" s="7">
        <f>GJP!G12</f>
        <v>4885</v>
      </c>
      <c r="O8" s="7">
        <f>'2026年2月GJP'!G12</f>
        <v>4846</v>
      </c>
      <c r="P8" s="12">
        <f t="shared" si="4"/>
        <v>8.0478745356995455E-3</v>
      </c>
      <c r="Q8" s="9">
        <f>GJP!K12</f>
        <v>65672</v>
      </c>
      <c r="R8" s="9">
        <f>'2026年2月GJP'!K12</f>
        <v>28550</v>
      </c>
      <c r="S8" s="12">
        <f t="shared" si="5"/>
        <v>1.3002451838879159</v>
      </c>
      <c r="T8" s="7">
        <f>GJP!L12</f>
        <v>4296188.08</v>
      </c>
      <c r="U8" s="7">
        <f>'2026年2月GJP'!L12</f>
        <v>3826473.64</v>
      </c>
      <c r="V8" s="12">
        <f t="shared" si="6"/>
        <v>0.12275386797124256</v>
      </c>
      <c r="W8" s="16">
        <f>GJP!AH12</f>
        <v>1854.2028830384118</v>
      </c>
      <c r="X8" s="9">
        <f>GJP!J12</f>
        <v>13428</v>
      </c>
      <c r="Y8" s="9">
        <f>'2026年2月GJP'!J12</f>
        <v>13289</v>
      </c>
      <c r="Z8" s="12">
        <f t="shared" si="7"/>
        <v>1.0459778764391602E-2</v>
      </c>
      <c r="AA8" s="7">
        <f>GJP!P12</f>
        <v>24304692.629999999</v>
      </c>
      <c r="AB8" s="7">
        <f>'2026年2月GJP'!P12</f>
        <v>23473108.84</v>
      </c>
      <c r="AC8" s="12">
        <f t="shared" si="8"/>
        <v>3.5427083632949198E-2</v>
      </c>
      <c r="AD8" s="16">
        <f>GJP!AI12</f>
        <v>1810.0009405719391</v>
      </c>
      <c r="AE8" s="18">
        <f>GJP!AJ12</f>
        <v>5.7954251186879588</v>
      </c>
      <c r="AF8" s="9">
        <f>GJP!H12</f>
        <v>677</v>
      </c>
      <c r="AG8" s="9">
        <f>'2026年2月GJP'!H12</f>
        <v>655</v>
      </c>
      <c r="AH8" s="12">
        <f t="shared" si="9"/>
        <v>3.3587786259541987E-2</v>
      </c>
      <c r="AI8" s="7">
        <f>GJP!I12</f>
        <v>1068</v>
      </c>
      <c r="AJ8" s="7">
        <f>'2026年2月GJP'!I12</f>
        <v>1051</v>
      </c>
      <c r="AK8" s="12">
        <f t="shared" si="10"/>
        <v>1.6175071360608945E-2</v>
      </c>
      <c r="AL8" s="9">
        <f>GJP!M12</f>
        <v>2684064</v>
      </c>
      <c r="AM8" s="9">
        <f>'2026年2月GJP'!M12</f>
        <v>2486225</v>
      </c>
      <c r="AN8" s="12">
        <f t="shared" si="11"/>
        <v>7.9574053032207465E-2</v>
      </c>
      <c r="AO8" s="7">
        <f>GJP!Q12</f>
        <v>1626751.02</v>
      </c>
      <c r="AP8" s="7">
        <f>'2026年2月GJP'!Q12</f>
        <v>1477027.66</v>
      </c>
      <c r="AQ8" s="12">
        <f t="shared" si="12"/>
        <v>0.10136801364979185</v>
      </c>
      <c r="AR8" s="9">
        <f>GJP!AF12</f>
        <v>1133593.2181999998</v>
      </c>
      <c r="AS8" s="9">
        <f>'2026年2月GJP'!AF12</f>
        <v>1061965.1505999998</v>
      </c>
      <c r="AT8" s="12">
        <f t="shared" si="13"/>
        <v>6.7448604654805108E-2</v>
      </c>
    </row>
    <row r="9" spans="1:46" ht="14.25">
      <c r="A9" s="6">
        <f>全平台汇总!A7</f>
        <v>46086</v>
      </c>
      <c r="B9" s="7">
        <f>GJP!D13</f>
        <v>16507</v>
      </c>
      <c r="C9" s="7">
        <f>'2026年2月GJP'!D13</f>
        <v>15998</v>
      </c>
      <c r="D9" s="8">
        <f t="shared" si="0"/>
        <v>3.1816477059632454E-2</v>
      </c>
      <c r="E9" s="9">
        <f>GJP!B13</f>
        <v>697</v>
      </c>
      <c r="F9" s="9">
        <f>'2026年2月GJP'!B13</f>
        <v>492</v>
      </c>
      <c r="G9" s="10">
        <f t="shared" si="1"/>
        <v>0.41666666666666669</v>
      </c>
      <c r="H9" s="7">
        <f>GJP!C13</f>
        <v>185</v>
      </c>
      <c r="I9" s="7">
        <f>'2026年2月GJP'!C13</f>
        <v>141</v>
      </c>
      <c r="J9" s="8">
        <f t="shared" si="2"/>
        <v>0.31205673758865249</v>
      </c>
      <c r="K9" s="9">
        <f>GJP!F13</f>
        <v>2081</v>
      </c>
      <c r="L9" s="9">
        <f>'2026年2月GJP'!F13</f>
        <v>2074</v>
      </c>
      <c r="M9" s="13">
        <f t="shared" si="3"/>
        <v>3.3751205400192863E-3</v>
      </c>
      <c r="N9" s="7">
        <f>GJP!G13</f>
        <v>4610</v>
      </c>
      <c r="O9" s="7">
        <f>'2026年2月GJP'!G13</f>
        <v>4551</v>
      </c>
      <c r="P9" s="12">
        <f t="shared" si="4"/>
        <v>1.2964183695891012E-2</v>
      </c>
      <c r="Q9" s="9">
        <f>GJP!K13</f>
        <v>56468</v>
      </c>
      <c r="R9" s="9">
        <f>'2026年2月GJP'!K13</f>
        <v>28883</v>
      </c>
      <c r="S9" s="12">
        <f t="shared" si="5"/>
        <v>0.95506006993733339</v>
      </c>
      <c r="T9" s="7">
        <f>GJP!L13</f>
        <v>3307678.82</v>
      </c>
      <c r="U9" s="7">
        <f>'2026年2月GJP'!L13</f>
        <v>2983744</v>
      </c>
      <c r="V9" s="12">
        <f t="shared" si="6"/>
        <v>0.10856655932948665</v>
      </c>
      <c r="W9" s="16">
        <f>GJP!AH13</f>
        <v>1589.4660355598269</v>
      </c>
      <c r="X9" s="9">
        <f>GJP!J13</f>
        <v>12528</v>
      </c>
      <c r="Y9" s="9">
        <f>'2026年2月GJP'!J13</f>
        <v>11792</v>
      </c>
      <c r="Z9" s="12">
        <f t="shared" si="7"/>
        <v>6.2415196743554953E-2</v>
      </c>
      <c r="AA9" s="7">
        <f>GJP!P13</f>
        <v>18651346.399999999</v>
      </c>
      <c r="AB9" s="7">
        <f>'2026年2月GJP'!P13</f>
        <v>19321890.25</v>
      </c>
      <c r="AC9" s="12">
        <f t="shared" si="8"/>
        <v>-3.4703843222585407E-2</v>
      </c>
      <c r="AD9" s="16">
        <f>GJP!AI13</f>
        <v>1488.7728607918261</v>
      </c>
      <c r="AE9" s="18">
        <f>GJP!AJ13</f>
        <v>6.0201826045170588</v>
      </c>
      <c r="AF9" s="9">
        <f>GJP!H13</f>
        <v>572</v>
      </c>
      <c r="AG9" s="9">
        <f>'2026年2月GJP'!H13</f>
        <v>565</v>
      </c>
      <c r="AH9" s="12">
        <f t="shared" si="9"/>
        <v>1.2389380530973451E-2</v>
      </c>
      <c r="AI9" s="7">
        <f>GJP!I13</f>
        <v>979</v>
      </c>
      <c r="AJ9" s="7">
        <f>'2026年2月GJP'!I13</f>
        <v>900</v>
      </c>
      <c r="AK9" s="12">
        <f t="shared" si="10"/>
        <v>8.7777777777777774E-2</v>
      </c>
      <c r="AL9" s="9">
        <f>GJP!M13</f>
        <v>2573118</v>
      </c>
      <c r="AM9" s="9">
        <f>'2026年2月GJP'!M13</f>
        <v>2335099</v>
      </c>
      <c r="AN9" s="12">
        <f t="shared" si="11"/>
        <v>0.10193101020556301</v>
      </c>
      <c r="AO9" s="7">
        <f>GJP!Q13</f>
        <v>997982.34</v>
      </c>
      <c r="AP9" s="7">
        <f>'2026年2月GJP'!Q13</f>
        <v>705892.75</v>
      </c>
      <c r="AQ9" s="12">
        <f t="shared" si="12"/>
        <v>0.41378749108841245</v>
      </c>
      <c r="AR9" s="9">
        <f>GJP!AF13</f>
        <v>661837.82940000005</v>
      </c>
      <c r="AS9" s="9">
        <f>'2026年2月GJP'!AF13</f>
        <v>401364.09250000003</v>
      </c>
      <c r="AT9" s="12">
        <f t="shared" si="13"/>
        <v>0.64897120038210687</v>
      </c>
    </row>
    <row r="10" spans="1:46" ht="14.25">
      <c r="A10" s="6">
        <f>全平台汇总!A8</f>
        <v>46087</v>
      </c>
      <c r="B10" s="7">
        <f>GJP!D14</f>
        <v>18920</v>
      </c>
      <c r="C10" s="7">
        <f>'2026年2月GJP'!D14</f>
        <v>14293</v>
      </c>
      <c r="D10" s="8">
        <f t="shared" si="0"/>
        <v>0.32372490030084655</v>
      </c>
      <c r="E10" s="9">
        <f>GJP!B14</f>
        <v>627</v>
      </c>
      <c r="F10" s="9">
        <f>'2026年2月GJP'!B14</f>
        <v>424</v>
      </c>
      <c r="G10" s="10">
        <f t="shared" si="1"/>
        <v>0.47877358490566035</v>
      </c>
      <c r="H10" s="7">
        <f>GJP!C14</f>
        <v>224</v>
      </c>
      <c r="I10" s="7">
        <f>'2026年2月GJP'!C14</f>
        <v>122</v>
      </c>
      <c r="J10" s="8">
        <f t="shared" si="2"/>
        <v>0.83606557377049184</v>
      </c>
      <c r="K10" s="9">
        <f>GJP!F14</f>
        <v>2663</v>
      </c>
      <c r="L10" s="9">
        <f>'2026年2月GJP'!F14</f>
        <v>2415</v>
      </c>
      <c r="M10" s="13">
        <f t="shared" si="3"/>
        <v>0.10269151138716356</v>
      </c>
      <c r="N10" s="7">
        <f>GJP!G14</f>
        <v>5349</v>
      </c>
      <c r="O10" s="7">
        <f>'2026年2月GJP'!G14</f>
        <v>4771</v>
      </c>
      <c r="P10" s="12">
        <f t="shared" si="4"/>
        <v>0.12114860616223014</v>
      </c>
      <c r="Q10" s="9">
        <f>GJP!K14</f>
        <v>59567</v>
      </c>
      <c r="R10" s="9">
        <f>'2026年2月GJP'!K14</f>
        <v>23900</v>
      </c>
      <c r="S10" s="12">
        <f t="shared" si="5"/>
        <v>1.4923430962343096</v>
      </c>
      <c r="T10" s="7">
        <f>GJP!L14</f>
        <v>4434477.04</v>
      </c>
      <c r="U10" s="7">
        <f>'2026年2月GJP'!L14</f>
        <v>3941221.62</v>
      </c>
      <c r="V10" s="12">
        <f t="shared" si="6"/>
        <v>0.12515292656899613</v>
      </c>
      <c r="W10" s="16">
        <f>GJP!AH14</f>
        <v>1665.2185655276005</v>
      </c>
      <c r="X10" s="9">
        <f>GJP!J14</f>
        <v>15273</v>
      </c>
      <c r="Y10" s="9">
        <f>'2026年2月GJP'!J14</f>
        <v>10708</v>
      </c>
      <c r="Z10" s="12">
        <f t="shared" si="7"/>
        <v>0.42631677250653716</v>
      </c>
      <c r="AA10" s="7">
        <f>GJP!P14</f>
        <v>27038274.600000001</v>
      </c>
      <c r="AB10" s="7">
        <f>'2026年2月GJP'!P14</f>
        <v>24155002.100000001</v>
      </c>
      <c r="AC10" s="12">
        <f t="shared" si="8"/>
        <v>0.119365441909856</v>
      </c>
      <c r="AD10" s="16">
        <f>GJP!AI14</f>
        <v>1770.3316047927717</v>
      </c>
      <c r="AE10" s="18">
        <f>GJP!AJ14</f>
        <v>5.7352609838527977</v>
      </c>
      <c r="AF10" s="9">
        <f>GJP!H14</f>
        <v>819</v>
      </c>
      <c r="AG10" s="9">
        <f>'2026年2月GJP'!H14</f>
        <v>603</v>
      </c>
      <c r="AH10" s="12">
        <f t="shared" si="9"/>
        <v>0.35820895522388058</v>
      </c>
      <c r="AI10" s="7">
        <f>GJP!I14</f>
        <v>1222</v>
      </c>
      <c r="AJ10" s="7">
        <f>'2026年2月GJP'!I14</f>
        <v>981</v>
      </c>
      <c r="AK10" s="12">
        <f t="shared" si="10"/>
        <v>0.24566768603465852</v>
      </c>
      <c r="AL10" s="9">
        <f>GJP!M14</f>
        <v>3827157</v>
      </c>
      <c r="AM10" s="9">
        <f>'2026年2月GJP'!M14</f>
        <v>3065968</v>
      </c>
      <c r="AN10" s="12">
        <f t="shared" si="11"/>
        <v>0.24827036681400458</v>
      </c>
      <c r="AO10" s="7">
        <f>GJP!Q14</f>
        <v>1029884.01</v>
      </c>
      <c r="AP10" s="7">
        <f>'2026年2月GJP'!Q14</f>
        <v>1271404.8799999999</v>
      </c>
      <c r="AQ10" s="12">
        <f t="shared" si="12"/>
        <v>-0.18996377456094074</v>
      </c>
      <c r="AR10" s="9">
        <f>GJP!AF14</f>
        <v>507235.54910000012</v>
      </c>
      <c r="AS10" s="9">
        <f>'2026年2月GJP'!AF14</f>
        <v>761277.43079999986</v>
      </c>
      <c r="AT10" s="12">
        <f t="shared" si="13"/>
        <v>-0.33370473288960634</v>
      </c>
    </row>
    <row r="11" spans="1:46" ht="14.25">
      <c r="A11" s="6">
        <f>全平台汇总!A9</f>
        <v>46088</v>
      </c>
      <c r="B11" s="7">
        <f>GJP!D15</f>
        <v>17714</v>
      </c>
      <c r="C11" s="7">
        <f>'2026年2月GJP'!D15</f>
        <v>15527</v>
      </c>
      <c r="D11" s="8">
        <f t="shared" si="0"/>
        <v>0.14085142010691054</v>
      </c>
      <c r="E11" s="9">
        <f>GJP!B15</f>
        <v>728</v>
      </c>
      <c r="F11" s="9">
        <f>'2026年2月GJP'!B15</f>
        <v>609</v>
      </c>
      <c r="G11" s="10">
        <f t="shared" si="1"/>
        <v>0.19540229885057472</v>
      </c>
      <c r="H11" s="7">
        <f>GJP!C15</f>
        <v>216</v>
      </c>
      <c r="I11" s="7">
        <f>'2026年2月GJP'!C15</f>
        <v>191</v>
      </c>
      <c r="J11" s="8">
        <f t="shared" si="2"/>
        <v>0.13089005235602094</v>
      </c>
      <c r="K11" s="9">
        <f>GJP!F15</f>
        <v>2264</v>
      </c>
      <c r="L11" s="9">
        <f>'2026年2月GJP'!F15</f>
        <v>2081</v>
      </c>
      <c r="M11" s="13">
        <f t="shared" si="3"/>
        <v>8.7938491110043246E-2</v>
      </c>
      <c r="N11" s="7">
        <f>GJP!G15</f>
        <v>4952</v>
      </c>
      <c r="O11" s="7">
        <f>'2026年2月GJP'!G15</f>
        <v>4432</v>
      </c>
      <c r="P11" s="12">
        <f t="shared" si="4"/>
        <v>0.11732851985559567</v>
      </c>
      <c r="Q11" s="9">
        <f>GJP!K15</f>
        <v>31207</v>
      </c>
      <c r="R11" s="9">
        <f>'2026年2月GJP'!K15</f>
        <v>103325</v>
      </c>
      <c r="S11" s="12">
        <f t="shared" si="5"/>
        <v>-0.69797241713041369</v>
      </c>
      <c r="T11" s="7">
        <f>GJP!L15</f>
        <v>2882752.71</v>
      </c>
      <c r="U11" s="7">
        <f>'2026年2月GJP'!L15</f>
        <v>2999471</v>
      </c>
      <c r="V11" s="12">
        <f t="shared" si="6"/>
        <v>-3.8912958318316808E-2</v>
      </c>
      <c r="W11" s="16">
        <f>GJP!AH15</f>
        <v>1273.3006669611307</v>
      </c>
      <c r="X11" s="9">
        <f>GJP!J15</f>
        <v>13942</v>
      </c>
      <c r="Y11" s="9">
        <f>'2026年2月GJP'!J15</f>
        <v>11409</v>
      </c>
      <c r="Z11" s="12">
        <f t="shared" si="7"/>
        <v>0.22201770532036111</v>
      </c>
      <c r="AA11" s="7">
        <f>GJP!P15</f>
        <v>17981849.399999999</v>
      </c>
      <c r="AB11" s="7">
        <f>'2026年2月GJP'!P15</f>
        <v>22725529.609999999</v>
      </c>
      <c r="AC11" s="12">
        <f t="shared" si="8"/>
        <v>-0.20873793884709388</v>
      </c>
      <c r="AD11" s="16">
        <f>GJP!AI15</f>
        <v>1289.7611103141585</v>
      </c>
      <c r="AE11" s="18">
        <f>GJP!AJ15</f>
        <v>6.1581272084805656</v>
      </c>
      <c r="AF11" s="9">
        <f>GJP!H15</f>
        <v>723</v>
      </c>
      <c r="AG11" s="9">
        <f>'2026年2月GJP'!H15</f>
        <v>589</v>
      </c>
      <c r="AH11" s="12">
        <f t="shared" si="9"/>
        <v>0.22750424448217318</v>
      </c>
      <c r="AI11" s="7">
        <f>GJP!I15</f>
        <v>1124</v>
      </c>
      <c r="AJ11" s="7">
        <f>'2026年2月GJP'!I15</f>
        <v>949</v>
      </c>
      <c r="AK11" s="12">
        <f t="shared" si="10"/>
        <v>0.18440463645943098</v>
      </c>
      <c r="AL11" s="9">
        <f>GJP!M15</f>
        <v>2293915</v>
      </c>
      <c r="AM11" s="9">
        <f>'2026年2月GJP'!M15</f>
        <v>2304381</v>
      </c>
      <c r="AN11" s="12">
        <f t="shared" si="11"/>
        <v>-4.5417836720577026E-3</v>
      </c>
      <c r="AO11" s="7">
        <f>GJP!Q15</f>
        <v>923435.5</v>
      </c>
      <c r="AP11" s="7">
        <f>'2026年2月GJP'!Q15</f>
        <v>1045092.92</v>
      </c>
      <c r="AQ11" s="12">
        <f t="shared" si="12"/>
        <v>-0.11640823286794445</v>
      </c>
      <c r="AR11" s="9">
        <f>GJP!AF15</f>
        <v>614556.02500000002</v>
      </c>
      <c r="AS11" s="9">
        <f>'2026年2月GJP'!AF15</f>
        <v>629616.41720000003</v>
      </c>
      <c r="AT11" s="12">
        <f t="shared" si="13"/>
        <v>-2.3919948382184596E-2</v>
      </c>
    </row>
    <row r="12" spans="1:46" ht="14.25">
      <c r="A12" s="6">
        <f>全平台汇总!A10</f>
        <v>46089</v>
      </c>
      <c r="B12" s="7">
        <f>GJP!D16</f>
        <v>20396</v>
      </c>
      <c r="C12" s="7">
        <f>'2026年2月GJP'!D16</f>
        <v>15023</v>
      </c>
      <c r="D12" s="8">
        <f t="shared" si="0"/>
        <v>0.35765160087865272</v>
      </c>
      <c r="E12" s="9">
        <f>GJP!B16</f>
        <v>866</v>
      </c>
      <c r="F12" s="9">
        <f>'2026年2月GJP'!B16</f>
        <v>499</v>
      </c>
      <c r="G12" s="10">
        <f t="shared" si="1"/>
        <v>0.73547094188376749</v>
      </c>
      <c r="H12" s="7">
        <f>GJP!C16</f>
        <v>238</v>
      </c>
      <c r="I12" s="7">
        <f>'2026年2月GJP'!C16</f>
        <v>138</v>
      </c>
      <c r="J12" s="8">
        <f t="shared" si="2"/>
        <v>0.72463768115942029</v>
      </c>
      <c r="K12" s="9">
        <f>GJP!F16</f>
        <v>2380</v>
      </c>
      <c r="L12" s="9">
        <f>'2026年2月GJP'!F16</f>
        <v>2008</v>
      </c>
      <c r="M12" s="13">
        <f t="shared" si="3"/>
        <v>0.1852589641434263</v>
      </c>
      <c r="N12" s="7">
        <f>GJP!G16</f>
        <v>5013</v>
      </c>
      <c r="O12" s="7">
        <f>'2026年2月GJP'!G16</f>
        <v>4352</v>
      </c>
      <c r="P12" s="12">
        <f t="shared" si="4"/>
        <v>0.15188419117647059</v>
      </c>
      <c r="Q12" s="9">
        <f>GJP!K16</f>
        <v>43884</v>
      </c>
      <c r="R12" s="9">
        <f>'2026年2月GJP'!K16</f>
        <v>19112</v>
      </c>
      <c r="S12" s="12">
        <f t="shared" si="5"/>
        <v>1.2961490163248222</v>
      </c>
      <c r="T12" s="7">
        <f>GJP!L16</f>
        <v>3035120.43</v>
      </c>
      <c r="U12" s="7">
        <f>'2026年2月GJP'!L16</f>
        <v>2592129.52</v>
      </c>
      <c r="V12" s="12">
        <f t="shared" si="6"/>
        <v>0.17089844723499778</v>
      </c>
      <c r="W12" s="16">
        <f>GJP!AH16</f>
        <v>1275.2606848739497</v>
      </c>
      <c r="X12" s="9">
        <f>GJP!J16</f>
        <v>16424</v>
      </c>
      <c r="Y12" s="9">
        <f>'2026年2月GJP'!J16</f>
        <v>11231</v>
      </c>
      <c r="Z12" s="12">
        <f t="shared" si="7"/>
        <v>0.46238090998130177</v>
      </c>
      <c r="AA12" s="7">
        <f>GJP!P16</f>
        <v>19857974.23</v>
      </c>
      <c r="AB12" s="7">
        <f>'2026年2月GJP'!P16</f>
        <v>19135348.280000001</v>
      </c>
      <c r="AC12" s="12">
        <f t="shared" si="8"/>
        <v>3.7763929844709325E-2</v>
      </c>
      <c r="AD12" s="16">
        <f>GJP!AI16</f>
        <v>1209.0826978811497</v>
      </c>
      <c r="AE12" s="18">
        <f>GJP!AJ16</f>
        <v>6.9008403361344541</v>
      </c>
      <c r="AF12" s="9">
        <f>GJP!H16</f>
        <v>828</v>
      </c>
      <c r="AG12" s="9">
        <f>'2026年2月GJP'!H16</f>
        <v>575</v>
      </c>
      <c r="AH12" s="12">
        <f t="shared" si="9"/>
        <v>0.44</v>
      </c>
      <c r="AI12" s="7">
        <f>GJP!I16</f>
        <v>1242</v>
      </c>
      <c r="AJ12" s="7">
        <f>'2026年2月GJP'!I16</f>
        <v>951</v>
      </c>
      <c r="AK12" s="12">
        <f t="shared" si="10"/>
        <v>0.305993690851735</v>
      </c>
      <c r="AL12" s="9">
        <f>GJP!M16</f>
        <v>2331966</v>
      </c>
      <c r="AM12" s="9">
        <f>'2026年2月GJP'!M16</f>
        <v>2810521</v>
      </c>
      <c r="AN12" s="12">
        <f t="shared" si="11"/>
        <v>-0.1702727003285156</v>
      </c>
      <c r="AO12" s="7">
        <f>GJP!Q16</f>
        <v>804857.27</v>
      </c>
      <c r="AP12" s="7">
        <f>'2026年2月GJP'!Q16</f>
        <v>-20374.2</v>
      </c>
      <c r="AQ12" s="12">
        <f t="shared" si="12"/>
        <v>-40.503748368034081</v>
      </c>
      <c r="AR12" s="9">
        <f>GJP!AF16</f>
        <v>472114.91570000007</v>
      </c>
      <c r="AS12" s="9">
        <f>'2026年2月GJP'!AF16</f>
        <v>-276704.22200000001</v>
      </c>
      <c r="AT12" s="12">
        <f t="shared" si="13"/>
        <v>-2.7062078499835831</v>
      </c>
    </row>
    <row r="13" spans="1:46" ht="14.25">
      <c r="A13" s="6">
        <f>全平台汇总!A11</f>
        <v>46090</v>
      </c>
      <c r="B13" s="7">
        <f>GJP!D17</f>
        <v>17599</v>
      </c>
      <c r="C13" s="7">
        <f>'2026年2月GJP'!D17</f>
        <v>18545</v>
      </c>
      <c r="D13" s="8">
        <f t="shared" si="0"/>
        <v>-5.1011054192504721E-2</v>
      </c>
      <c r="E13" s="9">
        <f>GJP!B17</f>
        <v>740</v>
      </c>
      <c r="F13" s="9">
        <f>'2026年2月GJP'!B17</f>
        <v>386</v>
      </c>
      <c r="G13" s="10">
        <f t="shared" si="1"/>
        <v>0.91709844559585496</v>
      </c>
      <c r="H13" s="7">
        <f>GJP!C17</f>
        <v>213</v>
      </c>
      <c r="I13" s="7">
        <f>'2026年2月GJP'!C17</f>
        <v>105</v>
      </c>
      <c r="J13" s="8">
        <f t="shared" si="2"/>
        <v>1.0285714285714285</v>
      </c>
      <c r="K13" s="9">
        <f>GJP!F17</f>
        <v>2084</v>
      </c>
      <c r="L13" s="9">
        <f>'2026年2月GJP'!F17</f>
        <v>1961</v>
      </c>
      <c r="M13" s="13">
        <f t="shared" si="3"/>
        <v>6.2723100458949521E-2</v>
      </c>
      <c r="N13" s="7">
        <f>GJP!G17</f>
        <v>4434</v>
      </c>
      <c r="O13" s="7">
        <f>'2026年2月GJP'!G17</f>
        <v>4162</v>
      </c>
      <c r="P13" s="12">
        <f t="shared" si="4"/>
        <v>6.5353195579048534E-2</v>
      </c>
      <c r="Q13" s="9">
        <f>GJP!K17</f>
        <v>33869</v>
      </c>
      <c r="R13" s="9">
        <f>'2026年2月GJP'!K17</f>
        <v>13919</v>
      </c>
      <c r="S13" s="12">
        <f t="shared" si="5"/>
        <v>1.433292621596379</v>
      </c>
      <c r="T13" s="7">
        <f>GJP!L17</f>
        <v>2872139.21</v>
      </c>
      <c r="U13" s="7">
        <f>'2026年2月GJP'!L17</f>
        <v>2787016.22</v>
      </c>
      <c r="V13" s="12">
        <f t="shared" si="6"/>
        <v>3.0542696303360498E-2</v>
      </c>
      <c r="W13" s="16">
        <f>GJP!AH17</f>
        <v>1378.1858013435701</v>
      </c>
      <c r="X13" s="9">
        <f>GJP!J17</f>
        <v>13828</v>
      </c>
      <c r="Y13" s="9">
        <f>'2026年2月GJP'!J17</f>
        <v>15772</v>
      </c>
      <c r="Z13" s="12">
        <f t="shared" si="7"/>
        <v>-0.12325640375348719</v>
      </c>
      <c r="AA13" s="7">
        <f>GJP!P17</f>
        <v>19917885.129999999</v>
      </c>
      <c r="AB13" s="7">
        <f>'2026年2月GJP'!P17</f>
        <v>18968928.870000001</v>
      </c>
      <c r="AC13" s="12">
        <f t="shared" si="8"/>
        <v>5.0026876398951772E-2</v>
      </c>
      <c r="AD13" s="16">
        <f>GJP!AI17</f>
        <v>1440.4024537170956</v>
      </c>
      <c r="AE13" s="18">
        <f>GJP!AJ17</f>
        <v>6.63531669865643</v>
      </c>
      <c r="AF13" s="9">
        <f>GJP!H17</f>
        <v>712</v>
      </c>
      <c r="AG13" s="9">
        <f>'2026年2月GJP'!H17</f>
        <v>711</v>
      </c>
      <c r="AH13" s="12">
        <f t="shared" si="9"/>
        <v>1.4064697609001407E-3</v>
      </c>
      <c r="AI13" s="7">
        <f>GJP!I17</f>
        <v>1137</v>
      </c>
      <c r="AJ13" s="7">
        <f>'2026年2月GJP'!I17</f>
        <v>1053</v>
      </c>
      <c r="AK13" s="12">
        <f t="shared" si="10"/>
        <v>7.9772079772079771E-2</v>
      </c>
      <c r="AL13" s="9">
        <f>GJP!M17</f>
        <v>3330527</v>
      </c>
      <c r="AM13" s="9">
        <f>'2026年2月GJP'!M17</f>
        <v>2710883</v>
      </c>
      <c r="AN13" s="12">
        <f t="shared" si="11"/>
        <v>0.22857644538698277</v>
      </c>
      <c r="AO13" s="7">
        <f>GJP!Q17</f>
        <v>350599.83</v>
      </c>
      <c r="AP13" s="7">
        <f>'2026年2月GJP'!Q17</f>
        <v>659964.74</v>
      </c>
      <c r="AQ13" s="12">
        <f t="shared" si="12"/>
        <v>-0.4687597552560156</v>
      </c>
      <c r="AR13" s="9">
        <f>GJP!AF17</f>
        <v>-355658.50470000005</v>
      </c>
      <c r="AS13" s="9">
        <f>'2026年2月GJP'!AF17</f>
        <v>-28871.356600000028</v>
      </c>
      <c r="AT13" s="12">
        <f t="shared" si="13"/>
        <v>11.318732009288391</v>
      </c>
    </row>
    <row r="14" spans="1:46" ht="14.25">
      <c r="A14" s="6">
        <f>全平台汇总!A12</f>
        <v>46091</v>
      </c>
      <c r="B14" s="7">
        <f>GJP!D18</f>
        <v>17963</v>
      </c>
      <c r="C14" s="7">
        <f>'2026年2月GJP'!D18</f>
        <v>16058</v>
      </c>
      <c r="D14" s="8">
        <f t="shared" si="0"/>
        <v>0.11863245734213476</v>
      </c>
      <c r="E14" s="9">
        <f>GJP!B18</f>
        <v>740</v>
      </c>
      <c r="F14" s="9">
        <f>'2026年2月GJP'!B18</f>
        <v>435</v>
      </c>
      <c r="G14" s="10">
        <f t="shared" si="1"/>
        <v>0.70114942528735635</v>
      </c>
      <c r="H14" s="7">
        <f>GJP!C18</f>
        <v>198</v>
      </c>
      <c r="I14" s="7">
        <f>'2026年2月GJP'!C18</f>
        <v>127</v>
      </c>
      <c r="J14" s="8">
        <f t="shared" si="2"/>
        <v>0.55905511811023623</v>
      </c>
      <c r="K14" s="9">
        <f>GJP!F18</f>
        <v>2097</v>
      </c>
      <c r="L14" s="9">
        <f>'2026年2月GJP'!F18</f>
        <v>1916</v>
      </c>
      <c r="M14" s="13">
        <f t="shared" si="3"/>
        <v>9.446764091858037E-2</v>
      </c>
      <c r="N14" s="7">
        <f>GJP!G18</f>
        <v>4530</v>
      </c>
      <c r="O14" s="7">
        <f>'2026年2月GJP'!G18</f>
        <v>4283</v>
      </c>
      <c r="P14" s="12">
        <f t="shared" si="4"/>
        <v>5.7669857576465096E-2</v>
      </c>
      <c r="Q14" s="9">
        <f>GJP!K18</f>
        <v>29433</v>
      </c>
      <c r="R14" s="9">
        <f>'2026年2月GJP'!K18</f>
        <v>34782</v>
      </c>
      <c r="S14" s="12">
        <f t="shared" si="5"/>
        <v>-0.15378644126272209</v>
      </c>
      <c r="T14" s="7">
        <f>GJP!L18</f>
        <v>2765674.14</v>
      </c>
      <c r="U14" s="7">
        <f>'2026年2月GJP'!L18</f>
        <v>2873448.37</v>
      </c>
      <c r="V14" s="12">
        <f t="shared" si="6"/>
        <v>-3.7506931088516472E-2</v>
      </c>
      <c r="W14" s="16">
        <f>GJP!AH18</f>
        <v>1318.8717882689557</v>
      </c>
      <c r="X14" s="9">
        <f>GJP!J18</f>
        <v>13487</v>
      </c>
      <c r="Y14" s="9">
        <f>'2026年2月GJP'!J18</f>
        <v>13391</v>
      </c>
      <c r="Z14" s="12">
        <f t="shared" si="7"/>
        <v>7.1689941005152712E-3</v>
      </c>
      <c r="AA14" s="7">
        <f>GJP!P18</f>
        <v>19425608.420000002</v>
      </c>
      <c r="AB14" s="7">
        <f>'2026年2月GJP'!P18</f>
        <v>18977121.949999999</v>
      </c>
      <c r="AC14" s="12">
        <f t="shared" si="8"/>
        <v>2.3633007743832438E-2</v>
      </c>
      <c r="AD14" s="16">
        <f>GJP!AI18</f>
        <v>1440.3209327500558</v>
      </c>
      <c r="AE14" s="18">
        <f>GJP!AJ18</f>
        <v>6.4315689079637579</v>
      </c>
      <c r="AF14" s="9">
        <f>GJP!H18</f>
        <v>612</v>
      </c>
      <c r="AG14" s="9">
        <f>'2026年2月GJP'!H18</f>
        <v>654</v>
      </c>
      <c r="AH14" s="12">
        <f t="shared" si="9"/>
        <v>-6.4220183486238536E-2</v>
      </c>
      <c r="AI14" s="7">
        <f>GJP!I18</f>
        <v>1029</v>
      </c>
      <c r="AJ14" s="7">
        <f>'2026年2月GJP'!I18</f>
        <v>1049</v>
      </c>
      <c r="AK14" s="12">
        <f t="shared" si="10"/>
        <v>-1.9065776930409915E-2</v>
      </c>
      <c r="AL14" s="9">
        <f>GJP!M18</f>
        <v>2674693</v>
      </c>
      <c r="AM14" s="9">
        <f>'2026年2月GJP'!M18</f>
        <v>2333431</v>
      </c>
      <c r="AN14" s="12">
        <f t="shared" si="11"/>
        <v>0.14624902129096595</v>
      </c>
      <c r="AO14" s="7">
        <f>GJP!Q18</f>
        <v>313364.37</v>
      </c>
      <c r="AP14" s="7">
        <f>'2026年2月GJP'!Q18</f>
        <v>818662.02</v>
      </c>
      <c r="AQ14" s="12">
        <f t="shared" si="12"/>
        <v>-0.61722375981238264</v>
      </c>
      <c r="AR14" s="9">
        <f>GJP!AF18</f>
        <v>59862.9067</v>
      </c>
      <c r="AS14" s="9">
        <f>'2026年2月GJP'!AF18</f>
        <v>524478.3581999999</v>
      </c>
      <c r="AT14" s="12">
        <f t="shared" si="13"/>
        <v>-0.88586200790925218</v>
      </c>
    </row>
    <row r="15" spans="1:46" ht="14.25">
      <c r="A15" s="6">
        <f>全平台汇总!A13</f>
        <v>46092</v>
      </c>
      <c r="B15" s="7">
        <f>GJP!D19</f>
        <v>18579</v>
      </c>
      <c r="C15" s="7">
        <f>'2026年2月GJP'!D19</f>
        <v>19056</v>
      </c>
      <c r="D15" s="8">
        <f t="shared" si="0"/>
        <v>-2.5031486146095717E-2</v>
      </c>
      <c r="E15" s="9">
        <f>GJP!B19</f>
        <v>598</v>
      </c>
      <c r="F15" s="9">
        <f>'2026年2月GJP'!B19</f>
        <v>348</v>
      </c>
      <c r="G15" s="10">
        <f t="shared" si="1"/>
        <v>0.7183908045977011</v>
      </c>
      <c r="H15" s="7">
        <f>GJP!C19</f>
        <v>173</v>
      </c>
      <c r="I15" s="7">
        <f>'2026年2月GJP'!C19</f>
        <v>127</v>
      </c>
      <c r="J15" s="8">
        <f t="shared" si="2"/>
        <v>0.36220472440944884</v>
      </c>
      <c r="K15" s="9">
        <f>GJP!F19</f>
        <v>2112</v>
      </c>
      <c r="L15" s="9">
        <f>'2026年2月GJP'!F19</f>
        <v>2058</v>
      </c>
      <c r="M15" s="13">
        <f t="shared" si="3"/>
        <v>2.6239067055393587E-2</v>
      </c>
      <c r="N15" s="7">
        <f>GJP!G19</f>
        <v>4593</v>
      </c>
      <c r="O15" s="7">
        <f>'2026年2月GJP'!G19</f>
        <v>4289</v>
      </c>
      <c r="P15" s="12">
        <f t="shared" si="4"/>
        <v>7.087899277220798E-2</v>
      </c>
      <c r="Q15" s="9">
        <f>GJP!K19</f>
        <v>36245.89</v>
      </c>
      <c r="R15" s="9">
        <f>'2026年2月GJP'!K19</f>
        <v>40955</v>
      </c>
      <c r="S15" s="12">
        <f t="shared" si="5"/>
        <v>-0.11498254181418632</v>
      </c>
      <c r="T15" s="7">
        <f>GJP!L19</f>
        <v>3503445.94</v>
      </c>
      <c r="U15" s="7">
        <f>'2026年2月GJP'!L19</f>
        <v>2501325.34</v>
      </c>
      <c r="V15" s="12">
        <f t="shared" si="6"/>
        <v>0.40063584851381234</v>
      </c>
      <c r="W15" s="16">
        <f>GJP!AH19</f>
        <v>1658.8285700757576</v>
      </c>
      <c r="X15" s="9">
        <f>GJP!J19</f>
        <v>13990</v>
      </c>
      <c r="Y15" s="9">
        <f>'2026年2月GJP'!J19</f>
        <v>16350</v>
      </c>
      <c r="Z15" s="12">
        <f t="shared" si="7"/>
        <v>-0.14434250764525994</v>
      </c>
      <c r="AA15" s="7">
        <f>GJP!P19</f>
        <v>18083906.800000001</v>
      </c>
      <c r="AB15" s="7">
        <f>'2026年2月GJP'!P19</f>
        <v>16747453.949999999</v>
      </c>
      <c r="AC15" s="12">
        <f t="shared" si="8"/>
        <v>7.9800359743637417E-2</v>
      </c>
      <c r="AD15" s="16">
        <f>GJP!AI19</f>
        <v>1292.6309363831308</v>
      </c>
      <c r="AE15" s="18">
        <f>GJP!AJ19</f>
        <v>6.6240530303030303</v>
      </c>
      <c r="AF15" s="9">
        <f>GJP!H19</f>
        <v>602</v>
      </c>
      <c r="AG15" s="9">
        <f>'2026年2月GJP'!H19</f>
        <v>705</v>
      </c>
      <c r="AH15" s="12">
        <f t="shared" si="9"/>
        <v>-0.14609929078014183</v>
      </c>
      <c r="AI15" s="7">
        <f>GJP!I19</f>
        <v>992</v>
      </c>
      <c r="AJ15" s="7">
        <f>'2026年2月GJP'!I19</f>
        <v>1010</v>
      </c>
      <c r="AK15" s="12">
        <f t="shared" si="10"/>
        <v>-1.782178217821782E-2</v>
      </c>
      <c r="AL15" s="9">
        <f>GJP!M19</f>
        <v>2520988</v>
      </c>
      <c r="AM15" s="9">
        <f>'2026年2月GJP'!M19</f>
        <v>1659654</v>
      </c>
      <c r="AN15" s="12">
        <f t="shared" si="11"/>
        <v>0.51898407740408548</v>
      </c>
      <c r="AO15" s="7">
        <f>GJP!Q19</f>
        <v>85086.62</v>
      </c>
      <c r="AP15" s="7">
        <f>'2026年2月GJP'!Q19</f>
        <v>949078.75</v>
      </c>
      <c r="AQ15" s="12">
        <f t="shared" si="12"/>
        <v>-0.91034819818692603</v>
      </c>
      <c r="AR15" s="9">
        <f>GJP!AF19</f>
        <v>-210304.22579999999</v>
      </c>
      <c r="AS15" s="9">
        <f>'2026年2月GJP'!AF19</f>
        <v>666873.44249999989</v>
      </c>
      <c r="AT15" s="12">
        <f t="shared" si="13"/>
        <v>-1.3153585259170071</v>
      </c>
    </row>
    <row r="16" spans="1:46" ht="14.25">
      <c r="A16" s="6">
        <f>全平台汇总!A14</f>
        <v>46093</v>
      </c>
      <c r="B16" s="7">
        <f>GJP!D20</f>
        <v>17701</v>
      </c>
      <c r="C16" s="7">
        <f>'2026年2月GJP'!D20</f>
        <v>15334</v>
      </c>
      <c r="D16" s="8">
        <f t="shared" si="0"/>
        <v>0.15436285378896569</v>
      </c>
      <c r="E16" s="9">
        <f>GJP!B20</f>
        <v>598</v>
      </c>
      <c r="F16" s="9">
        <f>'2026年2月GJP'!B20</f>
        <v>368</v>
      </c>
      <c r="G16" s="10">
        <f t="shared" si="1"/>
        <v>0.625</v>
      </c>
      <c r="H16" s="7">
        <f>GJP!C20</f>
        <v>186</v>
      </c>
      <c r="I16" s="7">
        <f>'2026年2月GJP'!C20</f>
        <v>116</v>
      </c>
      <c r="J16" s="8">
        <f t="shared" si="2"/>
        <v>0.60344827586206895</v>
      </c>
      <c r="K16" s="9">
        <f>GJP!F20</f>
        <v>2047</v>
      </c>
      <c r="L16" s="9">
        <f>'2026年2月GJP'!F20</f>
        <v>1891</v>
      </c>
      <c r="M16" s="13">
        <f t="shared" si="3"/>
        <v>8.2496033844526709E-2</v>
      </c>
      <c r="N16" s="7">
        <f>GJP!G20</f>
        <v>4415</v>
      </c>
      <c r="O16" s="7">
        <f>'2026年2月GJP'!G20</f>
        <v>4059</v>
      </c>
      <c r="P16" s="12">
        <f t="shared" si="4"/>
        <v>8.770633160877063E-2</v>
      </c>
      <c r="Q16" s="9">
        <f>GJP!K20</f>
        <v>27492</v>
      </c>
      <c r="R16" s="9">
        <f>'2026年2月GJP'!K20</f>
        <v>21523</v>
      </c>
      <c r="S16" s="12">
        <f t="shared" si="5"/>
        <v>0.27733122705942481</v>
      </c>
      <c r="T16" s="7">
        <f>GJP!L20</f>
        <v>2999375.88</v>
      </c>
      <c r="U16" s="7">
        <f>'2026年2月GJP'!L20</f>
        <v>2693046.6</v>
      </c>
      <c r="V16" s="12">
        <f t="shared" si="6"/>
        <v>0.11374822849333531</v>
      </c>
      <c r="W16" s="16">
        <f>GJP!AH20</f>
        <v>1465.2544601856375</v>
      </c>
      <c r="X16" s="9">
        <f>GJP!J20</f>
        <v>13313</v>
      </c>
      <c r="Y16" s="9">
        <f>'2026年2月GJP'!J20</f>
        <v>12588</v>
      </c>
      <c r="Z16" s="12">
        <f t="shared" si="7"/>
        <v>5.7594534477279948E-2</v>
      </c>
      <c r="AA16" s="7">
        <f>GJP!P20</f>
        <v>23505528</v>
      </c>
      <c r="AB16" s="7">
        <f>'2026年2月GJP'!P20</f>
        <v>16258148.93</v>
      </c>
      <c r="AC16" s="12">
        <f t="shared" si="8"/>
        <v>0.44576901719893403</v>
      </c>
      <c r="AD16" s="16">
        <f>GJP!AI20</f>
        <v>1765.6071509051303</v>
      </c>
      <c r="AE16" s="18">
        <f>GJP!AJ20</f>
        <v>6.5036638983878845</v>
      </c>
      <c r="AF16" s="9">
        <f>GJP!H20</f>
        <v>594</v>
      </c>
      <c r="AG16" s="9">
        <f>'2026年2月GJP'!H20</f>
        <v>582</v>
      </c>
      <c r="AH16" s="12">
        <f t="shared" si="9"/>
        <v>2.0618556701030927E-2</v>
      </c>
      <c r="AI16" s="7">
        <f>GJP!I20</f>
        <v>940</v>
      </c>
      <c r="AJ16" s="7">
        <f>'2026年2月GJP'!I20</f>
        <v>904</v>
      </c>
      <c r="AK16" s="12">
        <f t="shared" si="10"/>
        <v>3.9823008849557522E-2</v>
      </c>
      <c r="AL16" s="9">
        <f>GJP!M20</f>
        <v>2515777</v>
      </c>
      <c r="AM16" s="9">
        <f>'2026年2月GJP'!M20</f>
        <v>2265105</v>
      </c>
      <c r="AN16" s="12">
        <f t="shared" si="11"/>
        <v>0.11066683442930901</v>
      </c>
      <c r="AO16" s="7">
        <f>GJP!Q20</f>
        <v>1834483.93</v>
      </c>
      <c r="AP16" s="7">
        <f>'2026年2月GJP'!Q20</f>
        <v>836010.71</v>
      </c>
      <c r="AQ16" s="12">
        <f t="shared" si="12"/>
        <v>1.1943306563620459</v>
      </c>
      <c r="AR16" s="9">
        <f>GJP!AF20</f>
        <v>1386496.1162999999</v>
      </c>
      <c r="AS16" s="9">
        <f>'2026年2月GJP'!AF20</f>
        <v>557578.18610000005</v>
      </c>
      <c r="AT16" s="12">
        <f t="shared" si="13"/>
        <v>1.4866398127909111</v>
      </c>
    </row>
    <row r="17" spans="1:46" ht="14.25">
      <c r="A17" s="6">
        <f>全平台汇总!A15</f>
        <v>46094</v>
      </c>
      <c r="B17" s="7">
        <f>GJP!D21</f>
        <v>0</v>
      </c>
      <c r="C17" s="7">
        <f>'2026年2月GJP'!D21</f>
        <v>14965</v>
      </c>
      <c r="D17" s="8">
        <f t="shared" si="0"/>
        <v>-1</v>
      </c>
      <c r="E17" s="9">
        <f>GJP!B21</f>
        <v>0</v>
      </c>
      <c r="F17" s="9">
        <f>'2026年2月GJP'!B21</f>
        <v>327</v>
      </c>
      <c r="G17" s="10">
        <f t="shared" si="1"/>
        <v>-1</v>
      </c>
      <c r="H17" s="7">
        <f>GJP!C21</f>
        <v>0</v>
      </c>
      <c r="I17" s="7">
        <f>'2026年2月GJP'!C21</f>
        <v>106</v>
      </c>
      <c r="J17" s="8">
        <f t="shared" si="2"/>
        <v>-1</v>
      </c>
      <c r="K17" s="9">
        <f>GJP!F21</f>
        <v>0</v>
      </c>
      <c r="L17" s="9">
        <f>'2026年2月GJP'!F21</f>
        <v>2440</v>
      </c>
      <c r="M17" s="13">
        <f t="shared" si="3"/>
        <v>-1</v>
      </c>
      <c r="N17" s="7">
        <f>GJP!G21</f>
        <v>0</v>
      </c>
      <c r="O17" s="7">
        <f>'2026年2月GJP'!G21</f>
        <v>4763</v>
      </c>
      <c r="P17" s="12">
        <f t="shared" si="4"/>
        <v>-1</v>
      </c>
      <c r="Q17" s="9">
        <f>GJP!K21</f>
        <v>0</v>
      </c>
      <c r="R17" s="9">
        <f>'2026年2月GJP'!K21</f>
        <v>21127</v>
      </c>
      <c r="S17" s="12">
        <f t="shared" si="5"/>
        <v>-1</v>
      </c>
      <c r="T17" s="7">
        <f>GJP!L21</f>
        <v>0</v>
      </c>
      <c r="U17" s="7">
        <f>'2026年2月GJP'!L21</f>
        <v>2981304.73</v>
      </c>
      <c r="V17" s="12">
        <f t="shared" si="6"/>
        <v>-1</v>
      </c>
      <c r="W17" s="16" t="e">
        <f>GJP!AH21</f>
        <v>#DIV/0!</v>
      </c>
      <c r="X17" s="9">
        <f>GJP!J21</f>
        <v>0</v>
      </c>
      <c r="Y17" s="9">
        <f>'2026年2月GJP'!J21</f>
        <v>11852</v>
      </c>
      <c r="Z17" s="12">
        <f t="shared" si="7"/>
        <v>-1</v>
      </c>
      <c r="AA17" s="7">
        <f>GJP!P21</f>
        <v>0</v>
      </c>
      <c r="AB17" s="7">
        <f>'2026年2月GJP'!P21</f>
        <v>19445299.18</v>
      </c>
      <c r="AC17" s="12">
        <f t="shared" si="8"/>
        <v>-1</v>
      </c>
      <c r="AD17" s="16" t="e">
        <f>GJP!AI21</f>
        <v>#DIV/0!</v>
      </c>
      <c r="AE17" s="18" t="e">
        <f>GJP!AJ21</f>
        <v>#DIV/0!</v>
      </c>
      <c r="AF17" s="9">
        <f>GJP!H21</f>
        <v>0</v>
      </c>
      <c r="AG17" s="9">
        <f>'2026年2月GJP'!H21</f>
        <v>641</v>
      </c>
      <c r="AH17" s="12">
        <f t="shared" si="9"/>
        <v>-1</v>
      </c>
      <c r="AI17" s="7">
        <f>GJP!I21</f>
        <v>0</v>
      </c>
      <c r="AJ17" s="7">
        <f>'2026年2月GJP'!I21</f>
        <v>987</v>
      </c>
      <c r="AK17" s="12">
        <f t="shared" si="10"/>
        <v>-1</v>
      </c>
      <c r="AL17" s="9">
        <f>GJP!M21</f>
        <v>0</v>
      </c>
      <c r="AM17" s="9">
        <f>'2026年2月GJP'!M21</f>
        <v>2386753</v>
      </c>
      <c r="AN17" s="12">
        <f t="shared" si="11"/>
        <v>-1</v>
      </c>
      <c r="AO17" s="7">
        <f>GJP!Q21</f>
        <v>0</v>
      </c>
      <c r="AP17" s="7">
        <f>'2026年2月GJP'!Q21</f>
        <v>787824.52</v>
      </c>
      <c r="AQ17" s="12">
        <f t="shared" si="12"/>
        <v>-1</v>
      </c>
      <c r="AR17" s="9" t="str">
        <f>GJP!AF21</f>
        <v/>
      </c>
      <c r="AS17" s="9">
        <f>'2026年2月GJP'!AF21</f>
        <v>407206.99319999997</v>
      </c>
      <c r="AT17" s="12" t="e">
        <f t="shared" si="13"/>
        <v>#VALUE!</v>
      </c>
    </row>
    <row r="18" spans="1:46" ht="14.25">
      <c r="A18" s="6">
        <f>全平台汇总!A16</f>
        <v>46095</v>
      </c>
      <c r="B18" s="7">
        <f>GJP!D22</f>
        <v>0</v>
      </c>
      <c r="C18" s="7">
        <f>'2026年2月GJP'!D22</f>
        <v>18901</v>
      </c>
      <c r="D18" s="8">
        <f t="shared" si="0"/>
        <v>-1</v>
      </c>
      <c r="E18" s="9">
        <f>GJP!B22</f>
        <v>0</v>
      </c>
      <c r="F18" s="9">
        <f>'2026年2月GJP'!B22</f>
        <v>405</v>
      </c>
      <c r="G18" s="10">
        <f t="shared" si="1"/>
        <v>-1</v>
      </c>
      <c r="H18" s="7">
        <f>GJP!C22</f>
        <v>0</v>
      </c>
      <c r="I18" s="7">
        <f>'2026年2月GJP'!C22</f>
        <v>108</v>
      </c>
      <c r="J18" s="8">
        <f t="shared" si="2"/>
        <v>-1</v>
      </c>
      <c r="K18" s="9">
        <f>GJP!F22</f>
        <v>0</v>
      </c>
      <c r="L18" s="9">
        <f>'2026年2月GJP'!F22</f>
        <v>2158</v>
      </c>
      <c r="M18" s="13">
        <f t="shared" si="3"/>
        <v>-1</v>
      </c>
      <c r="N18" s="7">
        <f>GJP!G22</f>
        <v>0</v>
      </c>
      <c r="O18" s="7">
        <f>'2026年2月GJP'!G22</f>
        <v>4600</v>
      </c>
      <c r="P18" s="12">
        <f t="shared" si="4"/>
        <v>-1</v>
      </c>
      <c r="Q18" s="9">
        <f>GJP!K22</f>
        <v>0</v>
      </c>
      <c r="R18" s="9">
        <f>'2026年2月GJP'!K22</f>
        <v>17839</v>
      </c>
      <c r="S18" s="12">
        <f t="shared" si="5"/>
        <v>-1</v>
      </c>
      <c r="T18" s="7">
        <f>GJP!L22</f>
        <v>0</v>
      </c>
      <c r="U18" s="7">
        <f>'2026年2月GJP'!L22</f>
        <v>2463722.9300000002</v>
      </c>
      <c r="V18" s="12">
        <f t="shared" si="6"/>
        <v>-1</v>
      </c>
      <c r="W18" s="16" t="e">
        <f>GJP!AH22</f>
        <v>#DIV/0!</v>
      </c>
      <c r="X18" s="9">
        <f>GJP!J22</f>
        <v>0</v>
      </c>
      <c r="Y18" s="9">
        <f>'2026年2月GJP'!J22</f>
        <v>15536</v>
      </c>
      <c r="Z18" s="12">
        <f t="shared" si="7"/>
        <v>-1</v>
      </c>
      <c r="AA18" s="7">
        <f>GJP!P22</f>
        <v>0</v>
      </c>
      <c r="AB18" s="7">
        <f>'2026年2月GJP'!P22</f>
        <v>15580239.279999999</v>
      </c>
      <c r="AC18" s="12">
        <f t="shared" si="8"/>
        <v>-1</v>
      </c>
      <c r="AD18" s="16" t="e">
        <f>GJP!AI22</f>
        <v>#DIV/0!</v>
      </c>
      <c r="AE18" s="18" t="e">
        <f>GJP!AJ22</f>
        <v>#DIV/0!</v>
      </c>
      <c r="AF18" s="9">
        <f>GJP!H22</f>
        <v>0</v>
      </c>
      <c r="AG18" s="9">
        <f>'2026年2月GJP'!H22</f>
        <v>664</v>
      </c>
      <c r="AH18" s="12">
        <f t="shared" si="9"/>
        <v>-1</v>
      </c>
      <c r="AI18" s="7">
        <f>GJP!I22</f>
        <v>0</v>
      </c>
      <c r="AJ18" s="7">
        <f>'2026年2月GJP'!I22</f>
        <v>1006</v>
      </c>
      <c r="AK18" s="12">
        <f t="shared" si="10"/>
        <v>-1</v>
      </c>
      <c r="AL18" s="9">
        <f>GJP!M22</f>
        <v>0</v>
      </c>
      <c r="AM18" s="9">
        <f>'2026年2月GJP'!M22</f>
        <v>1552347</v>
      </c>
      <c r="AN18" s="12">
        <f t="shared" si="11"/>
        <v>-1</v>
      </c>
      <c r="AO18" s="7">
        <f>GJP!Q22</f>
        <v>0</v>
      </c>
      <c r="AP18" s="7">
        <f>'2026年2月GJP'!Q22</f>
        <v>1000145.64</v>
      </c>
      <c r="AQ18" s="12">
        <f t="shared" si="12"/>
        <v>-1</v>
      </c>
      <c r="AR18" s="9" t="str">
        <f>GJP!AF22</f>
        <v/>
      </c>
      <c r="AS18" s="9">
        <f>'2026年2月GJP'!AF22</f>
        <v>670095.1324</v>
      </c>
      <c r="AT18" s="12" t="e">
        <f t="shared" si="13"/>
        <v>#VALUE!</v>
      </c>
    </row>
    <row r="19" spans="1:46" ht="14.25">
      <c r="A19" s="6">
        <f>全平台汇总!A17</f>
        <v>46096</v>
      </c>
      <c r="B19" s="7">
        <f>GJP!D23</f>
        <v>0</v>
      </c>
      <c r="C19" s="7">
        <f>'2026年2月GJP'!D23</f>
        <v>18329</v>
      </c>
      <c r="D19" s="8">
        <f t="shared" si="0"/>
        <v>-1</v>
      </c>
      <c r="E19" s="9">
        <f>GJP!B23</f>
        <v>0</v>
      </c>
      <c r="F19" s="9">
        <f>'2026年2月GJP'!B23</f>
        <v>557</v>
      </c>
      <c r="G19" s="10">
        <f t="shared" si="1"/>
        <v>-1</v>
      </c>
      <c r="H19" s="7">
        <f>GJP!C23</f>
        <v>0</v>
      </c>
      <c r="I19" s="7">
        <f>'2026年2月GJP'!C23</f>
        <v>152</v>
      </c>
      <c r="J19" s="8">
        <f t="shared" si="2"/>
        <v>-1</v>
      </c>
      <c r="K19" s="9">
        <f>GJP!F23</f>
        <v>0</v>
      </c>
      <c r="L19" s="9">
        <f>'2026年2月GJP'!F23</f>
        <v>2131</v>
      </c>
      <c r="M19" s="13">
        <f t="shared" si="3"/>
        <v>-1</v>
      </c>
      <c r="N19" s="7">
        <f>GJP!G23</f>
        <v>0</v>
      </c>
      <c r="O19" s="7">
        <f>'2026年2月GJP'!G23</f>
        <v>4389</v>
      </c>
      <c r="P19" s="12">
        <f t="shared" si="4"/>
        <v>-1</v>
      </c>
      <c r="Q19" s="9">
        <f>GJP!K23</f>
        <v>0</v>
      </c>
      <c r="R19" s="9">
        <f>'2026年2月GJP'!K23</f>
        <v>24977</v>
      </c>
      <c r="S19" s="12">
        <f t="shared" si="5"/>
        <v>-1</v>
      </c>
      <c r="T19" s="7">
        <f>GJP!L23</f>
        <v>0</v>
      </c>
      <c r="U19" s="7">
        <f>'2026年2月GJP'!L23</f>
        <v>3148898.14</v>
      </c>
      <c r="V19" s="12">
        <f t="shared" si="6"/>
        <v>-1</v>
      </c>
      <c r="W19" s="16" t="e">
        <f>GJP!AH23</f>
        <v>#DIV/0!</v>
      </c>
      <c r="X19" s="9">
        <f>GJP!J23</f>
        <v>0</v>
      </c>
      <c r="Y19" s="9">
        <f>'2026年2月GJP'!J23</f>
        <v>14965</v>
      </c>
      <c r="Z19" s="12">
        <f t="shared" si="7"/>
        <v>-1</v>
      </c>
      <c r="AA19" s="7">
        <f>GJP!P23</f>
        <v>0</v>
      </c>
      <c r="AB19" s="7">
        <f>'2026年2月GJP'!P23</f>
        <v>24400496.289999999</v>
      </c>
      <c r="AC19" s="12">
        <f t="shared" si="8"/>
        <v>-1</v>
      </c>
      <c r="AD19" s="16" t="e">
        <f>GJP!AI23</f>
        <v>#DIV/0!</v>
      </c>
      <c r="AE19" s="18" t="e">
        <f>GJP!AJ23</f>
        <v>#DIV/0!</v>
      </c>
      <c r="AF19" s="9">
        <f>GJP!H23</f>
        <v>0</v>
      </c>
      <c r="AG19" s="9">
        <f>'2026年2月GJP'!H23</f>
        <v>653</v>
      </c>
      <c r="AH19" s="12">
        <f t="shared" si="9"/>
        <v>-1</v>
      </c>
      <c r="AI19" s="7">
        <f>GJP!I23</f>
        <v>0</v>
      </c>
      <c r="AJ19" s="7">
        <f>'2026年2月GJP'!I23</f>
        <v>1013</v>
      </c>
      <c r="AK19" s="12">
        <f t="shared" si="10"/>
        <v>-1</v>
      </c>
      <c r="AL19" s="9">
        <f>GJP!M23</f>
        <v>0</v>
      </c>
      <c r="AM19" s="9">
        <f>'2026年2月GJP'!M23</f>
        <v>2551455</v>
      </c>
      <c r="AN19" s="12">
        <f t="shared" si="11"/>
        <v>-1</v>
      </c>
      <c r="AO19" s="7">
        <f>GJP!Q23</f>
        <v>0</v>
      </c>
      <c r="AP19" s="7">
        <f>'2026年2月GJP'!Q23</f>
        <v>995976.52</v>
      </c>
      <c r="AQ19" s="12">
        <f t="shared" si="12"/>
        <v>-1</v>
      </c>
      <c r="AR19" s="9" t="str">
        <f>GJP!AF23</f>
        <v/>
      </c>
      <c r="AS19" s="9">
        <f>'2026年2月GJP'!AF23</f>
        <v>631878.76320000004</v>
      </c>
      <c r="AT19" s="12" t="e">
        <f t="shared" si="13"/>
        <v>#VALUE!</v>
      </c>
    </row>
    <row r="20" spans="1:46" ht="14.25">
      <c r="A20" s="6">
        <f>全平台汇总!A18</f>
        <v>46097</v>
      </c>
      <c r="B20" s="7">
        <f>GJP!D24</f>
        <v>0</v>
      </c>
      <c r="C20" s="7">
        <f>'2026年2月GJP'!D24</f>
        <v>15578</v>
      </c>
      <c r="D20" s="8">
        <f t="shared" si="0"/>
        <v>-1</v>
      </c>
      <c r="E20" s="9">
        <f>GJP!B24</f>
        <v>0</v>
      </c>
      <c r="F20" s="9">
        <f>'2026年2月GJP'!B24</f>
        <v>500</v>
      </c>
      <c r="G20" s="10">
        <f t="shared" si="1"/>
        <v>-1</v>
      </c>
      <c r="H20" s="7">
        <f>GJP!C24</f>
        <v>0</v>
      </c>
      <c r="I20" s="7">
        <f>'2026年2月GJP'!C24</f>
        <v>128</v>
      </c>
      <c r="J20" s="8">
        <f t="shared" si="2"/>
        <v>-1</v>
      </c>
      <c r="K20" s="9">
        <f>GJP!F24</f>
        <v>0</v>
      </c>
      <c r="L20" s="9">
        <f>'2026年2月GJP'!F24</f>
        <v>1923</v>
      </c>
      <c r="M20" s="13">
        <f t="shared" si="3"/>
        <v>-1</v>
      </c>
      <c r="N20" s="7">
        <f>GJP!G24</f>
        <v>0</v>
      </c>
      <c r="O20" s="7">
        <f>'2026年2月GJP'!G24</f>
        <v>4146</v>
      </c>
      <c r="P20" s="12">
        <f t="shared" si="4"/>
        <v>-1</v>
      </c>
      <c r="Q20" s="9">
        <f>GJP!K24</f>
        <v>0</v>
      </c>
      <c r="R20" s="9">
        <f>'2026年2月GJP'!K24</f>
        <v>21747</v>
      </c>
      <c r="S20" s="12">
        <f t="shared" si="5"/>
        <v>-1</v>
      </c>
      <c r="T20" s="7">
        <f>GJP!L24</f>
        <v>0</v>
      </c>
      <c r="U20" s="7">
        <f>'2026年2月GJP'!L24</f>
        <v>3467675.51</v>
      </c>
      <c r="V20" s="12">
        <f t="shared" si="6"/>
        <v>-1</v>
      </c>
      <c r="W20" s="16" t="e">
        <f>GJP!AH24</f>
        <v>#DIV/0!</v>
      </c>
      <c r="X20" s="9">
        <f>GJP!J24</f>
        <v>0</v>
      </c>
      <c r="Y20" s="9">
        <f>'2026年2月GJP'!J24</f>
        <v>12009</v>
      </c>
      <c r="Z20" s="12">
        <f t="shared" si="7"/>
        <v>-1</v>
      </c>
      <c r="AA20" s="7">
        <f>GJP!P24</f>
        <v>0</v>
      </c>
      <c r="AB20" s="7">
        <f>'2026年2月GJP'!P24</f>
        <v>19933077.600000001</v>
      </c>
      <c r="AC20" s="12">
        <f t="shared" si="8"/>
        <v>-1</v>
      </c>
      <c r="AD20" s="16" t="e">
        <f>GJP!AI24</f>
        <v>#DIV/0!</v>
      </c>
      <c r="AE20" s="18" t="e">
        <f>GJP!AJ24</f>
        <v>#DIV/0!</v>
      </c>
      <c r="AF20" s="9">
        <f>GJP!H24</f>
        <v>0</v>
      </c>
      <c r="AG20" s="9">
        <f>'2026年2月GJP'!H24</f>
        <v>622</v>
      </c>
      <c r="AH20" s="12">
        <f t="shared" si="9"/>
        <v>-1</v>
      </c>
      <c r="AI20" s="7">
        <f>GJP!I24</f>
        <v>0</v>
      </c>
      <c r="AJ20" s="7">
        <f>'2026年2月GJP'!I24</f>
        <v>1017</v>
      </c>
      <c r="AK20" s="12">
        <f t="shared" si="10"/>
        <v>-1</v>
      </c>
      <c r="AL20" s="9">
        <f>GJP!M24</f>
        <v>0</v>
      </c>
      <c r="AM20" s="9">
        <f>'2026年2月GJP'!M24</f>
        <v>3490584</v>
      </c>
      <c r="AN20" s="12">
        <f t="shared" si="11"/>
        <v>-1</v>
      </c>
      <c r="AO20" s="7">
        <f>GJP!Q24</f>
        <v>0</v>
      </c>
      <c r="AP20" s="7">
        <f>'2026年2月GJP'!Q24</f>
        <v>724153.13</v>
      </c>
      <c r="AQ20" s="12">
        <f t="shared" si="12"/>
        <v>-1</v>
      </c>
      <c r="AR20" s="9" t="str">
        <f>GJP!AF24</f>
        <v/>
      </c>
      <c r="AS20" s="9">
        <f>'2026年2月GJP'!AF24</f>
        <v>-64944.121699999909</v>
      </c>
      <c r="AT20" s="12" t="e">
        <f t="shared" si="13"/>
        <v>#VALUE!</v>
      </c>
    </row>
    <row r="21" spans="1:46" ht="14.25">
      <c r="A21" s="6">
        <f>全平台汇总!A19</f>
        <v>46098</v>
      </c>
      <c r="B21" s="7">
        <f>GJP!D25</f>
        <v>0</v>
      </c>
      <c r="C21" s="7">
        <f>'2026年2月GJP'!D25</f>
        <v>18896</v>
      </c>
      <c r="D21" s="8">
        <f t="shared" si="0"/>
        <v>-1</v>
      </c>
      <c r="E21" s="9">
        <f>GJP!B25</f>
        <v>0</v>
      </c>
      <c r="F21" s="9">
        <f>'2026年2月GJP'!B25</f>
        <v>480</v>
      </c>
      <c r="G21" s="10">
        <f t="shared" si="1"/>
        <v>-1</v>
      </c>
      <c r="H21" s="7">
        <f>GJP!C25</f>
        <v>0</v>
      </c>
      <c r="I21" s="7">
        <f>'2026年2月GJP'!C25</f>
        <v>146</v>
      </c>
      <c r="J21" s="8">
        <f t="shared" si="2"/>
        <v>-1</v>
      </c>
      <c r="K21" s="9">
        <f>GJP!F25</f>
        <v>0</v>
      </c>
      <c r="L21" s="9">
        <f>'2026年2月GJP'!F25</f>
        <v>2154</v>
      </c>
      <c r="M21" s="13">
        <f t="shared" si="3"/>
        <v>-1</v>
      </c>
      <c r="N21" s="7">
        <f>GJP!G25</f>
        <v>0</v>
      </c>
      <c r="O21" s="7">
        <f>'2026年2月GJP'!G25</f>
        <v>4672</v>
      </c>
      <c r="P21" s="12">
        <f t="shared" si="4"/>
        <v>-1</v>
      </c>
      <c r="Q21" s="9">
        <f>GJP!K25</f>
        <v>0</v>
      </c>
      <c r="R21" s="9">
        <f>'2026年2月GJP'!K25</f>
        <v>40649</v>
      </c>
      <c r="S21" s="12">
        <f t="shared" si="5"/>
        <v>-1</v>
      </c>
      <c r="T21" s="7">
        <f>GJP!L25</f>
        <v>0</v>
      </c>
      <c r="U21" s="7">
        <f>'2026年2月GJP'!L25</f>
        <v>3801939.92</v>
      </c>
      <c r="V21" s="12">
        <f t="shared" si="6"/>
        <v>-1</v>
      </c>
      <c r="W21" s="16" t="e">
        <f>GJP!AH25</f>
        <v>#DIV/0!</v>
      </c>
      <c r="X21" s="9">
        <f>GJP!J25</f>
        <v>0</v>
      </c>
      <c r="Y21" s="9">
        <f>'2026年2月GJP'!J25</f>
        <v>15360</v>
      </c>
      <c r="Z21" s="12">
        <f t="shared" si="7"/>
        <v>-1</v>
      </c>
      <c r="AA21" s="7">
        <f>GJP!P25</f>
        <v>0</v>
      </c>
      <c r="AB21" s="7">
        <f>'2026年2月GJP'!P25</f>
        <v>26829096.920000002</v>
      </c>
      <c r="AC21" s="12">
        <f t="shared" si="8"/>
        <v>-1</v>
      </c>
      <c r="AD21" s="16" t="e">
        <f>GJP!AI25</f>
        <v>#DIV/0!</v>
      </c>
      <c r="AE21" s="18" t="e">
        <f>GJP!AJ25</f>
        <v>#DIV/0!</v>
      </c>
      <c r="AF21" s="9">
        <f>GJP!H25</f>
        <v>0</v>
      </c>
      <c r="AG21" s="9">
        <f>'2026年2月GJP'!H25</f>
        <v>683</v>
      </c>
      <c r="AH21" s="12">
        <f t="shared" si="9"/>
        <v>-1</v>
      </c>
      <c r="AI21" s="7">
        <f>GJP!I25</f>
        <v>0</v>
      </c>
      <c r="AJ21" s="7">
        <f>'2026年2月GJP'!I25</f>
        <v>1030</v>
      </c>
      <c r="AK21" s="12">
        <f t="shared" si="10"/>
        <v>-1</v>
      </c>
      <c r="AL21" s="9">
        <f>GJP!M25</f>
        <v>0</v>
      </c>
      <c r="AM21" s="9">
        <f>'2026年2月GJP'!M25</f>
        <v>2704616</v>
      </c>
      <c r="AN21" s="12">
        <f t="shared" si="11"/>
        <v>-1</v>
      </c>
      <c r="AO21" s="7">
        <f>GJP!Q25</f>
        <v>0</v>
      </c>
      <c r="AP21" s="7">
        <f>'2026年2月GJP'!Q25</f>
        <v>1624939.53</v>
      </c>
      <c r="AQ21" s="12">
        <f t="shared" si="12"/>
        <v>-1</v>
      </c>
      <c r="AR21" s="9" t="str">
        <f>GJP!AF25</f>
        <v/>
      </c>
      <c r="AS21" s="9">
        <f>'2026年2月GJP'!AF25</f>
        <v>1118966.8822999999</v>
      </c>
      <c r="AT21" s="12" t="e">
        <f t="shared" si="13"/>
        <v>#VALUE!</v>
      </c>
    </row>
    <row r="22" spans="1:46" ht="14.25">
      <c r="A22" s="6">
        <f>全平台汇总!A20</f>
        <v>46099</v>
      </c>
      <c r="B22" s="7">
        <f>GJP!D26</f>
        <v>0</v>
      </c>
      <c r="C22" s="7">
        <f>'2026年2月GJP'!D26</f>
        <v>16398</v>
      </c>
      <c r="D22" s="8">
        <f t="shared" si="0"/>
        <v>-1</v>
      </c>
      <c r="E22" s="9">
        <f>GJP!B26</f>
        <v>0</v>
      </c>
      <c r="F22" s="9">
        <f>'2026年2月GJP'!B26</f>
        <v>381</v>
      </c>
      <c r="G22" s="10">
        <f t="shared" si="1"/>
        <v>-1</v>
      </c>
      <c r="H22" s="7">
        <f>GJP!C26</f>
        <v>0</v>
      </c>
      <c r="I22" s="7">
        <f>'2026年2月GJP'!C26</f>
        <v>109</v>
      </c>
      <c r="J22" s="8">
        <f t="shared" si="2"/>
        <v>-1</v>
      </c>
      <c r="K22" s="9">
        <f>GJP!F26</f>
        <v>0</v>
      </c>
      <c r="L22" s="9">
        <f>'2026年2月GJP'!F26</f>
        <v>1796</v>
      </c>
      <c r="M22" s="13">
        <f t="shared" si="3"/>
        <v>-1</v>
      </c>
      <c r="N22" s="7">
        <f>GJP!G26</f>
        <v>0</v>
      </c>
      <c r="O22" s="7">
        <f>'2026年2月GJP'!G26</f>
        <v>3790</v>
      </c>
      <c r="P22" s="12">
        <f t="shared" si="4"/>
        <v>-1</v>
      </c>
      <c r="Q22" s="9">
        <f>GJP!K26</f>
        <v>0</v>
      </c>
      <c r="R22" s="9">
        <f>'2026年2月GJP'!K26</f>
        <v>36001</v>
      </c>
      <c r="S22" s="12">
        <f t="shared" si="5"/>
        <v>-1</v>
      </c>
      <c r="T22" s="7">
        <f>GJP!L26</f>
        <v>0</v>
      </c>
      <c r="U22" s="7">
        <f>'2026年2月GJP'!L26</f>
        <v>2184818.7200000002</v>
      </c>
      <c r="V22" s="12">
        <f t="shared" si="6"/>
        <v>-1</v>
      </c>
      <c r="W22" s="16" t="e">
        <f>GJP!AH26</f>
        <v>#DIV/0!</v>
      </c>
      <c r="X22" s="9">
        <f>GJP!J26</f>
        <v>0</v>
      </c>
      <c r="Y22" s="9">
        <f>'2026年2月GJP'!J26</f>
        <v>13206</v>
      </c>
      <c r="Z22" s="12">
        <f t="shared" si="7"/>
        <v>-1</v>
      </c>
      <c r="AA22" s="7">
        <f>GJP!P26</f>
        <v>0</v>
      </c>
      <c r="AB22" s="7">
        <f>'2026年2月GJP'!P26</f>
        <v>14690751.23</v>
      </c>
      <c r="AC22" s="12">
        <f t="shared" si="8"/>
        <v>-1</v>
      </c>
      <c r="AD22" s="16" t="e">
        <f>GJP!AI26</f>
        <v>#DIV/0!</v>
      </c>
      <c r="AE22" s="18" t="e">
        <f>GJP!AJ26</f>
        <v>#DIV/0!</v>
      </c>
      <c r="AF22" s="9">
        <f>GJP!H26</f>
        <v>0</v>
      </c>
      <c r="AG22" s="9">
        <f>'2026年2月GJP'!H26</f>
        <v>594</v>
      </c>
      <c r="AH22" s="12">
        <f t="shared" si="9"/>
        <v>-1</v>
      </c>
      <c r="AI22" s="7">
        <f>GJP!I26</f>
        <v>0</v>
      </c>
      <c r="AJ22" s="7">
        <f>'2026年2月GJP'!I26</f>
        <v>883</v>
      </c>
      <c r="AK22" s="12">
        <f t="shared" si="10"/>
        <v>-1</v>
      </c>
      <c r="AL22" s="9">
        <f>GJP!M26</f>
        <v>0</v>
      </c>
      <c r="AM22" s="9">
        <f>'2026年2月GJP'!M26</f>
        <v>1697747</v>
      </c>
      <c r="AN22" s="12">
        <f t="shared" si="11"/>
        <v>-1</v>
      </c>
      <c r="AO22" s="7">
        <f>GJP!Q26</f>
        <v>0</v>
      </c>
      <c r="AP22" s="7">
        <f>'2026年2月GJP'!Q26</f>
        <v>710761.93</v>
      </c>
      <c r="AQ22" s="12">
        <f t="shared" si="12"/>
        <v>-1</v>
      </c>
      <c r="AR22" s="9" t="str">
        <f>GJP!AF26</f>
        <v/>
      </c>
      <c r="AS22" s="9">
        <f>'2026年2月GJP'!AF26</f>
        <v>451377.4763000001</v>
      </c>
      <c r="AT22" s="12" t="e">
        <f t="shared" si="13"/>
        <v>#VALUE!</v>
      </c>
    </row>
    <row r="23" spans="1:46" ht="14.25" outlineLevel="1">
      <c r="A23" s="6">
        <f>全平台汇总!A21</f>
        <v>46100</v>
      </c>
      <c r="B23" s="7">
        <f>GJP!D27</f>
        <v>0</v>
      </c>
      <c r="C23" s="7">
        <f>'2026年2月GJP'!D27</f>
        <v>16856</v>
      </c>
      <c r="D23" s="8">
        <f t="shared" si="0"/>
        <v>-1</v>
      </c>
      <c r="E23" s="9">
        <f>GJP!B27</f>
        <v>0</v>
      </c>
      <c r="F23" s="9">
        <f>'2026年2月GJP'!B27</f>
        <v>438</v>
      </c>
      <c r="G23" s="10">
        <f t="shared" si="1"/>
        <v>-1</v>
      </c>
      <c r="H23" s="7">
        <f>GJP!C27</f>
        <v>0</v>
      </c>
      <c r="I23" s="7">
        <f>'2026年2月GJP'!C27</f>
        <v>130</v>
      </c>
      <c r="J23" s="8">
        <f t="shared" si="2"/>
        <v>-1</v>
      </c>
      <c r="K23" s="9">
        <f>GJP!F27</f>
        <v>0</v>
      </c>
      <c r="L23" s="9">
        <f>'2026年2月GJP'!F27</f>
        <v>1840</v>
      </c>
      <c r="M23" s="13">
        <f t="shared" si="3"/>
        <v>-1</v>
      </c>
      <c r="N23" s="7">
        <f>GJP!G27</f>
        <v>0</v>
      </c>
      <c r="O23" s="7">
        <f>'2026年2月GJP'!G27</f>
        <v>4046</v>
      </c>
      <c r="P23" s="12">
        <f t="shared" si="4"/>
        <v>-1</v>
      </c>
      <c r="Q23" s="9">
        <f>GJP!K27</f>
        <v>0</v>
      </c>
      <c r="R23" s="9">
        <f>'2026年2月GJP'!K27</f>
        <v>20161</v>
      </c>
      <c r="S23" s="12">
        <f t="shared" si="5"/>
        <v>-1</v>
      </c>
      <c r="T23" s="7">
        <f>GJP!L27</f>
        <v>0</v>
      </c>
      <c r="U23" s="7">
        <f>'2026年2月GJP'!L27</f>
        <v>2483516.58</v>
      </c>
      <c r="V23" s="12">
        <f t="shared" si="6"/>
        <v>-1</v>
      </c>
      <c r="W23" s="16" t="e">
        <f>GJP!AH27</f>
        <v>#DIV/0!</v>
      </c>
      <c r="X23" s="9">
        <f>GJP!J27</f>
        <v>0</v>
      </c>
      <c r="Y23" s="9">
        <f>'2026年2月GJP'!J27</f>
        <v>13249</v>
      </c>
      <c r="Z23" s="12">
        <f t="shared" si="7"/>
        <v>-1</v>
      </c>
      <c r="AA23" s="7">
        <f>GJP!P27</f>
        <v>0</v>
      </c>
      <c r="AB23" s="7">
        <f>'2026年2月GJP'!P27</f>
        <v>19994602.460000001</v>
      </c>
      <c r="AC23" s="12">
        <f t="shared" si="8"/>
        <v>-1</v>
      </c>
      <c r="AD23" s="16" t="e">
        <f>GJP!AI27</f>
        <v>#DIV/0!</v>
      </c>
      <c r="AE23" s="18" t="e">
        <f>GJP!AJ27</f>
        <v>#DIV/0!</v>
      </c>
      <c r="AF23" s="9">
        <f>GJP!H27</f>
        <v>0</v>
      </c>
      <c r="AG23" s="9">
        <f>'2026年2月GJP'!H27</f>
        <v>539</v>
      </c>
      <c r="AH23" s="12">
        <f t="shared" si="9"/>
        <v>-1</v>
      </c>
      <c r="AI23" s="7">
        <f>GJP!I27</f>
        <v>0</v>
      </c>
      <c r="AJ23" s="7">
        <f>'2026年2月GJP'!I27</f>
        <v>836</v>
      </c>
      <c r="AK23" s="12">
        <f t="shared" si="10"/>
        <v>-1</v>
      </c>
      <c r="AL23" s="9">
        <f>GJP!M27</f>
        <v>0</v>
      </c>
      <c r="AM23" s="9">
        <f>'2026年2月GJP'!M27</f>
        <v>1689311</v>
      </c>
      <c r="AN23" s="12">
        <f t="shared" si="11"/>
        <v>-1</v>
      </c>
      <c r="AO23" s="7">
        <f>GJP!Q27</f>
        <v>0</v>
      </c>
      <c r="AP23" s="7">
        <f>'2026年2月GJP'!Q27</f>
        <v>647552.71</v>
      </c>
      <c r="AQ23" s="12">
        <f t="shared" si="12"/>
        <v>-1</v>
      </c>
      <c r="AR23" s="9" t="str">
        <f>GJP!AF27</f>
        <v/>
      </c>
      <c r="AS23" s="9">
        <f>'2026年2月GJP'!AF27</f>
        <v>381416.86609999998</v>
      </c>
      <c r="AT23" s="12" t="e">
        <f t="shared" si="13"/>
        <v>#VALUE!</v>
      </c>
    </row>
    <row r="24" spans="1:46" ht="14.25" outlineLevel="1">
      <c r="A24" s="6">
        <f>全平台汇总!A22</f>
        <v>46101</v>
      </c>
      <c r="B24" s="7">
        <f>GJP!D28</f>
        <v>0</v>
      </c>
      <c r="C24" s="7">
        <f>'2026年2月GJP'!D28</f>
        <v>17370</v>
      </c>
      <c r="D24" s="8">
        <f t="shared" si="0"/>
        <v>-1</v>
      </c>
      <c r="E24" s="9">
        <f>GJP!B28</f>
        <v>0</v>
      </c>
      <c r="F24" s="9">
        <f>'2026年2月GJP'!B28</f>
        <v>377</v>
      </c>
      <c r="G24" s="10">
        <f t="shared" si="1"/>
        <v>-1</v>
      </c>
      <c r="H24" s="7">
        <f>GJP!C28</f>
        <v>0</v>
      </c>
      <c r="I24" s="7">
        <f>'2026年2月GJP'!C28</f>
        <v>147</v>
      </c>
      <c r="J24" s="8">
        <f t="shared" si="2"/>
        <v>-1</v>
      </c>
      <c r="K24" s="9">
        <f>GJP!F28</f>
        <v>0</v>
      </c>
      <c r="L24" s="9">
        <f>'2026年2月GJP'!F28</f>
        <v>2870</v>
      </c>
      <c r="M24" s="13">
        <f t="shared" si="3"/>
        <v>-1</v>
      </c>
      <c r="N24" s="7">
        <f>GJP!G28</f>
        <v>0</v>
      </c>
      <c r="O24" s="7">
        <f>'2026年2月GJP'!G28</f>
        <v>5137</v>
      </c>
      <c r="P24" s="12">
        <f t="shared" si="4"/>
        <v>-1</v>
      </c>
      <c r="Q24" s="9">
        <f>GJP!K28</f>
        <v>0</v>
      </c>
      <c r="R24" s="9">
        <f>'2026年2月GJP'!K28</f>
        <v>40820</v>
      </c>
      <c r="S24" s="12">
        <f t="shared" si="5"/>
        <v>-1</v>
      </c>
      <c r="T24" s="7">
        <f>GJP!L28</f>
        <v>0</v>
      </c>
      <c r="U24" s="7">
        <f>'2026年2月GJP'!L28</f>
        <v>2693928.2</v>
      </c>
      <c r="V24" s="12">
        <f t="shared" si="6"/>
        <v>-1</v>
      </c>
      <c r="W24" s="16" t="e">
        <f>GJP!AH28</f>
        <v>#DIV/0!</v>
      </c>
      <c r="X24" s="9">
        <f>GJP!J28</f>
        <v>0</v>
      </c>
      <c r="Y24" s="9">
        <f>'2026年2月GJP'!J28</f>
        <v>13211</v>
      </c>
      <c r="Z24" s="12">
        <f t="shared" si="7"/>
        <v>-1</v>
      </c>
      <c r="AA24" s="7">
        <f>GJP!P28</f>
        <v>0</v>
      </c>
      <c r="AB24" s="7">
        <f>'2026年2月GJP'!P28</f>
        <v>20584229.23</v>
      </c>
      <c r="AC24" s="12">
        <f t="shared" si="8"/>
        <v>-1</v>
      </c>
      <c r="AD24" s="16" t="e">
        <f>GJP!AI28</f>
        <v>#DIV/0!</v>
      </c>
      <c r="AE24" s="18" t="e">
        <f>GJP!AJ28</f>
        <v>#DIV/0!</v>
      </c>
      <c r="AF24" s="9">
        <f>GJP!H28</f>
        <v>0</v>
      </c>
      <c r="AG24" s="9">
        <f>'2026年2月GJP'!H28</f>
        <v>689</v>
      </c>
      <c r="AH24" s="12">
        <f t="shared" si="9"/>
        <v>-1</v>
      </c>
      <c r="AI24" s="7">
        <f>GJP!I28</f>
        <v>0</v>
      </c>
      <c r="AJ24" s="7">
        <f>'2026年2月GJP'!I28</f>
        <v>1017</v>
      </c>
      <c r="AK24" s="12">
        <f t="shared" si="10"/>
        <v>-1</v>
      </c>
      <c r="AL24" s="9">
        <f>GJP!M28</f>
        <v>0</v>
      </c>
      <c r="AM24" s="9">
        <f>'2026年2月GJP'!M28</f>
        <v>1981202</v>
      </c>
      <c r="AN24" s="12">
        <f t="shared" si="11"/>
        <v>-1</v>
      </c>
      <c r="AO24" s="7">
        <f>GJP!Q28</f>
        <v>0</v>
      </c>
      <c r="AP24" s="7">
        <f>'2026年2月GJP'!Q28</f>
        <v>1317114.8700000001</v>
      </c>
      <c r="AQ24" s="12">
        <f t="shared" si="12"/>
        <v>-1</v>
      </c>
      <c r="AR24" s="9" t="str">
        <f>GJP!AF28</f>
        <v/>
      </c>
      <c r="AS24" s="9">
        <f>'2026年2月GJP'!AF28</f>
        <v>830157.19170000008</v>
      </c>
      <c r="AT24" s="12" t="e">
        <f t="shared" si="13"/>
        <v>#VALUE!</v>
      </c>
    </row>
    <row r="25" spans="1:46" ht="14.25" outlineLevel="1">
      <c r="A25" s="6">
        <f>全平台汇总!A23</f>
        <v>46102</v>
      </c>
      <c r="B25" s="7">
        <f>GJP!D29</f>
        <v>0</v>
      </c>
      <c r="C25" s="7">
        <f>'2026年2月GJP'!D29</f>
        <v>16662</v>
      </c>
      <c r="D25" s="8">
        <f t="shared" si="0"/>
        <v>-1</v>
      </c>
      <c r="E25" s="9">
        <f>GJP!B29</f>
        <v>0</v>
      </c>
      <c r="F25" s="9">
        <f>'2026年2月GJP'!B29</f>
        <v>387</v>
      </c>
      <c r="G25" s="10">
        <f t="shared" si="1"/>
        <v>-1</v>
      </c>
      <c r="H25" s="7">
        <f>GJP!C29</f>
        <v>0</v>
      </c>
      <c r="I25" s="7">
        <f>'2026年2月GJP'!C29</f>
        <v>145</v>
      </c>
      <c r="J25" s="8">
        <f t="shared" si="2"/>
        <v>-1</v>
      </c>
      <c r="K25" s="9">
        <f>GJP!F29</f>
        <v>0</v>
      </c>
      <c r="L25" s="9">
        <f>'2026年2月GJP'!F29</f>
        <v>2257</v>
      </c>
      <c r="M25" s="13">
        <f t="shared" si="3"/>
        <v>-1</v>
      </c>
      <c r="N25" s="7">
        <f>GJP!G29</f>
        <v>0</v>
      </c>
      <c r="O25" s="7">
        <f>'2026年2月GJP'!G29</f>
        <v>4624</v>
      </c>
      <c r="P25" s="12">
        <f t="shared" si="4"/>
        <v>-1</v>
      </c>
      <c r="Q25" s="9">
        <f>GJP!K29</f>
        <v>0</v>
      </c>
      <c r="R25" s="9">
        <f>'2026年2月GJP'!K29</f>
        <v>20996</v>
      </c>
      <c r="S25" s="12">
        <f t="shared" si="5"/>
        <v>-1</v>
      </c>
      <c r="T25" s="7">
        <f>GJP!L29</f>
        <v>0</v>
      </c>
      <c r="U25" s="7">
        <f>'2026年2月GJP'!L29</f>
        <v>2767511.3</v>
      </c>
      <c r="V25" s="12">
        <f t="shared" si="6"/>
        <v>-1</v>
      </c>
      <c r="W25" s="16" t="e">
        <f>GJP!AH29</f>
        <v>#DIV/0!</v>
      </c>
      <c r="X25" s="9">
        <f>GJP!J29</f>
        <v>0</v>
      </c>
      <c r="Y25" s="9">
        <f>'2026年2月GJP'!J29</f>
        <v>12455</v>
      </c>
      <c r="Z25" s="12">
        <f t="shared" si="7"/>
        <v>-1</v>
      </c>
      <c r="AA25" s="7">
        <f>GJP!P29</f>
        <v>0</v>
      </c>
      <c r="AB25" s="7">
        <f>'2026年2月GJP'!P29</f>
        <v>32092020.059999999</v>
      </c>
      <c r="AC25" s="12">
        <f t="shared" si="8"/>
        <v>-1</v>
      </c>
      <c r="AD25" s="16" t="e">
        <f>GJP!AI29</f>
        <v>#DIV/0!</v>
      </c>
      <c r="AE25" s="18" t="e">
        <f>GJP!AJ29</f>
        <v>#DIV/0!</v>
      </c>
      <c r="AF25" s="9">
        <f>GJP!H29</f>
        <v>0</v>
      </c>
      <c r="AG25" s="9">
        <f>'2026年2月GJP'!H29</f>
        <v>633</v>
      </c>
      <c r="AH25" s="12">
        <f t="shared" si="9"/>
        <v>-1</v>
      </c>
      <c r="AI25" s="7">
        <f>GJP!I29</f>
        <v>0</v>
      </c>
      <c r="AJ25" s="7">
        <f>'2026年2月GJP'!I29</f>
        <v>937</v>
      </c>
      <c r="AK25" s="12">
        <f t="shared" si="10"/>
        <v>-1</v>
      </c>
      <c r="AL25" s="9">
        <f>GJP!M29</f>
        <v>0</v>
      </c>
      <c r="AM25" s="9">
        <f>'2026年2月GJP'!M29</f>
        <v>2308930</v>
      </c>
      <c r="AN25" s="12">
        <f t="shared" si="11"/>
        <v>-1</v>
      </c>
      <c r="AO25" s="7">
        <f>GJP!Q29</f>
        <v>0</v>
      </c>
      <c r="AP25" s="7">
        <f>'2026年2月GJP'!Q29</f>
        <v>940412.72</v>
      </c>
      <c r="AQ25" s="12">
        <f t="shared" si="12"/>
        <v>-1</v>
      </c>
      <c r="AR25" s="9" t="str">
        <f>GJP!AF29</f>
        <v/>
      </c>
      <c r="AS25" s="9">
        <f>'2026年2月GJP'!AF29</f>
        <v>432121.69519999996</v>
      </c>
      <c r="AT25" s="12" t="e">
        <f t="shared" si="13"/>
        <v>#VALUE!</v>
      </c>
    </row>
    <row r="26" spans="1:46" ht="14.25" outlineLevel="1">
      <c r="A26" s="6">
        <f>全平台汇总!A24</f>
        <v>46103</v>
      </c>
      <c r="B26" s="7">
        <f>GJP!D30</f>
        <v>0</v>
      </c>
      <c r="C26" s="7">
        <f>'2026年2月GJP'!D30</f>
        <v>16579</v>
      </c>
      <c r="D26" s="8">
        <f t="shared" si="0"/>
        <v>-1</v>
      </c>
      <c r="E26" s="9">
        <f>GJP!B30</f>
        <v>0</v>
      </c>
      <c r="F26" s="9">
        <f>'2026年2月GJP'!B30</f>
        <v>498</v>
      </c>
      <c r="G26" s="10">
        <f t="shared" si="1"/>
        <v>-1</v>
      </c>
      <c r="H26" s="7">
        <f>GJP!C30</f>
        <v>0</v>
      </c>
      <c r="I26" s="7">
        <f>'2026年2月GJP'!C30</f>
        <v>130</v>
      </c>
      <c r="J26" s="8">
        <f t="shared" si="2"/>
        <v>-1</v>
      </c>
      <c r="K26" s="9">
        <f>GJP!F30</f>
        <v>0</v>
      </c>
      <c r="L26" s="9">
        <f>'2026年2月GJP'!F30</f>
        <v>2048</v>
      </c>
      <c r="M26" s="13">
        <f t="shared" si="3"/>
        <v>-1</v>
      </c>
      <c r="N26" s="7">
        <f>GJP!G30</f>
        <v>0</v>
      </c>
      <c r="O26" s="7">
        <f>'2026年2月GJP'!G30</f>
        <v>4441</v>
      </c>
      <c r="P26" s="12">
        <f t="shared" si="4"/>
        <v>-1</v>
      </c>
      <c r="Q26" s="9">
        <f>GJP!K30</f>
        <v>0</v>
      </c>
      <c r="R26" s="9">
        <f>'2026年2月GJP'!K30</f>
        <v>18498</v>
      </c>
      <c r="S26" s="12">
        <f t="shared" si="5"/>
        <v>-1</v>
      </c>
      <c r="T26" s="7">
        <f>GJP!L30</f>
        <v>0</v>
      </c>
      <c r="U26" s="7">
        <f>'2026年2月GJP'!L30</f>
        <v>3172960</v>
      </c>
      <c r="V26" s="12">
        <f t="shared" si="6"/>
        <v>-1</v>
      </c>
      <c r="W26" s="16" t="e">
        <f>GJP!AH30</f>
        <v>#DIV/0!</v>
      </c>
      <c r="X26" s="9">
        <f>GJP!J30</f>
        <v>0</v>
      </c>
      <c r="Y26" s="9">
        <f>'2026年2月GJP'!J30</f>
        <v>12160</v>
      </c>
      <c r="Z26" s="12">
        <f t="shared" si="7"/>
        <v>-1</v>
      </c>
      <c r="AA26" s="7">
        <f>GJP!P30</f>
        <v>0</v>
      </c>
      <c r="AB26" s="7">
        <f>'2026年2月GJP'!P30</f>
        <v>24017805.82</v>
      </c>
      <c r="AC26" s="12">
        <f t="shared" si="8"/>
        <v>-1</v>
      </c>
      <c r="AD26" s="16" t="e">
        <f>GJP!AI30</f>
        <v>#DIV/0!</v>
      </c>
      <c r="AE26" s="18" t="e">
        <f>GJP!AJ30</f>
        <v>#DIV/0!</v>
      </c>
      <c r="AF26" s="9">
        <f>GJP!H30</f>
        <v>0</v>
      </c>
      <c r="AG26" s="9">
        <f>'2026年2月GJP'!H30</f>
        <v>530</v>
      </c>
      <c r="AH26" s="12">
        <f t="shared" si="9"/>
        <v>-1</v>
      </c>
      <c r="AI26" s="7">
        <f>GJP!I30</f>
        <v>0</v>
      </c>
      <c r="AJ26" s="7">
        <f>'2026年2月GJP'!I30</f>
        <v>899</v>
      </c>
      <c r="AK26" s="12">
        <f t="shared" si="10"/>
        <v>-1</v>
      </c>
      <c r="AL26" s="9">
        <f>GJP!M30</f>
        <v>0</v>
      </c>
      <c r="AM26" s="9">
        <f>'2026年2月GJP'!M30</f>
        <v>2274204</v>
      </c>
      <c r="AN26" s="12">
        <f t="shared" si="11"/>
        <v>-1</v>
      </c>
      <c r="AO26" s="7">
        <f>GJP!Q30</f>
        <v>0</v>
      </c>
      <c r="AP26" s="7">
        <f>'2026年2月GJP'!Q30</f>
        <v>566926.57999999996</v>
      </c>
      <c r="AQ26" s="12">
        <f t="shared" si="12"/>
        <v>-1</v>
      </c>
      <c r="AR26" s="9" t="str">
        <f>GJP!AF30</f>
        <v/>
      </c>
      <c r="AS26" s="9">
        <f>'2026年2月GJP'!AF30</f>
        <v>130504.01779999994</v>
      </c>
      <c r="AT26" s="12" t="e">
        <f t="shared" si="13"/>
        <v>#VALUE!</v>
      </c>
    </row>
    <row r="27" spans="1:46" ht="14.25" outlineLevel="1">
      <c r="A27" s="6">
        <f>全平台汇总!A25</f>
        <v>46104</v>
      </c>
      <c r="B27" s="7">
        <f>GJP!D31</f>
        <v>0</v>
      </c>
      <c r="C27" s="7">
        <f>'2026年2月GJP'!D31</f>
        <v>15025</v>
      </c>
      <c r="D27" s="8">
        <f t="shared" si="0"/>
        <v>-1</v>
      </c>
      <c r="E27" s="9">
        <f>GJP!B31</f>
        <v>0</v>
      </c>
      <c r="F27" s="9">
        <f>'2026年2月GJP'!B31</f>
        <v>447</v>
      </c>
      <c r="G27" s="10">
        <f t="shared" si="1"/>
        <v>-1</v>
      </c>
      <c r="H27" s="7">
        <f>GJP!C31</f>
        <v>0</v>
      </c>
      <c r="I27" s="7">
        <f>'2026年2月GJP'!C31</f>
        <v>104</v>
      </c>
      <c r="J27" s="8">
        <f t="shared" si="2"/>
        <v>-1</v>
      </c>
      <c r="K27" s="9">
        <f>GJP!F31</f>
        <v>0</v>
      </c>
      <c r="L27" s="9">
        <f>'2026年2月GJP'!F31</f>
        <v>1725</v>
      </c>
      <c r="M27" s="13">
        <f t="shared" si="3"/>
        <v>-1</v>
      </c>
      <c r="N27" s="7">
        <f>GJP!G31</f>
        <v>0</v>
      </c>
      <c r="O27" s="7">
        <f>'2026年2月GJP'!G31</f>
        <v>3718</v>
      </c>
      <c r="P27" s="12">
        <f t="shared" si="4"/>
        <v>-1</v>
      </c>
      <c r="Q27" s="9">
        <f>GJP!K31</f>
        <v>0</v>
      </c>
      <c r="R27" s="9">
        <f>'2026年2月GJP'!K31</f>
        <v>15643</v>
      </c>
      <c r="S27" s="12">
        <f t="shared" si="5"/>
        <v>-1</v>
      </c>
      <c r="T27" s="7">
        <f>GJP!L31</f>
        <v>0</v>
      </c>
      <c r="U27" s="7">
        <f>'2026年2月GJP'!L31</f>
        <v>3300605.77</v>
      </c>
      <c r="V27" s="12">
        <f t="shared" si="6"/>
        <v>-1</v>
      </c>
      <c r="W27" s="16" t="e">
        <f>GJP!AH31</f>
        <v>#DIV/0!</v>
      </c>
      <c r="X27" s="9">
        <f>GJP!J31</f>
        <v>0</v>
      </c>
      <c r="Y27" s="9">
        <f>'2026年2月GJP'!J31</f>
        <v>10987</v>
      </c>
      <c r="Z27" s="12">
        <f t="shared" si="7"/>
        <v>-1</v>
      </c>
      <c r="AA27" s="7">
        <f>GJP!P31</f>
        <v>0</v>
      </c>
      <c r="AB27" s="7">
        <f>'2026年2月GJP'!P31</f>
        <v>23702788.690000001</v>
      </c>
      <c r="AC27" s="12">
        <f t="shared" si="8"/>
        <v>-1</v>
      </c>
      <c r="AD27" s="16" t="e">
        <f>GJP!AI31</f>
        <v>#DIV/0!</v>
      </c>
      <c r="AE27" s="18" t="e">
        <f>GJP!AJ31</f>
        <v>#DIV/0!</v>
      </c>
      <c r="AF27" s="9">
        <f>GJP!H31</f>
        <v>0</v>
      </c>
      <c r="AG27" s="9">
        <f>'2026年2月GJP'!H31</f>
        <v>552</v>
      </c>
      <c r="AH27" s="12">
        <f t="shared" si="9"/>
        <v>-1</v>
      </c>
      <c r="AI27" s="7">
        <f>GJP!I31</f>
        <v>0</v>
      </c>
      <c r="AJ27" s="7">
        <f>'2026年2月GJP'!I31</f>
        <v>843</v>
      </c>
      <c r="AK27" s="12">
        <f t="shared" si="10"/>
        <v>-1</v>
      </c>
      <c r="AL27" s="9">
        <f>GJP!M31</f>
        <v>0</v>
      </c>
      <c r="AM27" s="9">
        <f>'2026年2月GJP'!M31</f>
        <v>2548421</v>
      </c>
      <c r="AN27" s="12">
        <f t="shared" si="11"/>
        <v>-1</v>
      </c>
      <c r="AO27" s="7">
        <f>GJP!Q31</f>
        <v>0</v>
      </c>
      <c r="AP27" s="7">
        <f>'2026年2月GJP'!Q31</f>
        <v>1716933.81</v>
      </c>
      <c r="AQ27" s="12">
        <f t="shared" si="12"/>
        <v>-1</v>
      </c>
      <c r="AR27" s="9" t="str">
        <f>GJP!AF31</f>
        <v/>
      </c>
      <c r="AS27" s="9">
        <f>'2026年2月GJP'!AF31</f>
        <v>579414.77710000006</v>
      </c>
      <c r="AT27" s="12" t="e">
        <f t="shared" si="13"/>
        <v>#VALUE!</v>
      </c>
    </row>
    <row r="28" spans="1:46" ht="14.25" outlineLevel="1">
      <c r="A28" s="6">
        <f>全平台汇总!A26</f>
        <v>46105</v>
      </c>
      <c r="B28" s="7">
        <f>GJP!D32</f>
        <v>0</v>
      </c>
      <c r="C28" s="7">
        <f>'2026年2月GJP'!D32</f>
        <v>14754</v>
      </c>
      <c r="D28" s="8">
        <f t="shared" si="0"/>
        <v>-1</v>
      </c>
      <c r="E28" s="9">
        <f>GJP!B32</f>
        <v>0</v>
      </c>
      <c r="F28" s="9">
        <f>'2026年2月GJP'!B32</f>
        <v>340</v>
      </c>
      <c r="G28" s="10">
        <f t="shared" si="1"/>
        <v>-1</v>
      </c>
      <c r="H28" s="7">
        <f>GJP!C32</f>
        <v>0</v>
      </c>
      <c r="I28" s="7">
        <f>'2026年2月GJP'!C32</f>
        <v>115</v>
      </c>
      <c r="J28" s="8">
        <f t="shared" si="2"/>
        <v>-1</v>
      </c>
      <c r="K28" s="9">
        <f>GJP!F32</f>
        <v>0</v>
      </c>
      <c r="L28" s="9">
        <f>'2026年2月GJP'!F32</f>
        <v>1769</v>
      </c>
      <c r="M28" s="13">
        <f t="shared" si="3"/>
        <v>-1</v>
      </c>
      <c r="N28" s="7">
        <f>GJP!G32</f>
        <v>0</v>
      </c>
      <c r="O28" s="7">
        <f>'2026年2月GJP'!G32</f>
        <v>3991</v>
      </c>
      <c r="P28" s="12">
        <f t="shared" si="4"/>
        <v>-1</v>
      </c>
      <c r="Q28" s="9">
        <f>GJP!K32</f>
        <v>0</v>
      </c>
      <c r="R28" s="9">
        <f>'2026年2月GJP'!K32</f>
        <v>22928</v>
      </c>
      <c r="S28" s="12">
        <f t="shared" si="5"/>
        <v>-1</v>
      </c>
      <c r="T28" s="7">
        <f>GJP!L32</f>
        <v>0</v>
      </c>
      <c r="U28" s="7">
        <f>'2026年2月GJP'!L32</f>
        <v>2471096.88</v>
      </c>
      <c r="V28" s="12">
        <f t="shared" si="6"/>
        <v>-1</v>
      </c>
      <c r="W28" s="16" t="e">
        <f>GJP!AH32</f>
        <v>#DIV/0!</v>
      </c>
      <c r="X28" s="9">
        <f>GJP!J32</f>
        <v>0</v>
      </c>
      <c r="Y28" s="9">
        <f>'2026年2月GJP'!J32</f>
        <v>11042</v>
      </c>
      <c r="Z28" s="12">
        <f t="shared" si="7"/>
        <v>-1</v>
      </c>
      <c r="AA28" s="7">
        <f>GJP!P32</f>
        <v>0</v>
      </c>
      <c r="AB28" s="7">
        <f>'2026年2月GJP'!P32</f>
        <v>18667976.129999999</v>
      </c>
      <c r="AC28" s="12">
        <f t="shared" si="8"/>
        <v>-1</v>
      </c>
      <c r="AD28" s="16" t="e">
        <f>GJP!AI32</f>
        <v>#DIV/0!</v>
      </c>
      <c r="AE28" s="18" t="e">
        <f>GJP!AJ32</f>
        <v>#DIV/0!</v>
      </c>
      <c r="AF28" s="9">
        <f>GJP!H32</f>
        <v>0</v>
      </c>
      <c r="AG28" s="9">
        <f>'2026年2月GJP'!H32</f>
        <v>528</v>
      </c>
      <c r="AH28" s="12">
        <f t="shared" si="9"/>
        <v>-1</v>
      </c>
      <c r="AI28" s="7">
        <f>GJP!I32</f>
        <v>0</v>
      </c>
      <c r="AJ28" s="7">
        <f>'2026年2月GJP'!I32</f>
        <v>890</v>
      </c>
      <c r="AK28" s="12">
        <f t="shared" si="10"/>
        <v>-1</v>
      </c>
      <c r="AL28" s="9">
        <f>GJP!M32</f>
        <v>0</v>
      </c>
      <c r="AM28" s="9">
        <f>'2026年2月GJP'!M32</f>
        <v>3052112</v>
      </c>
      <c r="AN28" s="12">
        <f t="shared" si="11"/>
        <v>-1</v>
      </c>
      <c r="AO28" s="7">
        <f>GJP!Q32</f>
        <v>0</v>
      </c>
      <c r="AP28" s="7">
        <f>'2026年2月GJP'!Q32</f>
        <v>-287151.61</v>
      </c>
      <c r="AQ28" s="12">
        <f t="shared" si="12"/>
        <v>-1</v>
      </c>
      <c r="AR28" s="9" t="str">
        <f>GJP!AF32</f>
        <v/>
      </c>
      <c r="AS28" s="9">
        <f>'2026年2月GJP'!AF32</f>
        <v>-495125.39509999997</v>
      </c>
      <c r="AT28" s="12" t="e">
        <f t="shared" si="13"/>
        <v>#VALUE!</v>
      </c>
    </row>
    <row r="29" spans="1:46" ht="14.25" outlineLevel="1">
      <c r="A29" s="6">
        <f>全平台汇总!A27</f>
        <v>46106</v>
      </c>
      <c r="B29" s="7">
        <f>GJP!D33</f>
        <v>0</v>
      </c>
      <c r="C29" s="7">
        <f>'2026年2月GJP'!D33</f>
        <v>14577</v>
      </c>
      <c r="D29" s="8">
        <f t="shared" si="0"/>
        <v>-1</v>
      </c>
      <c r="E29" s="9">
        <f>GJP!B33</f>
        <v>0</v>
      </c>
      <c r="F29" s="9">
        <f>'2026年2月GJP'!B33</f>
        <v>450</v>
      </c>
      <c r="G29" s="10">
        <f t="shared" si="1"/>
        <v>-1</v>
      </c>
      <c r="H29" s="7">
        <f>GJP!C33</f>
        <v>0</v>
      </c>
      <c r="I29" s="7">
        <f>'2026年2月GJP'!C33</f>
        <v>81</v>
      </c>
      <c r="J29" s="8">
        <f t="shared" si="2"/>
        <v>-1</v>
      </c>
      <c r="K29" s="9">
        <f>GJP!F33</f>
        <v>0</v>
      </c>
      <c r="L29" s="9">
        <f>'2026年2月GJP'!F33</f>
        <v>1769</v>
      </c>
      <c r="M29" s="13">
        <f t="shared" si="3"/>
        <v>-1</v>
      </c>
      <c r="N29" s="7">
        <f>GJP!G33</f>
        <v>0</v>
      </c>
      <c r="O29" s="7">
        <f>'2026年2月GJP'!G33</f>
        <v>3902</v>
      </c>
      <c r="P29" s="12">
        <f t="shared" si="4"/>
        <v>-1</v>
      </c>
      <c r="Q29" s="9">
        <f>GJP!K33</f>
        <v>0</v>
      </c>
      <c r="R29" s="9">
        <f>'2026年2月GJP'!K33</f>
        <v>20814</v>
      </c>
      <c r="S29" s="12">
        <f t="shared" si="5"/>
        <v>-1</v>
      </c>
      <c r="T29" s="7">
        <f>GJP!L33</f>
        <v>0</v>
      </c>
      <c r="U29" s="7">
        <f>'2026年2月GJP'!L33</f>
        <v>3731405.9</v>
      </c>
      <c r="V29" s="12">
        <f t="shared" si="6"/>
        <v>-1</v>
      </c>
      <c r="W29" s="16" t="e">
        <f>GJP!AH33</f>
        <v>#DIV/0!</v>
      </c>
      <c r="X29" s="9">
        <f>GJP!J33</f>
        <v>0</v>
      </c>
      <c r="Y29" s="9">
        <f>'2026年2月GJP'!J33</f>
        <v>10806</v>
      </c>
      <c r="Z29" s="12">
        <f t="shared" si="7"/>
        <v>-1</v>
      </c>
      <c r="AA29" s="7">
        <f>GJP!P33</f>
        <v>0</v>
      </c>
      <c r="AB29" s="7">
        <f>'2026年2月GJP'!P33</f>
        <v>22833921.449999999</v>
      </c>
      <c r="AC29" s="12">
        <f t="shared" si="8"/>
        <v>-1</v>
      </c>
      <c r="AD29" s="16" t="e">
        <f>GJP!AI33</f>
        <v>#DIV/0!</v>
      </c>
      <c r="AE29" s="18" t="e">
        <f>GJP!AJ33</f>
        <v>#DIV/0!</v>
      </c>
      <c r="AF29" s="9">
        <f>GJP!H33</f>
        <v>0</v>
      </c>
      <c r="AG29" s="9">
        <f>'2026年2月GJP'!H33</f>
        <v>505</v>
      </c>
      <c r="AH29" s="12">
        <f t="shared" si="9"/>
        <v>-1</v>
      </c>
      <c r="AI29" s="7">
        <f>GJP!I33</f>
        <v>0</v>
      </c>
      <c r="AJ29" s="7">
        <f>'2026年2月GJP'!I33</f>
        <v>826</v>
      </c>
      <c r="AK29" s="12">
        <f t="shared" si="10"/>
        <v>-1</v>
      </c>
      <c r="AL29" s="9">
        <f>GJP!M33</f>
        <v>0</v>
      </c>
      <c r="AM29" s="9">
        <f>'2026年2月GJP'!M33</f>
        <v>4265551</v>
      </c>
      <c r="AN29" s="12">
        <f t="shared" si="11"/>
        <v>-1</v>
      </c>
      <c r="AO29" s="7">
        <f>GJP!Q33</f>
        <v>0</v>
      </c>
      <c r="AP29" s="7">
        <f>'2026年2月GJP'!Q33</f>
        <v>-127831.38</v>
      </c>
      <c r="AQ29" s="12">
        <f t="shared" si="12"/>
        <v>-1</v>
      </c>
      <c r="AR29" s="9" t="str">
        <f>GJP!AF33</f>
        <v/>
      </c>
      <c r="AS29" s="9">
        <f>'2026年2月GJP'!AF33</f>
        <v>-407513.46580000001</v>
      </c>
      <c r="AT29" s="12" t="e">
        <f t="shared" si="13"/>
        <v>#VALUE!</v>
      </c>
    </row>
    <row r="30" spans="1:46" ht="14.25" outlineLevel="1">
      <c r="A30" s="6">
        <f>全平台汇总!A28</f>
        <v>46107</v>
      </c>
      <c r="B30" s="7">
        <f>GJP!D34</f>
        <v>0</v>
      </c>
      <c r="C30" s="7">
        <f>'2026年2月GJP'!D34</f>
        <v>16940</v>
      </c>
      <c r="D30" s="8">
        <f t="shared" si="0"/>
        <v>-1</v>
      </c>
      <c r="E30" s="9">
        <f>GJP!B34</f>
        <v>0</v>
      </c>
      <c r="F30" s="9">
        <f>'2026年2月GJP'!B34</f>
        <v>756</v>
      </c>
      <c r="G30" s="10">
        <f t="shared" si="1"/>
        <v>-1</v>
      </c>
      <c r="H30" s="7">
        <f>GJP!C34</f>
        <v>0</v>
      </c>
      <c r="I30" s="7">
        <f>'2026年2月GJP'!C34</f>
        <v>134</v>
      </c>
      <c r="J30" s="8">
        <f t="shared" si="2"/>
        <v>-1</v>
      </c>
      <c r="K30" s="9">
        <f>GJP!F34</f>
        <v>0</v>
      </c>
      <c r="L30" s="9">
        <f>'2026年2月GJP'!F34</f>
        <v>1912</v>
      </c>
      <c r="M30" s="13">
        <f t="shared" si="3"/>
        <v>-1</v>
      </c>
      <c r="N30" s="7">
        <f>GJP!G34</f>
        <v>0</v>
      </c>
      <c r="O30" s="7">
        <f>'2026年2月GJP'!G34</f>
        <v>4158</v>
      </c>
      <c r="P30" s="12">
        <f t="shared" si="4"/>
        <v>-1</v>
      </c>
      <c r="Q30" s="9">
        <f>GJP!K34</f>
        <v>0</v>
      </c>
      <c r="R30" s="9">
        <f>'2026年2月GJP'!K34</f>
        <v>28933</v>
      </c>
      <c r="S30" s="12">
        <f t="shared" si="5"/>
        <v>-1</v>
      </c>
      <c r="T30" s="7">
        <f>GJP!L34</f>
        <v>0</v>
      </c>
      <c r="U30" s="7">
        <f>'2026年2月GJP'!L34</f>
        <v>3048622.61</v>
      </c>
      <c r="V30" s="12">
        <f t="shared" si="6"/>
        <v>-1</v>
      </c>
      <c r="W30" s="16" t="e">
        <f>GJP!AH34</f>
        <v>#DIV/0!</v>
      </c>
      <c r="X30" s="9">
        <f>GJP!J34</f>
        <v>0</v>
      </c>
      <c r="Y30" s="9">
        <f>'2026年2月GJP'!J34</f>
        <v>12479</v>
      </c>
      <c r="Z30" s="12">
        <f t="shared" si="7"/>
        <v>-1</v>
      </c>
      <c r="AA30" s="7">
        <f>GJP!P34</f>
        <v>0</v>
      </c>
      <c r="AB30" s="7">
        <f>'2026年2月GJP'!P34</f>
        <v>21281039.280000001</v>
      </c>
      <c r="AC30" s="12">
        <f t="shared" si="8"/>
        <v>-1</v>
      </c>
      <c r="AD30" s="16" t="e">
        <f>GJP!AI34</f>
        <v>#DIV/0!</v>
      </c>
      <c r="AE30" s="18" t="e">
        <f>GJP!AJ34</f>
        <v>#DIV/0!</v>
      </c>
      <c r="AF30" s="9">
        <f>GJP!H34</f>
        <v>0</v>
      </c>
      <c r="AG30" s="9">
        <f>'2026年2月GJP'!H34</f>
        <v>526</v>
      </c>
      <c r="AH30" s="12">
        <f t="shared" si="9"/>
        <v>-1</v>
      </c>
      <c r="AI30" s="7">
        <f>GJP!I34</f>
        <v>0</v>
      </c>
      <c r="AJ30" s="7">
        <f>'2026年2月GJP'!I34</f>
        <v>845</v>
      </c>
      <c r="AK30" s="12">
        <f t="shared" si="10"/>
        <v>-1</v>
      </c>
      <c r="AL30" s="9">
        <f>GJP!M34</f>
        <v>0</v>
      </c>
      <c r="AM30" s="9">
        <f>'2026年2月GJP'!M34</f>
        <v>1998822</v>
      </c>
      <c r="AN30" s="12">
        <f t="shared" si="11"/>
        <v>-1</v>
      </c>
      <c r="AO30" s="7">
        <f>GJP!Q34</f>
        <v>0</v>
      </c>
      <c r="AP30" s="7">
        <f>'2026年2月GJP'!Q34</f>
        <v>1126540.68</v>
      </c>
      <c r="AQ30" s="12">
        <f t="shared" si="12"/>
        <v>-1</v>
      </c>
      <c r="AR30" s="9" t="str">
        <f>GJP!AF34</f>
        <v/>
      </c>
      <c r="AS30" s="9">
        <f>'2026年2月GJP'!AF34</f>
        <v>731932.14879999997</v>
      </c>
      <c r="AT30" s="12" t="e">
        <f t="shared" si="13"/>
        <v>#VALUE!</v>
      </c>
    </row>
    <row r="31" spans="1:46" ht="14.25" outlineLevel="1">
      <c r="A31" s="6">
        <f>全平台汇总!A29</f>
        <v>46108</v>
      </c>
      <c r="B31" s="7">
        <f>GJP!D35</f>
        <v>0</v>
      </c>
      <c r="C31" s="7">
        <f>'2026年2月GJP'!D35</f>
        <v>16000</v>
      </c>
      <c r="D31" s="8">
        <f t="shared" si="0"/>
        <v>-1</v>
      </c>
      <c r="E31" s="9">
        <f>GJP!B35</f>
        <v>0</v>
      </c>
      <c r="F31" s="9">
        <f>'2026年2月GJP'!B35</f>
        <v>573</v>
      </c>
      <c r="G31" s="10">
        <f t="shared" si="1"/>
        <v>-1</v>
      </c>
      <c r="H31" s="7">
        <f>GJP!C35</f>
        <v>0</v>
      </c>
      <c r="I31" s="7">
        <f>'2026年2月GJP'!C35</f>
        <v>149</v>
      </c>
      <c r="J31" s="8">
        <f t="shared" si="2"/>
        <v>-1</v>
      </c>
      <c r="K31" s="9">
        <f>GJP!F35</f>
        <v>0</v>
      </c>
      <c r="L31" s="9">
        <f>'2026年2月GJP'!F35</f>
        <v>2549</v>
      </c>
      <c r="M31" s="13">
        <f t="shared" si="3"/>
        <v>-1</v>
      </c>
      <c r="N31" s="7">
        <f>GJP!G35</f>
        <v>0</v>
      </c>
      <c r="O31" s="7">
        <f>'2026年2月GJP'!G35</f>
        <v>4930</v>
      </c>
      <c r="P31" s="12">
        <f t="shared" si="4"/>
        <v>-1</v>
      </c>
      <c r="Q31" s="9">
        <f>GJP!K35</f>
        <v>0</v>
      </c>
      <c r="R31" s="9">
        <f>'2026年2月GJP'!K35</f>
        <v>18949</v>
      </c>
      <c r="S31" s="12">
        <f t="shared" si="5"/>
        <v>-1</v>
      </c>
      <c r="T31" s="7">
        <f>GJP!L35</f>
        <v>0</v>
      </c>
      <c r="U31" s="7">
        <f>'2026年2月GJP'!L35</f>
        <v>3328495.98</v>
      </c>
      <c r="V31" s="12">
        <f t="shared" si="6"/>
        <v>-1</v>
      </c>
      <c r="W31" s="16" t="e">
        <f>GJP!AH35</f>
        <v>#DIV/0!</v>
      </c>
      <c r="X31" s="9">
        <f>GJP!J35</f>
        <v>0</v>
      </c>
      <c r="Y31" s="9">
        <f>'2026年2月GJP'!J35</f>
        <v>12074</v>
      </c>
      <c r="Z31" s="12">
        <f t="shared" si="7"/>
        <v>-1</v>
      </c>
      <c r="AA31" s="7">
        <f>GJP!P35</f>
        <v>0</v>
      </c>
      <c r="AB31" s="7">
        <f>'2026年2月GJP'!P35</f>
        <v>24727463.57</v>
      </c>
      <c r="AC31" s="12">
        <f t="shared" si="8"/>
        <v>-1</v>
      </c>
      <c r="AD31" s="16" t="e">
        <f>GJP!AI35</f>
        <v>#DIV/0!</v>
      </c>
      <c r="AE31" s="18" t="e">
        <f>GJP!AJ35</f>
        <v>#DIV/0!</v>
      </c>
      <c r="AF31" s="9">
        <f>GJP!H35</f>
        <v>0</v>
      </c>
      <c r="AG31" s="9">
        <f>'2026年2月GJP'!H35</f>
        <v>634</v>
      </c>
      <c r="AH31" s="12">
        <f t="shared" si="9"/>
        <v>-1</v>
      </c>
      <c r="AI31" s="7">
        <f>GJP!I35</f>
        <v>0</v>
      </c>
      <c r="AJ31" s="7">
        <f>'2026年2月GJP'!I35</f>
        <v>962</v>
      </c>
      <c r="AK31" s="12">
        <f t="shared" si="10"/>
        <v>-1</v>
      </c>
      <c r="AL31" s="9">
        <f>GJP!M35</f>
        <v>0</v>
      </c>
      <c r="AM31" s="9">
        <f>'2026年2月GJP'!M35</f>
        <v>2579612</v>
      </c>
      <c r="AN31" s="12">
        <f t="shared" si="11"/>
        <v>-1</v>
      </c>
      <c r="AO31" s="7">
        <f>GJP!Q35</f>
        <v>0</v>
      </c>
      <c r="AP31" s="7">
        <f>'2026年2月GJP'!Q35</f>
        <v>1093435.5900000001</v>
      </c>
      <c r="AQ31" s="12">
        <f t="shared" si="12"/>
        <v>-1</v>
      </c>
      <c r="AR31" s="9" t="str">
        <f>GJP!AF35</f>
        <v/>
      </c>
      <c r="AS31" s="9">
        <f>'2026年2月GJP'!AF35</f>
        <v>605186.56689999998</v>
      </c>
      <c r="AT31" s="12" t="e">
        <f t="shared" si="13"/>
        <v>#VALUE!</v>
      </c>
    </row>
    <row r="32" spans="1:46" ht="14.25" outlineLevel="1">
      <c r="A32" s="6">
        <f>全平台汇总!A30</f>
        <v>46109</v>
      </c>
      <c r="B32" s="7">
        <f>GJP!D36</f>
        <v>0</v>
      </c>
      <c r="C32" s="7">
        <f>'2026年2月GJP'!D36</f>
        <v>22366</v>
      </c>
      <c r="D32" s="8">
        <f t="shared" si="0"/>
        <v>-1</v>
      </c>
      <c r="E32" s="9">
        <f>GJP!B36</f>
        <v>0</v>
      </c>
      <c r="F32" s="9">
        <f>'2026年2月GJP'!B36</f>
        <v>580</v>
      </c>
      <c r="G32" s="10">
        <f t="shared" si="1"/>
        <v>-1</v>
      </c>
      <c r="H32" s="7">
        <f>GJP!C36</f>
        <v>0</v>
      </c>
      <c r="I32" s="7">
        <f>'2026年2月GJP'!C36</f>
        <v>180</v>
      </c>
      <c r="J32" s="8">
        <f t="shared" si="2"/>
        <v>-1</v>
      </c>
      <c r="K32" s="9">
        <f>GJP!F36</f>
        <v>0</v>
      </c>
      <c r="L32" s="9">
        <f>'2026年2月GJP'!F36</f>
        <v>2251</v>
      </c>
      <c r="M32" s="13">
        <f t="shared" si="3"/>
        <v>-1</v>
      </c>
      <c r="N32" s="7">
        <f>GJP!G36</f>
        <v>0</v>
      </c>
      <c r="O32" s="7">
        <f>'2026年2月GJP'!G36</f>
        <v>4688</v>
      </c>
      <c r="P32" s="12">
        <f t="shared" si="4"/>
        <v>-1</v>
      </c>
      <c r="Q32" s="9">
        <f>GJP!K36</f>
        <v>0</v>
      </c>
      <c r="R32" s="9">
        <f>'2026年2月GJP'!K36</f>
        <v>24019</v>
      </c>
      <c r="S32" s="12">
        <f t="shared" si="5"/>
        <v>-1</v>
      </c>
      <c r="T32" s="7">
        <f>GJP!L36</f>
        <v>0</v>
      </c>
      <c r="U32" s="7">
        <f>'2026年2月GJP'!L36</f>
        <v>2917423.41</v>
      </c>
      <c r="V32" s="12">
        <f t="shared" si="6"/>
        <v>-1</v>
      </c>
      <c r="W32" s="16" t="e">
        <f>GJP!AH36</f>
        <v>#DIV/0!</v>
      </c>
      <c r="X32" s="9">
        <f>GJP!J36</f>
        <v>0</v>
      </c>
      <c r="Y32" s="9">
        <f>'2026年2月GJP'!J36</f>
        <v>18966</v>
      </c>
      <c r="Z32" s="12">
        <f t="shared" si="7"/>
        <v>-1</v>
      </c>
      <c r="AA32" s="7">
        <f>GJP!P36</f>
        <v>0</v>
      </c>
      <c r="AB32" s="7">
        <f>'2026年2月GJP'!P36</f>
        <v>20908306.530000001</v>
      </c>
      <c r="AC32" s="12">
        <f t="shared" si="8"/>
        <v>-1</v>
      </c>
      <c r="AD32" s="16" t="e">
        <f>GJP!AI36</f>
        <v>#DIV/0!</v>
      </c>
      <c r="AE32" s="18" t="e">
        <f>GJP!AJ36</f>
        <v>#DIV/0!</v>
      </c>
      <c r="AF32" s="9">
        <f>GJP!H36</f>
        <v>0</v>
      </c>
      <c r="AG32" s="9">
        <f>'2026年2月GJP'!H36</f>
        <v>794</v>
      </c>
      <c r="AH32" s="12">
        <f t="shared" si="9"/>
        <v>-1</v>
      </c>
      <c r="AI32" s="7">
        <f>GJP!I36</f>
        <v>0</v>
      </c>
      <c r="AJ32" s="7">
        <f>'2026年2月GJP'!I36</f>
        <v>1133</v>
      </c>
      <c r="AK32" s="12">
        <f t="shared" si="10"/>
        <v>-1</v>
      </c>
      <c r="AL32" s="9">
        <f>GJP!M36</f>
        <v>0</v>
      </c>
      <c r="AM32" s="9">
        <f>'2026年2月GJP'!M36</f>
        <v>2385224</v>
      </c>
      <c r="AN32" s="12">
        <f t="shared" si="11"/>
        <v>-1</v>
      </c>
      <c r="AO32" s="7">
        <f>GJP!Q36</f>
        <v>0</v>
      </c>
      <c r="AP32" s="7">
        <f>'2026年2月GJP'!Q36</f>
        <v>587845.53</v>
      </c>
      <c r="AQ32" s="12">
        <f t="shared" si="12"/>
        <v>-1</v>
      </c>
      <c r="AR32" s="9" t="str">
        <f>GJP!AF36</f>
        <v/>
      </c>
      <c r="AS32" s="9">
        <f>'2026年2月GJP'!AF36</f>
        <v>287729.60230000003</v>
      </c>
      <c r="AT32" s="12" t="e">
        <f t="shared" si="13"/>
        <v>#VALUE!</v>
      </c>
    </row>
    <row r="33" spans="1:46" ht="14.25" outlineLevel="1">
      <c r="A33" s="6">
        <f>全平台汇总!A31</f>
        <v>46110</v>
      </c>
      <c r="B33" s="7">
        <f>GJP!D37</f>
        <v>0</v>
      </c>
      <c r="C33" s="7">
        <f>'2026年2月GJP'!D37</f>
        <v>0</v>
      </c>
      <c r="D33" s="8" t="e">
        <f>(B33-C33)/C33</f>
        <v>#DIV/0!</v>
      </c>
      <c r="E33" s="9">
        <f>GJP!B37</f>
        <v>0</v>
      </c>
      <c r="F33" s="9">
        <f>'2026年2月GJP'!B37</f>
        <v>0</v>
      </c>
      <c r="G33" s="10" t="e">
        <f t="shared" si="1"/>
        <v>#DIV/0!</v>
      </c>
      <c r="H33" s="7">
        <f>GJP!C37</f>
        <v>0</v>
      </c>
      <c r="I33" s="7">
        <f>'2026年2月GJP'!C37</f>
        <v>0</v>
      </c>
      <c r="J33" s="8" t="e">
        <f t="shared" si="2"/>
        <v>#DIV/0!</v>
      </c>
      <c r="K33" s="9">
        <f>GJP!F37</f>
        <v>0</v>
      </c>
      <c r="L33" s="9">
        <f>'2026年2月GJP'!F37</f>
        <v>0</v>
      </c>
      <c r="M33" s="13" t="e">
        <f t="shared" si="3"/>
        <v>#DIV/0!</v>
      </c>
      <c r="N33" s="7">
        <f>GJP!G37</f>
        <v>0</v>
      </c>
      <c r="O33" s="7">
        <f>'2026年2月GJP'!G37</f>
        <v>0</v>
      </c>
      <c r="P33" s="12" t="e">
        <f t="shared" si="4"/>
        <v>#DIV/0!</v>
      </c>
      <c r="Q33" s="9">
        <f>GJP!K37</f>
        <v>0</v>
      </c>
      <c r="R33" s="9">
        <f>'2026年2月GJP'!K37</f>
        <v>0</v>
      </c>
      <c r="S33" s="12" t="e">
        <f t="shared" si="5"/>
        <v>#DIV/0!</v>
      </c>
      <c r="T33" s="7">
        <f>GJP!L37</f>
        <v>0</v>
      </c>
      <c r="U33" s="7">
        <f>'2026年2月GJP'!L37</f>
        <v>0</v>
      </c>
      <c r="V33" s="12" t="e">
        <f t="shared" si="6"/>
        <v>#DIV/0!</v>
      </c>
      <c r="W33" s="16" t="e">
        <f>GJP!AH37</f>
        <v>#DIV/0!</v>
      </c>
      <c r="X33" s="9">
        <f>GJP!J37</f>
        <v>0</v>
      </c>
      <c r="Y33" s="9">
        <f>'2026年2月GJP'!J37</f>
        <v>0</v>
      </c>
      <c r="Z33" s="12" t="e">
        <f t="shared" si="7"/>
        <v>#DIV/0!</v>
      </c>
      <c r="AA33" s="7">
        <f>GJP!P37</f>
        <v>0</v>
      </c>
      <c r="AB33" s="7">
        <f>'2026年2月GJP'!P37</f>
        <v>0</v>
      </c>
      <c r="AC33" s="12" t="e">
        <f t="shared" si="8"/>
        <v>#DIV/0!</v>
      </c>
      <c r="AD33" s="16" t="e">
        <f>GJP!AI37</f>
        <v>#DIV/0!</v>
      </c>
      <c r="AE33" s="18" t="e">
        <f>GJP!AJ37</f>
        <v>#DIV/0!</v>
      </c>
      <c r="AF33" s="9">
        <f>GJP!H37</f>
        <v>0</v>
      </c>
      <c r="AG33" s="9">
        <f>'2026年2月GJP'!H37</f>
        <v>0</v>
      </c>
      <c r="AH33" s="12" t="e">
        <f t="shared" si="9"/>
        <v>#DIV/0!</v>
      </c>
      <c r="AI33" s="7">
        <f>GJP!I37</f>
        <v>0</v>
      </c>
      <c r="AJ33" s="7">
        <f>'2026年2月GJP'!I37</f>
        <v>0</v>
      </c>
      <c r="AK33" s="12" t="e">
        <f t="shared" si="10"/>
        <v>#DIV/0!</v>
      </c>
      <c r="AL33" s="9">
        <f>GJP!M37</f>
        <v>0</v>
      </c>
      <c r="AM33" s="9">
        <f>'2026年2月GJP'!M37</f>
        <v>0</v>
      </c>
      <c r="AN33" s="12" t="e">
        <f t="shared" si="11"/>
        <v>#DIV/0!</v>
      </c>
      <c r="AO33" s="7">
        <f>GJP!Q37</f>
        <v>0</v>
      </c>
      <c r="AP33" s="7">
        <f>'2026年2月GJP'!Q37</f>
        <v>0</v>
      </c>
      <c r="AQ33" s="12" t="e">
        <f t="shared" si="12"/>
        <v>#DIV/0!</v>
      </c>
      <c r="AR33" s="9" t="str">
        <f>GJP!AF37</f>
        <v/>
      </c>
      <c r="AS33" s="9" t="str">
        <f>'2026年2月GJP'!AF37</f>
        <v/>
      </c>
      <c r="AT33" s="12" t="e">
        <f t="shared" si="13"/>
        <v>#VALUE!</v>
      </c>
    </row>
    <row r="34" spans="1:46" ht="14.25" outlineLevel="1">
      <c r="A34" s="6">
        <f>全平台汇总!A32</f>
        <v>46111</v>
      </c>
      <c r="B34" s="7">
        <f>GJP!D38</f>
        <v>0</v>
      </c>
      <c r="C34" s="7">
        <f>'2026年2月GJP'!D38</f>
        <v>0</v>
      </c>
      <c r="D34" s="8" t="e">
        <f t="shared" si="0"/>
        <v>#DIV/0!</v>
      </c>
      <c r="E34" s="9">
        <f>GJP!B38</f>
        <v>0</v>
      </c>
      <c r="F34" s="9">
        <f>'2026年2月GJP'!B38</f>
        <v>0</v>
      </c>
      <c r="G34" s="10" t="e">
        <f t="shared" si="1"/>
        <v>#DIV/0!</v>
      </c>
      <c r="H34" s="7">
        <f>GJP!C38</f>
        <v>0</v>
      </c>
      <c r="I34" s="7">
        <f>'2026年2月GJP'!C38</f>
        <v>0</v>
      </c>
      <c r="J34" s="8" t="e">
        <f t="shared" si="2"/>
        <v>#DIV/0!</v>
      </c>
      <c r="K34" s="9">
        <f>GJP!F38</f>
        <v>0</v>
      </c>
      <c r="L34" s="9">
        <f>'2026年2月GJP'!F38</f>
        <v>0</v>
      </c>
      <c r="M34" s="13" t="e">
        <f t="shared" si="3"/>
        <v>#DIV/0!</v>
      </c>
      <c r="N34" s="7">
        <f>GJP!G38</f>
        <v>0</v>
      </c>
      <c r="O34" s="7">
        <f>'2026年2月GJP'!G38</f>
        <v>0</v>
      </c>
      <c r="P34" s="12" t="e">
        <f t="shared" si="4"/>
        <v>#DIV/0!</v>
      </c>
      <c r="Q34" s="9">
        <f>GJP!K38</f>
        <v>0</v>
      </c>
      <c r="R34" s="9">
        <f>'2026年2月GJP'!K38</f>
        <v>0</v>
      </c>
      <c r="S34" s="12" t="e">
        <f t="shared" si="5"/>
        <v>#DIV/0!</v>
      </c>
      <c r="T34" s="7">
        <f>GJP!L38</f>
        <v>0</v>
      </c>
      <c r="U34" s="7">
        <f>'2026年2月GJP'!L38</f>
        <v>0</v>
      </c>
      <c r="V34" s="12" t="e">
        <f t="shared" si="6"/>
        <v>#DIV/0!</v>
      </c>
      <c r="W34" s="16" t="e">
        <f>GJP!AH38</f>
        <v>#DIV/0!</v>
      </c>
      <c r="X34" s="9">
        <f>GJP!J38</f>
        <v>0</v>
      </c>
      <c r="Y34" s="9">
        <f>'2026年2月GJP'!J38</f>
        <v>0</v>
      </c>
      <c r="Z34" s="12" t="e">
        <f t="shared" si="7"/>
        <v>#DIV/0!</v>
      </c>
      <c r="AA34" s="7">
        <f>GJP!P38</f>
        <v>0</v>
      </c>
      <c r="AB34" s="7">
        <f>'2026年2月GJP'!P38</f>
        <v>0</v>
      </c>
      <c r="AC34" s="12" t="e">
        <f t="shared" si="8"/>
        <v>#DIV/0!</v>
      </c>
      <c r="AD34" s="16" t="e">
        <f>GJP!AI38</f>
        <v>#DIV/0!</v>
      </c>
      <c r="AE34" s="18" t="e">
        <f>GJP!AJ38</f>
        <v>#DIV/0!</v>
      </c>
      <c r="AF34" s="9">
        <f>GJP!H38</f>
        <v>0</v>
      </c>
      <c r="AG34" s="9">
        <f>'2026年2月GJP'!H38</f>
        <v>0</v>
      </c>
      <c r="AH34" s="12" t="e">
        <f t="shared" si="9"/>
        <v>#DIV/0!</v>
      </c>
      <c r="AI34" s="7">
        <f>GJP!I38</f>
        <v>0</v>
      </c>
      <c r="AJ34" s="7">
        <f>'2026年2月GJP'!I38</f>
        <v>0</v>
      </c>
      <c r="AK34" s="12" t="e">
        <f t="shared" si="10"/>
        <v>#DIV/0!</v>
      </c>
      <c r="AL34" s="9">
        <f>GJP!M38</f>
        <v>0</v>
      </c>
      <c r="AM34" s="9">
        <f>'2026年2月GJP'!M38</f>
        <v>0</v>
      </c>
      <c r="AN34" s="12" t="e">
        <f t="shared" si="11"/>
        <v>#DIV/0!</v>
      </c>
      <c r="AO34" s="7">
        <f>GJP!Q38</f>
        <v>0</v>
      </c>
      <c r="AP34" s="7">
        <f>'2026年2月GJP'!Q38</f>
        <v>0</v>
      </c>
      <c r="AQ34" s="12" t="e">
        <f t="shared" si="12"/>
        <v>#DIV/0!</v>
      </c>
      <c r="AR34" s="9" t="str">
        <f>GJP!AF38</f>
        <v/>
      </c>
      <c r="AS34" s="9" t="str">
        <f>'2026年2月GJP'!AF38</f>
        <v/>
      </c>
      <c r="AT34" s="12" t="e">
        <f t="shared" si="13"/>
        <v>#VALUE!</v>
      </c>
    </row>
    <row r="35" spans="1:46" ht="14.25" outlineLevel="1">
      <c r="A35" s="6">
        <f>全平台汇总!A33</f>
        <v>46112</v>
      </c>
      <c r="B35" s="7">
        <f>GJP!D39</f>
        <v>0</v>
      </c>
      <c r="C35" s="7">
        <f>'2026年2月GJP'!D39</f>
        <v>0</v>
      </c>
      <c r="D35" s="8" t="e">
        <f t="shared" si="0"/>
        <v>#DIV/0!</v>
      </c>
      <c r="E35" s="9">
        <f>GJP!B39</f>
        <v>0</v>
      </c>
      <c r="F35" s="9">
        <f>'2026年2月GJP'!B39</f>
        <v>0</v>
      </c>
      <c r="G35" s="10" t="e">
        <f t="shared" si="1"/>
        <v>#DIV/0!</v>
      </c>
      <c r="H35" s="7">
        <f>GJP!C39</f>
        <v>0</v>
      </c>
      <c r="I35" s="7">
        <f>'2026年2月GJP'!C39</f>
        <v>0</v>
      </c>
      <c r="J35" s="8" t="e">
        <f t="shared" si="2"/>
        <v>#DIV/0!</v>
      </c>
      <c r="K35" s="9">
        <f>GJP!F39</f>
        <v>0</v>
      </c>
      <c r="L35" s="9">
        <f>'2026年2月GJP'!F39</f>
        <v>0</v>
      </c>
      <c r="M35" s="13" t="e">
        <f t="shared" si="3"/>
        <v>#DIV/0!</v>
      </c>
      <c r="N35" s="7">
        <f>GJP!G39</f>
        <v>0</v>
      </c>
      <c r="O35" s="7">
        <f>'2026年2月GJP'!G39</f>
        <v>0</v>
      </c>
      <c r="P35" s="12" t="e">
        <f t="shared" si="4"/>
        <v>#DIV/0!</v>
      </c>
      <c r="Q35" s="9">
        <f>GJP!K39</f>
        <v>0</v>
      </c>
      <c r="R35" s="9">
        <f>'2026年2月GJP'!K39</f>
        <v>0</v>
      </c>
      <c r="S35" s="12" t="e">
        <f t="shared" si="5"/>
        <v>#DIV/0!</v>
      </c>
      <c r="T35" s="7">
        <f>GJP!L39</f>
        <v>0</v>
      </c>
      <c r="U35" s="7">
        <f>'2026年2月GJP'!L39</f>
        <v>0</v>
      </c>
      <c r="V35" s="12" t="e">
        <f t="shared" si="6"/>
        <v>#DIV/0!</v>
      </c>
      <c r="W35" s="16" t="e">
        <f>GJP!AH39</f>
        <v>#DIV/0!</v>
      </c>
      <c r="X35" s="9">
        <f>GJP!J39</f>
        <v>0</v>
      </c>
      <c r="Y35" s="9">
        <f>'2026年2月GJP'!J39</f>
        <v>0</v>
      </c>
      <c r="Z35" s="12" t="e">
        <f t="shared" si="7"/>
        <v>#DIV/0!</v>
      </c>
      <c r="AA35" s="7">
        <f>GJP!P39</f>
        <v>0</v>
      </c>
      <c r="AB35" s="7">
        <f>'2026年2月GJP'!P39</f>
        <v>0</v>
      </c>
      <c r="AC35" s="12" t="e">
        <f t="shared" si="8"/>
        <v>#DIV/0!</v>
      </c>
      <c r="AD35" s="16" t="e">
        <f>GJP!AI39</f>
        <v>#DIV/0!</v>
      </c>
      <c r="AE35" s="18" t="e">
        <f>GJP!AJ39</f>
        <v>#DIV/0!</v>
      </c>
      <c r="AF35" s="9">
        <f>GJP!H39</f>
        <v>0</v>
      </c>
      <c r="AG35" s="9">
        <f>'2026年2月GJP'!H39</f>
        <v>0</v>
      </c>
      <c r="AH35" s="12" t="e">
        <f t="shared" si="9"/>
        <v>#DIV/0!</v>
      </c>
      <c r="AI35" s="7">
        <f>GJP!I39</f>
        <v>0</v>
      </c>
      <c r="AJ35" s="7">
        <f>'2026年2月GJP'!I39</f>
        <v>0</v>
      </c>
      <c r="AK35" s="12" t="e">
        <f t="shared" si="10"/>
        <v>#DIV/0!</v>
      </c>
      <c r="AL35" s="9">
        <f>GJP!M39</f>
        <v>0</v>
      </c>
      <c r="AM35" s="9">
        <f>'2026年2月GJP'!M39</f>
        <v>0</v>
      </c>
      <c r="AN35" s="12" t="e">
        <f t="shared" si="11"/>
        <v>#DIV/0!</v>
      </c>
      <c r="AO35" s="7">
        <f>GJP!Q39</f>
        <v>0</v>
      </c>
      <c r="AP35" s="7">
        <f>'2026年2月GJP'!Q39</f>
        <v>0</v>
      </c>
      <c r="AQ35" s="12" t="e">
        <f t="shared" si="12"/>
        <v>#DIV/0!</v>
      </c>
      <c r="AR35" s="9" t="str">
        <f>GJP!AF39</f>
        <v/>
      </c>
      <c r="AS35" s="9" t="str">
        <f>'2026年2月GJP'!AF39</f>
        <v/>
      </c>
      <c r="AT35" s="12" t="e">
        <f t="shared" si="13"/>
        <v>#VALUE!</v>
      </c>
    </row>
    <row r="36" spans="1:46" ht="14.25">
      <c r="A36" s="11" t="s">
        <v>156</v>
      </c>
      <c r="B36" s="5" t="s">
        <v>157</v>
      </c>
      <c r="C36" s="5" t="s">
        <v>158</v>
      </c>
      <c r="D36" s="5" t="s">
        <v>159</v>
      </c>
      <c r="E36" s="5" t="s">
        <v>157</v>
      </c>
      <c r="F36" s="5" t="s">
        <v>158</v>
      </c>
      <c r="G36" s="5" t="s">
        <v>159</v>
      </c>
      <c r="H36" s="5" t="s">
        <v>157</v>
      </c>
      <c r="I36" s="5" t="s">
        <v>158</v>
      </c>
      <c r="J36" s="5" t="s">
        <v>159</v>
      </c>
      <c r="K36" s="5" t="s">
        <v>157</v>
      </c>
      <c r="L36" s="5" t="s">
        <v>158</v>
      </c>
      <c r="M36" s="5" t="s">
        <v>159</v>
      </c>
      <c r="N36" s="5" t="s">
        <v>157</v>
      </c>
      <c r="O36" s="5" t="s">
        <v>158</v>
      </c>
      <c r="P36" s="5" t="s">
        <v>159</v>
      </c>
      <c r="Q36" s="5" t="s">
        <v>157</v>
      </c>
      <c r="R36" s="5" t="s">
        <v>158</v>
      </c>
      <c r="S36" s="5" t="s">
        <v>159</v>
      </c>
      <c r="T36" s="5" t="s">
        <v>157</v>
      </c>
      <c r="U36" s="5" t="s">
        <v>158</v>
      </c>
      <c r="V36" s="5" t="s">
        <v>159</v>
      </c>
      <c r="W36" s="5"/>
      <c r="X36" s="5" t="s">
        <v>157</v>
      </c>
      <c r="Y36" s="5" t="s">
        <v>158</v>
      </c>
      <c r="Z36" s="5" t="s">
        <v>159</v>
      </c>
      <c r="AA36" s="5" t="s">
        <v>157</v>
      </c>
      <c r="AB36" s="5" t="s">
        <v>158</v>
      </c>
      <c r="AC36" s="5" t="s">
        <v>159</v>
      </c>
      <c r="AD36" s="5"/>
      <c r="AE36" s="5"/>
      <c r="AF36" s="5" t="s">
        <v>157</v>
      </c>
      <c r="AG36" s="5" t="s">
        <v>158</v>
      </c>
      <c r="AH36" s="5" t="s">
        <v>159</v>
      </c>
      <c r="AI36" s="5" t="s">
        <v>157</v>
      </c>
      <c r="AJ36" s="5" t="s">
        <v>158</v>
      </c>
      <c r="AK36" s="5" t="s">
        <v>159</v>
      </c>
      <c r="AL36" s="5" t="s">
        <v>157</v>
      </c>
      <c r="AM36" s="5" t="s">
        <v>158</v>
      </c>
      <c r="AN36" s="5" t="s">
        <v>159</v>
      </c>
      <c r="AO36" s="5" t="s">
        <v>157</v>
      </c>
      <c r="AP36" s="5" t="s">
        <v>158</v>
      </c>
      <c r="AQ36" s="5" t="s">
        <v>159</v>
      </c>
      <c r="AR36" s="5" t="s">
        <v>157</v>
      </c>
      <c r="AS36" s="5" t="s">
        <v>158</v>
      </c>
      <c r="AT36" s="5" t="s">
        <v>159</v>
      </c>
    </row>
    <row r="37" spans="1:46" ht="14.25">
      <c r="A37" s="6">
        <f t="shared" ref="A37:A67" si="14">A5</f>
        <v>46082</v>
      </c>
      <c r="B37" s="7">
        <f>B5/1</f>
        <v>19170</v>
      </c>
      <c r="C37" s="7">
        <f>C5/1</f>
        <v>18208</v>
      </c>
      <c r="D37" s="12">
        <f t="shared" ref="D37:D67" si="15">(B37-C37)/C37</f>
        <v>5.2833919156414763E-2</v>
      </c>
      <c r="E37" s="9">
        <f>E5/1</f>
        <v>734</v>
      </c>
      <c r="F37" s="9">
        <f>F5/1</f>
        <v>931</v>
      </c>
      <c r="G37" s="12">
        <f t="shared" ref="G37:G67" si="16">(E37-F37)/F37</f>
        <v>-0.21160042964554243</v>
      </c>
      <c r="H37" s="7">
        <f>H5/1</f>
        <v>200</v>
      </c>
      <c r="I37" s="7">
        <f>I5/1</f>
        <v>204</v>
      </c>
      <c r="J37" s="12">
        <f t="shared" ref="J37:J67" si="17">(H37-I37)/I37</f>
        <v>-1.9607843137254902E-2</v>
      </c>
      <c r="K37" s="9">
        <f>K5/1</f>
        <v>2361</v>
      </c>
      <c r="L37" s="9">
        <f>L5/1</f>
        <v>2508</v>
      </c>
      <c r="M37" s="12">
        <f t="shared" ref="M37:M67" si="18">(K37-L37)/L37</f>
        <v>-5.861244019138756E-2</v>
      </c>
      <c r="N37" s="7">
        <f>N5/1</f>
        <v>4778</v>
      </c>
      <c r="O37" s="7">
        <f>O5/1</f>
        <v>4989</v>
      </c>
      <c r="P37" s="12">
        <f t="shared" ref="P37:P67" si="19">(N37-O37)/O37</f>
        <v>-4.2293044698336342E-2</v>
      </c>
      <c r="Q37" s="9">
        <f>Q5/1</f>
        <v>32342</v>
      </c>
      <c r="R37" s="9">
        <f>R5/1</f>
        <v>44897</v>
      </c>
      <c r="S37" s="12">
        <f t="shared" ref="S37:S67" si="20">(Q37-R37)/R37</f>
        <v>-0.27964006503775307</v>
      </c>
      <c r="T37" s="7">
        <f>T5/1</f>
        <v>3452835.6</v>
      </c>
      <c r="U37" s="7">
        <f>U5/1</f>
        <v>3106771.37</v>
      </c>
      <c r="V37" s="12">
        <f t="shared" ref="V37:V67" si="21">(T37-U37)/U37</f>
        <v>0.11139031128640792</v>
      </c>
      <c r="W37" s="17"/>
      <c r="X37" s="9">
        <f>X5/1</f>
        <v>13551</v>
      </c>
      <c r="Y37" s="9">
        <f>Y5/1</f>
        <v>13162</v>
      </c>
      <c r="Z37" s="12">
        <f t="shared" ref="Z37:Z67" si="22">(X37-Y37)/Y37</f>
        <v>2.9554778908980398E-2</v>
      </c>
      <c r="AA37" s="7">
        <f>AA5/1</f>
        <v>23941465.09</v>
      </c>
      <c r="AB37" s="7">
        <f>AB5/1</f>
        <v>25422361.170000002</v>
      </c>
      <c r="AC37" s="12">
        <f t="shared" ref="AC37:AC67" si="23">(AA37-AB37)/AB37</f>
        <v>-5.8251712738136736E-2</v>
      </c>
      <c r="AD37" s="17"/>
      <c r="AE37" s="17"/>
      <c r="AF37" s="9">
        <f>AF5/1</f>
        <v>665</v>
      </c>
      <c r="AG37" s="9">
        <f>AG5/1</f>
        <v>648</v>
      </c>
      <c r="AH37" s="12">
        <f t="shared" ref="AH37:AH67" si="24">(AF37-AG37)/AG37</f>
        <v>2.6234567901234566E-2</v>
      </c>
      <c r="AI37" s="7">
        <f>AI5/1</f>
        <v>988</v>
      </c>
      <c r="AJ37" s="7">
        <f>AJ5/1</f>
        <v>1005</v>
      </c>
      <c r="AK37" s="12">
        <f t="shared" ref="AK37:AK67" si="25">(AI37-AJ37)/AJ37</f>
        <v>-1.6915422885572139E-2</v>
      </c>
      <c r="AL37" s="9">
        <f>AL5/1</f>
        <v>2765137</v>
      </c>
      <c r="AM37" s="9">
        <f>AM5/1</f>
        <v>2958057</v>
      </c>
      <c r="AN37" s="12">
        <f t="shared" ref="AN37:AN67" si="26">(AL37-AM37)/AM37</f>
        <v>-6.5218486323961974E-2</v>
      </c>
      <c r="AO37" s="7">
        <f>AO5/1</f>
        <v>1187358.8600000001</v>
      </c>
      <c r="AP37" s="7">
        <f>AVERAGE($AP$5:AP5)</f>
        <v>-64018.34</v>
      </c>
      <c r="AQ37" s="12">
        <f t="shared" ref="AQ37:AQ67" si="27">(AO37-AP37)/AP37</f>
        <v>-19.547167264880663</v>
      </c>
      <c r="AR37" s="9">
        <f>AR5/1</f>
        <v>776954.83260000008</v>
      </c>
      <c r="AS37" s="9">
        <f>AVERAGE($AS$5:AS5)</f>
        <v>-587140.94939999992</v>
      </c>
      <c r="AT37" s="12">
        <f t="shared" ref="AT37:AT67" si="28">(AR37-AS37)/AS37</f>
        <v>-2.3232850364021984</v>
      </c>
    </row>
    <row r="38" spans="1:46" ht="14.25">
      <c r="A38" s="6">
        <f t="shared" si="14"/>
        <v>46083</v>
      </c>
      <c r="B38" s="7">
        <f>AVERAGE($B$5:B6)</f>
        <v>17680.5</v>
      </c>
      <c r="C38" s="7">
        <f>AVERAGE($C$5:C6)</f>
        <v>17524.5</v>
      </c>
      <c r="D38" s="12">
        <f t="shared" si="15"/>
        <v>8.9018231618591109E-3</v>
      </c>
      <c r="E38" s="9">
        <f>AVERAGE($E$5:E6)</f>
        <v>708</v>
      </c>
      <c r="F38" s="9">
        <f>AVERAGE($F$5:F6)</f>
        <v>683</v>
      </c>
      <c r="G38" s="12">
        <f t="shared" si="16"/>
        <v>3.6603221083455345E-2</v>
      </c>
      <c r="H38" s="7">
        <f>AVERAGE($H$5:H6)</f>
        <v>197</v>
      </c>
      <c r="I38" s="7">
        <f>AVERAGE($I$5:I6)</f>
        <v>173</v>
      </c>
      <c r="J38" s="12">
        <f t="shared" si="17"/>
        <v>0.13872832369942195</v>
      </c>
      <c r="K38" s="9">
        <f>AVERAGE($K$5:K6)</f>
        <v>2198.5</v>
      </c>
      <c r="L38" s="9">
        <f>AVERAGE($L$5:L6)</f>
        <v>2414</v>
      </c>
      <c r="M38" s="12">
        <f t="shared" si="18"/>
        <v>-8.9270919635459814E-2</v>
      </c>
      <c r="N38" s="7">
        <f>AVERAGE($N$5:N6)</f>
        <v>4512</v>
      </c>
      <c r="O38" s="7">
        <f>AVERAGE($O$5:O6)</f>
        <v>4863.5</v>
      </c>
      <c r="P38" s="12">
        <f t="shared" si="19"/>
        <v>-7.227305438470237E-2</v>
      </c>
      <c r="Q38" s="9">
        <f>AVERAGE($Q$5:Q6)</f>
        <v>31247</v>
      </c>
      <c r="R38" s="9">
        <f>AVERAGE($R$5:R6)</f>
        <v>34442.5</v>
      </c>
      <c r="S38" s="12">
        <f t="shared" si="20"/>
        <v>-9.2777818102634829E-2</v>
      </c>
      <c r="T38" s="7">
        <f>AVERAGE($T$5:T6)</f>
        <v>3035026.585</v>
      </c>
      <c r="U38" s="7">
        <f>AVERAGE($U$5:U6)</f>
        <v>3139285.1150000002</v>
      </c>
      <c r="V38" s="12">
        <f t="shared" si="21"/>
        <v>-3.321091464481405E-2</v>
      </c>
      <c r="W38" s="17"/>
      <c r="X38" s="9">
        <f>AVERAGE($X$5:X6)</f>
        <v>12637.5</v>
      </c>
      <c r="Y38" s="9">
        <f>AVERAGE($Y$5:Y6)</f>
        <v>12728</v>
      </c>
      <c r="Z38" s="12">
        <f t="shared" si="22"/>
        <v>-7.1103079824010058E-3</v>
      </c>
      <c r="AA38" s="7">
        <f>AVERAGE($AA$5:AA6)</f>
        <v>20492902.5</v>
      </c>
      <c r="AB38" s="7">
        <f>AVERAGE($AB$5:AB6)</f>
        <v>23012552.475000001</v>
      </c>
      <c r="AC38" s="12">
        <f t="shared" si="23"/>
        <v>-0.10949024354153054</v>
      </c>
      <c r="AD38" s="17"/>
      <c r="AE38" s="17"/>
      <c r="AF38" s="9">
        <f>AVERAGE($AF$5:AF6)</f>
        <v>654</v>
      </c>
      <c r="AG38" s="9">
        <f>AVERAGE($AG$5:AG6)</f>
        <v>654</v>
      </c>
      <c r="AH38" s="12">
        <f t="shared" si="24"/>
        <v>0</v>
      </c>
      <c r="AI38" s="7">
        <f>AVERAGE($AI$5:AI6)</f>
        <v>986.5</v>
      </c>
      <c r="AJ38" s="7">
        <f>AVERAGE($AJ$5:AJ6)</f>
        <v>1027</v>
      </c>
      <c r="AK38" s="12">
        <f t="shared" si="25"/>
        <v>-3.9435248296007787E-2</v>
      </c>
      <c r="AL38" s="9">
        <f>AVERAGE($AL$5:AL6)</f>
        <v>2640136.5</v>
      </c>
      <c r="AM38" s="9">
        <f>AVERAGE($AM$5:AM6)</f>
        <v>3237000</v>
      </c>
      <c r="AN38" s="12">
        <f t="shared" si="26"/>
        <v>-0.184387859128823</v>
      </c>
      <c r="AO38" s="7">
        <f>AVERAGE($AO$5:AO6)</f>
        <v>933188.25</v>
      </c>
      <c r="AP38" s="7">
        <f>AVERAGE($AP$5:AP6)</f>
        <v>257691.22000000003</v>
      </c>
      <c r="AQ38" s="12">
        <f t="shared" si="27"/>
        <v>2.6213428226231379</v>
      </c>
      <c r="AR38" s="9">
        <f>AVERAGE($AR$5:AR6)</f>
        <v>392265.50750000007</v>
      </c>
      <c r="AS38" s="9">
        <f>AVERAGE($AS$5:AS6)</f>
        <v>-501569.34979999997</v>
      </c>
      <c r="AT38" s="12">
        <f t="shared" si="28"/>
        <v>-1.7820763123911287</v>
      </c>
    </row>
    <row r="39" spans="1:46" ht="14.25">
      <c r="A39" s="6">
        <f t="shared" si="14"/>
        <v>46084</v>
      </c>
      <c r="B39" s="7">
        <f>AVERAGE($B$5:B7)</f>
        <v>17238</v>
      </c>
      <c r="C39" s="7">
        <f>AVERAGE($C$5:C7)</f>
        <v>17912.666666666668</v>
      </c>
      <c r="D39" s="12">
        <f t="shared" si="15"/>
        <v>-3.7664222710186525E-2</v>
      </c>
      <c r="E39" s="9">
        <f>AVERAGE($E$5:E7)</f>
        <v>730</v>
      </c>
      <c r="F39" s="9">
        <f>AVERAGE($F$5:F7)</f>
        <v>641.66666666666663</v>
      </c>
      <c r="G39" s="12">
        <f t="shared" si="16"/>
        <v>0.13766233766233774</v>
      </c>
      <c r="H39" s="7">
        <f>AVERAGE($H$5:H7)</f>
        <v>212.33333333333334</v>
      </c>
      <c r="I39" s="7">
        <f>AVERAGE($I$5:I7)</f>
        <v>166</v>
      </c>
      <c r="J39" s="12">
        <f t="shared" si="17"/>
        <v>0.2791164658634539</v>
      </c>
      <c r="K39" s="9">
        <f>AVERAGE($K$5:K7)</f>
        <v>2167.6666666666665</v>
      </c>
      <c r="L39" s="9">
        <f>AVERAGE($L$5:L7)</f>
        <v>2359.3333333333335</v>
      </c>
      <c r="M39" s="12">
        <f t="shared" si="18"/>
        <v>-8.1237637750777178E-2</v>
      </c>
      <c r="N39" s="7">
        <f>AVERAGE($N$5:N7)</f>
        <v>4535.666666666667</v>
      </c>
      <c r="O39" s="7">
        <f>AVERAGE($O$5:O7)</f>
        <v>4871</v>
      </c>
      <c r="P39" s="12">
        <f t="shared" si="19"/>
        <v>-6.8842811195510778E-2</v>
      </c>
      <c r="Q39" s="9">
        <f>AVERAGE($Q$5:Q7)</f>
        <v>32918.666666666664</v>
      </c>
      <c r="R39" s="9">
        <f>AVERAGE($R$5:R7)</f>
        <v>31791.666666666668</v>
      </c>
      <c r="S39" s="12">
        <f t="shared" si="20"/>
        <v>3.5449541284403557E-2</v>
      </c>
      <c r="T39" s="7">
        <f>AVERAGE($T$5:T7)</f>
        <v>3194209.7233333332</v>
      </c>
      <c r="U39" s="7">
        <f>AVERAGE($U$5:U7)</f>
        <v>3245157.4933333336</v>
      </c>
      <c r="V39" s="12">
        <f t="shared" si="21"/>
        <v>-1.5699629403092046E-2</v>
      </c>
      <c r="W39" s="17"/>
      <c r="X39" s="9">
        <f>AVERAGE($X$5:X7)</f>
        <v>12473.333333333334</v>
      </c>
      <c r="Y39" s="9">
        <f>AVERAGE($Y$5:Y7)</f>
        <v>12988</v>
      </c>
      <c r="Z39" s="12">
        <f t="shared" si="22"/>
        <v>-3.9626321732881588E-2</v>
      </c>
      <c r="AA39" s="7">
        <f>AVERAGE($AA$5:AA7)</f>
        <v>21248497.403333332</v>
      </c>
      <c r="AB39" s="7">
        <f>AVERAGE($AB$5:AB7)</f>
        <v>23131232.816666666</v>
      </c>
      <c r="AC39" s="12">
        <f t="shared" si="23"/>
        <v>-8.1393647638908953E-2</v>
      </c>
      <c r="AD39" s="17"/>
      <c r="AE39" s="17"/>
      <c r="AF39" s="9">
        <f>AVERAGE($AF$5:AF7)</f>
        <v>643.33333333333337</v>
      </c>
      <c r="AG39" s="9">
        <f>AVERAGE($AG$5:AG7)</f>
        <v>644</v>
      </c>
      <c r="AH39" s="12">
        <f t="shared" si="24"/>
        <v>-1.0351966873705415E-3</v>
      </c>
      <c r="AI39" s="7">
        <f>AVERAGE($AI$5:AI7)</f>
        <v>999.66666666666663</v>
      </c>
      <c r="AJ39" s="7">
        <f>AVERAGE($AJ$5:AJ7)</f>
        <v>1023.6666666666666</v>
      </c>
      <c r="AK39" s="12">
        <f t="shared" si="25"/>
        <v>-2.3445131878866821E-2</v>
      </c>
      <c r="AL39" s="9">
        <f>AVERAGE($AL$5:AL7)</f>
        <v>2768294</v>
      </c>
      <c r="AM39" s="9">
        <f>AVERAGE($AM$5:AM7)</f>
        <v>2973811.3333333335</v>
      </c>
      <c r="AN39" s="12">
        <f t="shared" si="26"/>
        <v>-6.9109069237075618E-2</v>
      </c>
      <c r="AO39" s="7">
        <f>AVERAGE($AO$5:AO7)</f>
        <v>814029</v>
      </c>
      <c r="AP39" s="7">
        <f>AVERAGE($AP$5:AP7)</f>
        <v>601764.59</v>
      </c>
      <c r="AQ39" s="12">
        <f t="shared" si="27"/>
        <v>0.35273662413403228</v>
      </c>
      <c r="AR39" s="9">
        <f>AVERAGE($AR$5:AR7)</f>
        <v>348856.58000000007</v>
      </c>
      <c r="AS39" s="9">
        <f>AVERAGE($AS$5:AS7)</f>
        <v>-38502.339766666679</v>
      </c>
      <c r="AT39" s="12">
        <f t="shared" si="28"/>
        <v>-10.060659225235501</v>
      </c>
    </row>
    <row r="40" spans="1:46" ht="14.25">
      <c r="A40" s="6">
        <f t="shared" si="14"/>
        <v>46085</v>
      </c>
      <c r="B40" s="7">
        <f>AVERAGE($B$5:B8)</f>
        <v>17335.25</v>
      </c>
      <c r="C40" s="7">
        <f>AVERAGE($C$5:C8)</f>
        <v>17740</v>
      </c>
      <c r="D40" s="12">
        <f t="shared" si="15"/>
        <v>-2.2815670800450959E-2</v>
      </c>
      <c r="E40" s="9">
        <f>AVERAGE($E$5:E8)</f>
        <v>717</v>
      </c>
      <c r="F40" s="9">
        <f>AVERAGE($F$5:F8)</f>
        <v>625.75</v>
      </c>
      <c r="G40" s="12">
        <f t="shared" si="16"/>
        <v>0.14582500998801437</v>
      </c>
      <c r="H40" s="7">
        <f>AVERAGE($H$5:H8)</f>
        <v>226.5</v>
      </c>
      <c r="I40" s="7">
        <f>AVERAGE($I$5:I8)</f>
        <v>164</v>
      </c>
      <c r="J40" s="12">
        <f t="shared" si="17"/>
        <v>0.38109756097560976</v>
      </c>
      <c r="K40" s="9">
        <f>AVERAGE($K$5:K8)</f>
        <v>2205</v>
      </c>
      <c r="L40" s="9">
        <f>AVERAGE($L$5:L8)</f>
        <v>2312</v>
      </c>
      <c r="M40" s="12">
        <f t="shared" si="18"/>
        <v>-4.6280276816608998E-2</v>
      </c>
      <c r="N40" s="7">
        <f>AVERAGE($N$5:N8)</f>
        <v>4623</v>
      </c>
      <c r="O40" s="7">
        <f>AVERAGE($O$5:O8)</f>
        <v>4864.75</v>
      </c>
      <c r="P40" s="12">
        <f t="shared" si="19"/>
        <v>-4.9694228891515493E-2</v>
      </c>
      <c r="Q40" s="9">
        <f>AVERAGE($Q$5:Q8)</f>
        <v>41107</v>
      </c>
      <c r="R40" s="9">
        <f>AVERAGE($R$5:R8)</f>
        <v>30981.25</v>
      </c>
      <c r="S40" s="12">
        <f t="shared" si="20"/>
        <v>0.32683477910026226</v>
      </c>
      <c r="T40" s="7">
        <f>AVERAGE($T$5:T8)</f>
        <v>3469704.3125</v>
      </c>
      <c r="U40" s="7">
        <f>AVERAGE($U$5:U8)</f>
        <v>3390486.5300000003</v>
      </c>
      <c r="V40" s="12">
        <f t="shared" si="21"/>
        <v>2.3364724147716856E-2</v>
      </c>
      <c r="W40" s="17"/>
      <c r="X40" s="9">
        <f>AVERAGE($X$5:X8)</f>
        <v>12712</v>
      </c>
      <c r="Y40" s="9">
        <f>AVERAGE($Y$5:Y8)</f>
        <v>13063.25</v>
      </c>
      <c r="Z40" s="12">
        <f t="shared" si="22"/>
        <v>-2.6888408321053336E-2</v>
      </c>
      <c r="AA40" s="7">
        <f>AVERAGE($AA$5:AA8)</f>
        <v>22012546.210000001</v>
      </c>
      <c r="AB40" s="7">
        <f>AVERAGE($AB$5:AB8)</f>
        <v>23216701.822500002</v>
      </c>
      <c r="AC40" s="12">
        <f t="shared" si="23"/>
        <v>-5.1865920564695259E-2</v>
      </c>
      <c r="AD40" s="17"/>
      <c r="AE40" s="17"/>
      <c r="AF40" s="9">
        <f>AVERAGE($AF$5:AF8)</f>
        <v>651.75</v>
      </c>
      <c r="AG40" s="9">
        <f>AVERAGE($AG$5:AG8)</f>
        <v>646.75</v>
      </c>
      <c r="AH40" s="12">
        <f t="shared" si="24"/>
        <v>7.7309625048318517E-3</v>
      </c>
      <c r="AI40" s="7">
        <f>AVERAGE($AI$5:AI8)</f>
        <v>1016.75</v>
      </c>
      <c r="AJ40" s="7">
        <f>AVERAGE($AJ$5:AJ8)</f>
        <v>1030.5</v>
      </c>
      <c r="AK40" s="12">
        <f t="shared" si="25"/>
        <v>-1.3343037360504609E-2</v>
      </c>
      <c r="AL40" s="9">
        <f>AVERAGE($AL$5:AL8)</f>
        <v>2747236.5</v>
      </c>
      <c r="AM40" s="9">
        <f>AVERAGE($AM$5:AM8)</f>
        <v>2851914.75</v>
      </c>
      <c r="AN40" s="12">
        <f t="shared" si="26"/>
        <v>-3.6704550863590854E-2</v>
      </c>
      <c r="AO40" s="7">
        <f>AVERAGE($AO$5:AO8)</f>
        <v>1017209.505</v>
      </c>
      <c r="AP40" s="7">
        <f>AVERAGE($AP$5:AP8)</f>
        <v>820580.35749999993</v>
      </c>
      <c r="AQ40" s="12">
        <f t="shared" si="27"/>
        <v>0.23962205005620074</v>
      </c>
      <c r="AR40" s="9">
        <f>AVERAGE($AR$5:AR8)</f>
        <v>545040.73955000006</v>
      </c>
      <c r="AS40" s="9">
        <f>AVERAGE($AS$5:AS8)</f>
        <v>236614.53282499994</v>
      </c>
      <c r="AT40" s="12">
        <f t="shared" si="28"/>
        <v>1.3034964633939541</v>
      </c>
    </row>
    <row r="41" spans="1:46" ht="14.25">
      <c r="A41" s="6">
        <f t="shared" si="14"/>
        <v>46086</v>
      </c>
      <c r="B41" s="7">
        <f>AVERAGE($B$5:B9)</f>
        <v>17169.599999999999</v>
      </c>
      <c r="C41" s="7">
        <f>AVERAGE($C$5:C9)</f>
        <v>17391.599999999999</v>
      </c>
      <c r="D41" s="12">
        <f t="shared" si="15"/>
        <v>-1.2764782998689023E-2</v>
      </c>
      <c r="E41" s="9">
        <f>AVERAGE($E$5:E9)</f>
        <v>713</v>
      </c>
      <c r="F41" s="9">
        <f>AVERAGE($F$5:F9)</f>
        <v>599</v>
      </c>
      <c r="G41" s="12">
        <f t="shared" si="16"/>
        <v>0.19031719532554256</v>
      </c>
      <c r="H41" s="7">
        <f>AVERAGE($H$5:H9)</f>
        <v>218.2</v>
      </c>
      <c r="I41" s="7">
        <f>AVERAGE($I$5:I9)</f>
        <v>159.4</v>
      </c>
      <c r="J41" s="12">
        <f t="shared" si="17"/>
        <v>0.36888331242158079</v>
      </c>
      <c r="K41" s="9">
        <f>AVERAGE($K$5:K9)</f>
        <v>2180.1999999999998</v>
      </c>
      <c r="L41" s="9">
        <f>AVERAGE($L$5:L9)</f>
        <v>2264.4</v>
      </c>
      <c r="M41" s="12">
        <f t="shared" si="18"/>
        <v>-3.718424306659613E-2</v>
      </c>
      <c r="N41" s="7">
        <f>AVERAGE($N$5:N9)</f>
        <v>4620.3999999999996</v>
      </c>
      <c r="O41" s="7">
        <f>AVERAGE($O$5:O9)</f>
        <v>4802</v>
      </c>
      <c r="P41" s="12">
        <f t="shared" si="19"/>
        <v>-3.7817576009995912E-2</v>
      </c>
      <c r="Q41" s="9">
        <f>AVERAGE($Q$5:Q9)</f>
        <v>44179.199999999997</v>
      </c>
      <c r="R41" s="9">
        <f>AVERAGE($R$5:R9)</f>
        <v>30561.599999999999</v>
      </c>
      <c r="S41" s="12">
        <f t="shared" si="20"/>
        <v>0.44557876550965914</v>
      </c>
      <c r="T41" s="7">
        <f>AVERAGE($T$5:T9)</f>
        <v>3437299.2140000002</v>
      </c>
      <c r="U41" s="7">
        <f>AVERAGE($U$5:U9)</f>
        <v>3309138.0240000002</v>
      </c>
      <c r="V41" s="12">
        <f t="shared" si="21"/>
        <v>3.8729478513888645E-2</v>
      </c>
      <c r="W41" s="17"/>
      <c r="X41" s="9">
        <f>AVERAGE($X$5:X9)</f>
        <v>12675.2</v>
      </c>
      <c r="Y41" s="9">
        <f>AVERAGE($Y$5:Y9)</f>
        <v>12809</v>
      </c>
      <c r="Z41" s="12">
        <f t="shared" si="22"/>
        <v>-1.044578031071897E-2</v>
      </c>
      <c r="AA41" s="7">
        <f>AVERAGE($AA$5:AA9)</f>
        <v>21340306.248000003</v>
      </c>
      <c r="AB41" s="7">
        <f>AVERAGE($AB$5:AB9)</f>
        <v>22437739.508000001</v>
      </c>
      <c r="AC41" s="12">
        <f t="shared" si="23"/>
        <v>-4.8910152451351732E-2</v>
      </c>
      <c r="AD41" s="17"/>
      <c r="AE41" s="17"/>
      <c r="AF41" s="9">
        <f>AVERAGE($AF$5:AF9)</f>
        <v>635.79999999999995</v>
      </c>
      <c r="AG41" s="9">
        <f>AVERAGE($AG$5:AG9)</f>
        <v>630.4</v>
      </c>
      <c r="AH41" s="12">
        <f t="shared" si="24"/>
        <v>8.565989847715701E-3</v>
      </c>
      <c r="AI41" s="7">
        <f>AVERAGE($AI$5:AI9)</f>
        <v>1009.2</v>
      </c>
      <c r="AJ41" s="7">
        <f>AVERAGE($AJ$5:AJ9)</f>
        <v>1004.4</v>
      </c>
      <c r="AK41" s="12">
        <f t="shared" si="25"/>
        <v>4.778972520908073E-3</v>
      </c>
      <c r="AL41" s="9">
        <f>AVERAGE($AL$5:AL9)</f>
        <v>2712412.8</v>
      </c>
      <c r="AM41" s="9">
        <f>AVERAGE($AM$5:AM9)</f>
        <v>2748551.6</v>
      </c>
      <c r="AN41" s="12">
        <f t="shared" si="26"/>
        <v>-1.3148306911902356E-2</v>
      </c>
      <c r="AO41" s="7">
        <f>AVERAGE($AO$5:AO9)</f>
        <v>1013364.072</v>
      </c>
      <c r="AP41" s="7">
        <f>AVERAGE($AP$5:AP9)</f>
        <v>797642.83599999989</v>
      </c>
      <c r="AQ41" s="12">
        <f t="shared" si="27"/>
        <v>0.27044840906713813</v>
      </c>
      <c r="AR41" s="9">
        <f>AVERAGE($AR$5:AR9)</f>
        <v>568400.15752000012</v>
      </c>
      <c r="AS41" s="9">
        <f>AVERAGE($AS$5:AS9)</f>
        <v>269564.44475999998</v>
      </c>
      <c r="AT41" s="12">
        <f t="shared" si="28"/>
        <v>1.1085872731697279</v>
      </c>
    </row>
    <row r="42" spans="1:46" ht="14.25">
      <c r="A42" s="6">
        <f t="shared" si="14"/>
        <v>46087</v>
      </c>
      <c r="B42" s="7">
        <f>AVERAGE($B$5:B10)</f>
        <v>17461.333333333332</v>
      </c>
      <c r="C42" s="7">
        <f>AVERAGE($C$5:C10)</f>
        <v>16875.166666666668</v>
      </c>
      <c r="D42" s="12">
        <f t="shared" si="15"/>
        <v>3.4735459402869949E-2</v>
      </c>
      <c r="E42" s="9">
        <f>AVERAGE($E$5:E10)</f>
        <v>698.66666666666663</v>
      </c>
      <c r="F42" s="9">
        <f>AVERAGE($F$5:F10)</f>
        <v>569.83333333333337</v>
      </c>
      <c r="G42" s="12">
        <f t="shared" si="16"/>
        <v>0.22608949985375826</v>
      </c>
      <c r="H42" s="7">
        <f>AVERAGE($H$5:H10)</f>
        <v>219.16666666666666</v>
      </c>
      <c r="I42" s="7">
        <f>AVERAGE($I$5:I10)</f>
        <v>153.16666666666666</v>
      </c>
      <c r="J42" s="12">
        <f t="shared" si="17"/>
        <v>0.43090315560391734</v>
      </c>
      <c r="K42" s="9">
        <f>AVERAGE($K$5:K10)</f>
        <v>2260.6666666666665</v>
      </c>
      <c r="L42" s="9">
        <f>AVERAGE($L$5:L10)</f>
        <v>2289.5</v>
      </c>
      <c r="M42" s="12">
        <f t="shared" si="18"/>
        <v>-1.2593724976341335E-2</v>
      </c>
      <c r="N42" s="7">
        <f>AVERAGE($N$5:N10)</f>
        <v>4741.833333333333</v>
      </c>
      <c r="O42" s="7">
        <f>AVERAGE($O$5:O10)</f>
        <v>4796.833333333333</v>
      </c>
      <c r="P42" s="12">
        <f t="shared" si="19"/>
        <v>-1.1465897640804698E-2</v>
      </c>
      <c r="Q42" s="9">
        <f>AVERAGE($Q$5:Q10)</f>
        <v>46743.833333333336</v>
      </c>
      <c r="R42" s="9">
        <f>AVERAGE($R$5:R10)</f>
        <v>29451.333333333332</v>
      </c>
      <c r="S42" s="12">
        <f t="shared" si="20"/>
        <v>0.58715508069810096</v>
      </c>
      <c r="T42" s="7">
        <f>AVERAGE($T$5:T10)</f>
        <v>3603495.5183333331</v>
      </c>
      <c r="U42" s="7">
        <f>AVERAGE($U$5:U10)</f>
        <v>3414485.2900000005</v>
      </c>
      <c r="V42" s="12">
        <f t="shared" si="21"/>
        <v>5.5355408584387998E-2</v>
      </c>
      <c r="W42" s="17"/>
      <c r="X42" s="9">
        <f>AVERAGE($X$5:X10)</f>
        <v>13108.166666666666</v>
      </c>
      <c r="Y42" s="9">
        <f>AVERAGE($Y$5:Y10)</f>
        <v>12458.833333333334</v>
      </c>
      <c r="Z42" s="12">
        <f t="shared" si="22"/>
        <v>5.2118309633058107E-2</v>
      </c>
      <c r="AA42" s="7">
        <f>AVERAGE($AA$5:AA10)</f>
        <v>22289967.640000001</v>
      </c>
      <c r="AB42" s="7">
        <f>AVERAGE($AB$5:AB10)</f>
        <v>22723949.940000001</v>
      </c>
      <c r="AC42" s="12">
        <f t="shared" si="23"/>
        <v>-1.9098013379974941E-2</v>
      </c>
      <c r="AD42" s="17"/>
      <c r="AE42" s="17"/>
      <c r="AF42" s="9">
        <f>AVERAGE($AF$5:AF10)</f>
        <v>666.33333333333337</v>
      </c>
      <c r="AG42" s="9">
        <f>AVERAGE($AG$5:AG10)</f>
        <v>625.83333333333337</v>
      </c>
      <c r="AH42" s="12">
        <f t="shared" si="24"/>
        <v>6.4713715046604517E-2</v>
      </c>
      <c r="AI42" s="7">
        <f>AVERAGE($AI$5:AI10)</f>
        <v>1044.6666666666667</v>
      </c>
      <c r="AJ42" s="7">
        <f>AVERAGE($AJ$5:AJ10)</f>
        <v>1000.5</v>
      </c>
      <c r="AK42" s="12">
        <f t="shared" si="25"/>
        <v>4.4144594369482003E-2</v>
      </c>
      <c r="AL42" s="9">
        <f>AVERAGE($AL$5:AL10)</f>
        <v>2898203.5</v>
      </c>
      <c r="AM42" s="9">
        <f>AVERAGE($AM$5:AM10)</f>
        <v>2801454.3333333335</v>
      </c>
      <c r="AN42" s="12">
        <f t="shared" si="26"/>
        <v>3.4535335991555755E-2</v>
      </c>
      <c r="AO42" s="7">
        <f>AVERAGE($AO$5:AO10)</f>
        <v>1016117.395</v>
      </c>
      <c r="AP42" s="7">
        <f>AVERAGE($AP$5:AP10)</f>
        <v>876603.17666666664</v>
      </c>
      <c r="AQ42" s="12">
        <f t="shared" si="27"/>
        <v>0.15915322011932939</v>
      </c>
      <c r="AR42" s="9">
        <f>AVERAGE($AR$5:AR10)</f>
        <v>558206.05611666676</v>
      </c>
      <c r="AS42" s="9">
        <f>AVERAGE($AS$5:AS10)</f>
        <v>351516.60909999994</v>
      </c>
      <c r="AT42" s="12">
        <f t="shared" si="28"/>
        <v>0.58799340249059895</v>
      </c>
    </row>
    <row r="43" spans="1:46" ht="14.25">
      <c r="A43" s="6">
        <f t="shared" si="14"/>
        <v>46088</v>
      </c>
      <c r="B43" s="7">
        <f>AVERAGE($B$5:B11)</f>
        <v>17497.428571428572</v>
      </c>
      <c r="C43" s="7">
        <f>AVERAGE($C$5:C11)</f>
        <v>16682.571428571428</v>
      </c>
      <c r="D43" s="12">
        <f t="shared" si="15"/>
        <v>4.8844816660672516E-2</v>
      </c>
      <c r="E43" s="9">
        <f>AVERAGE($E$5:E11)</f>
        <v>702.85714285714289</v>
      </c>
      <c r="F43" s="9">
        <f>AVERAGE($F$5:F11)</f>
        <v>575.42857142857144</v>
      </c>
      <c r="G43" s="12">
        <f t="shared" si="16"/>
        <v>0.22144985104270112</v>
      </c>
      <c r="H43" s="7">
        <f>AVERAGE($H$5:H11)</f>
        <v>218.71428571428572</v>
      </c>
      <c r="I43" s="7">
        <f>AVERAGE($I$5:I11)</f>
        <v>158.57142857142858</v>
      </c>
      <c r="J43" s="12">
        <f t="shared" si="17"/>
        <v>0.37927927927927924</v>
      </c>
      <c r="K43" s="9">
        <f>AVERAGE($K$5:K11)</f>
        <v>2261.1428571428573</v>
      </c>
      <c r="L43" s="9">
        <f>AVERAGE($L$5:L11)</f>
        <v>2259.7142857142858</v>
      </c>
      <c r="M43" s="12">
        <f t="shared" si="18"/>
        <v>6.3219117461125996E-4</v>
      </c>
      <c r="N43" s="7">
        <f>AVERAGE($N$5:N11)</f>
        <v>4771.8571428571431</v>
      </c>
      <c r="O43" s="7">
        <f>AVERAGE($O$5:O11)</f>
        <v>4744.7142857142853</v>
      </c>
      <c r="P43" s="12">
        <f t="shared" si="19"/>
        <v>5.7206515521032297E-3</v>
      </c>
      <c r="Q43" s="9">
        <f>AVERAGE($Q$5:Q11)</f>
        <v>44524.285714285717</v>
      </c>
      <c r="R43" s="9">
        <f>AVERAGE($R$5:R11)</f>
        <v>40004.714285714283</v>
      </c>
      <c r="S43" s="12">
        <f t="shared" si="20"/>
        <v>0.11297597068916894</v>
      </c>
      <c r="T43" s="7">
        <f>AVERAGE($T$5:T11)</f>
        <v>3500532.2600000002</v>
      </c>
      <c r="U43" s="7">
        <f>AVERAGE($U$5:U11)</f>
        <v>3355197.5342857144</v>
      </c>
      <c r="V43" s="12">
        <f t="shared" si="21"/>
        <v>4.3316294861675278E-2</v>
      </c>
      <c r="W43" s="17"/>
      <c r="X43" s="9">
        <f>AVERAGE($X$5:X11)</f>
        <v>13227.285714285714</v>
      </c>
      <c r="Y43" s="9">
        <f>AVERAGE($Y$5:Y11)</f>
        <v>12308.857142857143</v>
      </c>
      <c r="Z43" s="12">
        <f t="shared" si="22"/>
        <v>7.4615259627213784E-2</v>
      </c>
      <c r="AA43" s="7">
        <f>AVERAGE($AA$5:AA11)</f>
        <v>21674522.177142859</v>
      </c>
      <c r="AB43" s="7">
        <f>AVERAGE($AB$5:AB11)</f>
        <v>22724175.607142858</v>
      </c>
      <c r="AC43" s="12">
        <f t="shared" si="23"/>
        <v>-4.619104552554433E-2</v>
      </c>
      <c r="AD43" s="17"/>
      <c r="AE43" s="17"/>
      <c r="AF43" s="9">
        <f>AVERAGE($AF$5:AF11)</f>
        <v>674.42857142857144</v>
      </c>
      <c r="AG43" s="9">
        <f>AVERAGE($AG$5:AG11)</f>
        <v>620.57142857142856</v>
      </c>
      <c r="AH43" s="12">
        <f t="shared" si="24"/>
        <v>8.6786372007366538E-2</v>
      </c>
      <c r="AI43" s="7">
        <f>AVERAGE($AI$5:AI11)</f>
        <v>1056</v>
      </c>
      <c r="AJ43" s="7">
        <f>AVERAGE($AJ$5:AJ11)</f>
        <v>993.14285714285711</v>
      </c>
      <c r="AK43" s="12">
        <f t="shared" si="25"/>
        <v>6.3291139240506361E-2</v>
      </c>
      <c r="AL43" s="9">
        <f>AVERAGE($AL$5:AL11)</f>
        <v>2811876.5714285714</v>
      </c>
      <c r="AM43" s="9">
        <f>AVERAGE($AM$5:AM11)</f>
        <v>2730443.8571428573</v>
      </c>
      <c r="AN43" s="12">
        <f t="shared" si="26"/>
        <v>2.9823984138214608E-2</v>
      </c>
      <c r="AO43" s="7">
        <f>AVERAGE($AO$5:AO11)</f>
        <v>1002877.1242857144</v>
      </c>
      <c r="AP43" s="7">
        <f>AVERAGE($AP$5:AP11)</f>
        <v>900673.1399999999</v>
      </c>
      <c r="AQ43" s="12">
        <f t="shared" si="27"/>
        <v>0.11347511072187016</v>
      </c>
      <c r="AR43" s="9">
        <f>AVERAGE($AR$5:AR11)</f>
        <v>566256.05167142861</v>
      </c>
      <c r="AS43" s="9">
        <f>AVERAGE($AS$5:AS11)</f>
        <v>391245.15311428567</v>
      </c>
      <c r="AT43" s="12">
        <f t="shared" si="28"/>
        <v>0.44731774224950188</v>
      </c>
    </row>
    <row r="44" spans="1:46" ht="14.25">
      <c r="A44" s="6">
        <f t="shared" si="14"/>
        <v>46089</v>
      </c>
      <c r="B44" s="7">
        <f>AVERAGE($B$5:B12)</f>
        <v>17859.75</v>
      </c>
      <c r="C44" s="7">
        <f>AVERAGE($C$5:C12)</f>
        <v>16475.125</v>
      </c>
      <c r="D44" s="12">
        <f t="shared" si="15"/>
        <v>8.4043368411468811E-2</v>
      </c>
      <c r="E44" s="9">
        <f>AVERAGE($E$5:E12)</f>
        <v>723.25</v>
      </c>
      <c r="F44" s="9">
        <f>AVERAGE($F$5:F12)</f>
        <v>565.875</v>
      </c>
      <c r="G44" s="12">
        <f t="shared" si="16"/>
        <v>0.27810912303954055</v>
      </c>
      <c r="H44" s="7">
        <f>AVERAGE($H$5:H12)</f>
        <v>221.125</v>
      </c>
      <c r="I44" s="7">
        <f>AVERAGE($I$5:I12)</f>
        <v>156</v>
      </c>
      <c r="J44" s="12">
        <f t="shared" si="17"/>
        <v>0.41746794871794873</v>
      </c>
      <c r="K44" s="9">
        <f>AVERAGE($K$5:K12)</f>
        <v>2276</v>
      </c>
      <c r="L44" s="9">
        <f>AVERAGE($L$5:L12)</f>
        <v>2228.25</v>
      </c>
      <c r="M44" s="12">
        <f t="shared" si="18"/>
        <v>2.1429372826208909E-2</v>
      </c>
      <c r="N44" s="7">
        <f>AVERAGE($N$5:N12)</f>
        <v>4802</v>
      </c>
      <c r="O44" s="7">
        <f>AVERAGE($O$5:O12)</f>
        <v>4695.625</v>
      </c>
      <c r="P44" s="12">
        <f t="shared" si="19"/>
        <v>2.2654066285105818E-2</v>
      </c>
      <c r="Q44" s="9">
        <f>AVERAGE($Q$5:Q12)</f>
        <v>44444.25</v>
      </c>
      <c r="R44" s="9">
        <f>AVERAGE($R$5:R12)</f>
        <v>37393.125</v>
      </c>
      <c r="S44" s="12">
        <f t="shared" si="20"/>
        <v>0.1885674171388457</v>
      </c>
      <c r="T44" s="7">
        <f>AVERAGE($T$5:T12)</f>
        <v>3442355.78125</v>
      </c>
      <c r="U44" s="7">
        <f>AVERAGE($U$5:U12)</f>
        <v>3259814.0325000002</v>
      </c>
      <c r="V44" s="12">
        <f t="shared" si="21"/>
        <v>5.5997595853652361E-2</v>
      </c>
      <c r="W44" s="17"/>
      <c r="X44" s="9">
        <f>AVERAGE($X$5:X12)</f>
        <v>13626.875</v>
      </c>
      <c r="Y44" s="9">
        <f>AVERAGE($Y$5:Y12)</f>
        <v>12174.125</v>
      </c>
      <c r="Z44" s="12">
        <f t="shared" si="22"/>
        <v>0.1193309580770692</v>
      </c>
      <c r="AA44" s="7">
        <f>AVERAGE($AA$5:AA12)</f>
        <v>21447453.68375</v>
      </c>
      <c r="AB44" s="7">
        <f>AVERAGE($AB$5:AB12)</f>
        <v>22275572.19125</v>
      </c>
      <c r="AC44" s="12">
        <f t="shared" si="23"/>
        <v>-3.7176082409469645E-2</v>
      </c>
      <c r="AD44" s="17"/>
      <c r="AE44" s="17"/>
      <c r="AF44" s="9">
        <f>AVERAGE($AF$5:AF12)</f>
        <v>693.625</v>
      </c>
      <c r="AG44" s="9">
        <f>AVERAGE($AG$5:AG12)</f>
        <v>614.875</v>
      </c>
      <c r="AH44" s="12">
        <f t="shared" si="24"/>
        <v>0.12807481195364911</v>
      </c>
      <c r="AI44" s="7">
        <f>AVERAGE($AI$5:AI12)</f>
        <v>1079.25</v>
      </c>
      <c r="AJ44" s="7">
        <f>AVERAGE($AJ$5:AJ12)</f>
        <v>987.875</v>
      </c>
      <c r="AK44" s="12">
        <f t="shared" si="25"/>
        <v>9.2496520308743516E-2</v>
      </c>
      <c r="AL44" s="9">
        <f>AVERAGE($AL$5:AL12)</f>
        <v>2751887.75</v>
      </c>
      <c r="AM44" s="9">
        <f>AVERAGE($AM$5:AM12)</f>
        <v>2740453.5</v>
      </c>
      <c r="AN44" s="12">
        <f t="shared" si="26"/>
        <v>4.1723933648208228E-3</v>
      </c>
      <c r="AO44" s="7">
        <f>AVERAGE($AO$5:AO12)</f>
        <v>978124.64250000007</v>
      </c>
      <c r="AP44" s="7">
        <f>AVERAGE($AP$5:AP12)</f>
        <v>785542.22249999992</v>
      </c>
      <c r="AQ44" s="12">
        <f t="shared" si="27"/>
        <v>0.24515858534898827</v>
      </c>
      <c r="AR44" s="9">
        <f>AVERAGE($AR$5:AR12)</f>
        <v>554488.409675</v>
      </c>
      <c r="AS44" s="9">
        <f>AVERAGE($AS$5:AS12)</f>
        <v>307751.48122499994</v>
      </c>
      <c r="AT44" s="12">
        <f t="shared" si="28"/>
        <v>0.80174083149126563</v>
      </c>
    </row>
    <row r="45" spans="1:46" ht="14.25">
      <c r="A45" s="6">
        <f t="shared" si="14"/>
        <v>46090</v>
      </c>
      <c r="B45" s="7">
        <f>AVERAGE($B$5:B13)</f>
        <v>17830.777777777777</v>
      </c>
      <c r="C45" s="7">
        <f>AVERAGE($C$5:C13)</f>
        <v>16705.111111111109</v>
      </c>
      <c r="D45" s="12">
        <f t="shared" si="15"/>
        <v>6.7384566267143869E-2</v>
      </c>
      <c r="E45" s="9">
        <f>AVERAGE($E$5:E13)</f>
        <v>725.11111111111109</v>
      </c>
      <c r="F45" s="9">
        <f>AVERAGE($F$5:F13)</f>
        <v>545.88888888888891</v>
      </c>
      <c r="G45" s="12">
        <f t="shared" si="16"/>
        <v>0.32831263993486659</v>
      </c>
      <c r="H45" s="7">
        <f>AVERAGE($H$5:H13)</f>
        <v>220.22222222222223</v>
      </c>
      <c r="I45" s="7">
        <f>AVERAGE($I$5:I13)</f>
        <v>150.33333333333334</v>
      </c>
      <c r="J45" s="12">
        <f t="shared" si="17"/>
        <v>0.46489283074648924</v>
      </c>
      <c r="K45" s="9">
        <f>AVERAGE($K$5:K13)</f>
        <v>2254.6666666666665</v>
      </c>
      <c r="L45" s="9">
        <f>AVERAGE($L$5:L13)</f>
        <v>2198.5555555555557</v>
      </c>
      <c r="M45" s="12">
        <f t="shared" si="18"/>
        <v>2.5521807247182376E-2</v>
      </c>
      <c r="N45" s="7">
        <f>AVERAGE($N$5:N13)</f>
        <v>4761.1111111111113</v>
      </c>
      <c r="O45" s="7">
        <f>AVERAGE($O$5:O13)</f>
        <v>4636.333333333333</v>
      </c>
      <c r="P45" s="12">
        <f t="shared" si="19"/>
        <v>2.6913029932657623E-2</v>
      </c>
      <c r="Q45" s="9">
        <f>AVERAGE($Q$5:Q13)</f>
        <v>43269.222222222219</v>
      </c>
      <c r="R45" s="9">
        <f>AVERAGE($R$5:R13)</f>
        <v>34784.888888888891</v>
      </c>
      <c r="S45" s="12">
        <f t="shared" si="20"/>
        <v>0.24390859376996382</v>
      </c>
      <c r="T45" s="7">
        <f>AVERAGE($T$5:T13)</f>
        <v>3378998.3844444444</v>
      </c>
      <c r="U45" s="7">
        <f>AVERAGE($U$5:U13)</f>
        <v>3207280.9422222222</v>
      </c>
      <c r="V45" s="12">
        <f t="shared" si="21"/>
        <v>5.3539881699058364E-2</v>
      </c>
      <c r="W45" s="17"/>
      <c r="X45" s="9">
        <f>AVERAGE($X$5:X13)</f>
        <v>13649.222222222223</v>
      </c>
      <c r="Y45" s="9">
        <f>AVERAGE($Y$5:Y13)</f>
        <v>12573.888888888889</v>
      </c>
      <c r="Z45" s="12">
        <f t="shared" si="22"/>
        <v>8.5521141695754033E-2</v>
      </c>
      <c r="AA45" s="7">
        <f>AVERAGE($AA$5:AA13)</f>
        <v>21277501.622222222</v>
      </c>
      <c r="AB45" s="7">
        <f>AVERAGE($AB$5:AB13)</f>
        <v>21908167.377777778</v>
      </c>
      <c r="AC45" s="12">
        <f t="shared" si="23"/>
        <v>-2.878678735106167E-2</v>
      </c>
      <c r="AD45" s="17"/>
      <c r="AE45" s="17"/>
      <c r="AF45" s="9">
        <f>AVERAGE($AF$5:AF13)</f>
        <v>695.66666666666663</v>
      </c>
      <c r="AG45" s="9">
        <f>AVERAGE($AG$5:AG13)</f>
        <v>625.55555555555554</v>
      </c>
      <c r="AH45" s="12">
        <f t="shared" si="24"/>
        <v>0.11207815275310831</v>
      </c>
      <c r="AI45" s="7">
        <f>AVERAGE($AI$5:AI13)</f>
        <v>1085.6666666666667</v>
      </c>
      <c r="AJ45" s="7">
        <f>AVERAGE($AJ$5:AJ13)</f>
        <v>995.11111111111109</v>
      </c>
      <c r="AK45" s="12">
        <f t="shared" si="25"/>
        <v>9.1000446627959017E-2</v>
      </c>
      <c r="AL45" s="9">
        <f>AVERAGE($AL$5:AL13)</f>
        <v>2816181</v>
      </c>
      <c r="AM45" s="9">
        <f>AVERAGE($AM$5:AM13)</f>
        <v>2737167.888888889</v>
      </c>
      <c r="AN45" s="12">
        <f t="shared" si="26"/>
        <v>2.8866739023153294E-2</v>
      </c>
      <c r="AO45" s="7">
        <f>AVERAGE($AO$5:AO13)</f>
        <v>908399.66333333345</v>
      </c>
      <c r="AP45" s="7">
        <f>AVERAGE($AP$5:AP13)</f>
        <v>771589.16888888879</v>
      </c>
      <c r="AQ45" s="12">
        <f t="shared" si="27"/>
        <v>0.17731002450624833</v>
      </c>
      <c r="AR45" s="9">
        <f>AVERAGE($AR$5:AR13)</f>
        <v>453360.97474444448</v>
      </c>
      <c r="AS45" s="9">
        <f>AVERAGE($AS$5:AS13)</f>
        <v>270348.9436888888</v>
      </c>
      <c r="AT45" s="12">
        <f t="shared" si="28"/>
        <v>0.67694746115287807</v>
      </c>
    </row>
    <row r="46" spans="1:46" ht="14.25">
      <c r="A46" s="6">
        <f t="shared" si="14"/>
        <v>46091</v>
      </c>
      <c r="B46" s="7">
        <f>AVERAGE($B$5:B14)</f>
        <v>17844</v>
      </c>
      <c r="C46" s="7">
        <f>AVERAGE($C$5:C14)</f>
        <v>16640.400000000001</v>
      </c>
      <c r="D46" s="12">
        <f t="shared" si="15"/>
        <v>7.232999206749828E-2</v>
      </c>
      <c r="E46" s="9">
        <f>AVERAGE($E$5:E14)</f>
        <v>726.6</v>
      </c>
      <c r="F46" s="9">
        <f>AVERAGE($F$5:F14)</f>
        <v>534.79999999999995</v>
      </c>
      <c r="G46" s="12">
        <f t="shared" si="16"/>
        <v>0.35863874345549757</v>
      </c>
      <c r="H46" s="7">
        <f>AVERAGE($H$5:H14)</f>
        <v>218</v>
      </c>
      <c r="I46" s="7">
        <f>AVERAGE($I$5:I14)</f>
        <v>148</v>
      </c>
      <c r="J46" s="12">
        <f t="shared" si="17"/>
        <v>0.47297297297297297</v>
      </c>
      <c r="K46" s="9">
        <f>AVERAGE($K$5:K14)</f>
        <v>2238.9</v>
      </c>
      <c r="L46" s="9">
        <f>AVERAGE($L$5:L14)</f>
        <v>2170.3000000000002</v>
      </c>
      <c r="M46" s="12">
        <f t="shared" si="18"/>
        <v>3.1608533382481638E-2</v>
      </c>
      <c r="N46" s="7">
        <f>AVERAGE($N$5:N14)</f>
        <v>4738</v>
      </c>
      <c r="O46" s="7">
        <f>AVERAGE($O$5:O14)</f>
        <v>4601</v>
      </c>
      <c r="P46" s="12">
        <f t="shared" si="19"/>
        <v>2.9776135622690721E-2</v>
      </c>
      <c r="Q46" s="9">
        <f>AVERAGE($Q$5:Q14)</f>
        <v>41885.599999999999</v>
      </c>
      <c r="R46" s="9">
        <f>AVERAGE($R$5:R14)</f>
        <v>34784.6</v>
      </c>
      <c r="S46" s="12">
        <f t="shared" si="20"/>
        <v>0.20414206286690087</v>
      </c>
      <c r="T46" s="7">
        <f>AVERAGE($T$5:T14)</f>
        <v>3317665.96</v>
      </c>
      <c r="U46" s="7">
        <f>AVERAGE($U$5:U14)</f>
        <v>3173897.6850000001</v>
      </c>
      <c r="V46" s="12">
        <f t="shared" si="21"/>
        <v>4.529707295841829E-2</v>
      </c>
      <c r="W46" s="17"/>
      <c r="X46" s="9">
        <f>AVERAGE($X$5:X14)</f>
        <v>13633</v>
      </c>
      <c r="Y46" s="9">
        <f>AVERAGE($Y$5:Y14)</f>
        <v>12655.6</v>
      </c>
      <c r="Z46" s="12">
        <f t="shared" si="22"/>
        <v>7.7230633079427263E-2</v>
      </c>
      <c r="AA46" s="7">
        <f>AVERAGE($AA$5:AA14)</f>
        <v>21092312.301999997</v>
      </c>
      <c r="AB46" s="7">
        <f>AVERAGE($AB$5:AB14)</f>
        <v>21615062.835000001</v>
      </c>
      <c r="AC46" s="12">
        <f t="shared" si="23"/>
        <v>-2.4184548386023859E-2</v>
      </c>
      <c r="AD46" s="17"/>
      <c r="AE46" s="17"/>
      <c r="AF46" s="9">
        <f>AVERAGE($AF$5:AF14)</f>
        <v>687.3</v>
      </c>
      <c r="AG46" s="9">
        <f>AVERAGE($AG$5:AG14)</f>
        <v>628.4</v>
      </c>
      <c r="AH46" s="12">
        <f t="shared" si="24"/>
        <v>9.3730108211330335E-2</v>
      </c>
      <c r="AI46" s="7">
        <f>AVERAGE($AI$5:AI14)</f>
        <v>1080</v>
      </c>
      <c r="AJ46" s="7">
        <f>AVERAGE($AJ$5:AJ14)</f>
        <v>1000.5</v>
      </c>
      <c r="AK46" s="12">
        <f t="shared" si="25"/>
        <v>7.9460269865067462E-2</v>
      </c>
      <c r="AL46" s="9">
        <f>AVERAGE($AL$5:AL14)</f>
        <v>2802032.2</v>
      </c>
      <c r="AM46" s="9">
        <f>AVERAGE($AM$5:AM14)</f>
        <v>2696794.2</v>
      </c>
      <c r="AN46" s="12">
        <f t="shared" si="26"/>
        <v>3.9023370785950216E-2</v>
      </c>
      <c r="AO46" s="7">
        <f>AVERAGE($AO$5:AO14)</f>
        <v>848896.13399999996</v>
      </c>
      <c r="AP46" s="7">
        <f>AVERAGE($AP$5:AP14)</f>
        <v>776296.45399999991</v>
      </c>
      <c r="AQ46" s="12">
        <f t="shared" si="27"/>
        <v>9.352056115407692E-2</v>
      </c>
      <c r="AR46" s="9">
        <f>AVERAGE($AR$5:AR14)</f>
        <v>414011.16794000001</v>
      </c>
      <c r="AS46" s="9">
        <f>AVERAGE($AS$5:AS14)</f>
        <v>295761.88513999991</v>
      </c>
      <c r="AT46" s="12">
        <f t="shared" si="28"/>
        <v>0.39981244623196255</v>
      </c>
    </row>
    <row r="47" spans="1:46" ht="14.25">
      <c r="A47" s="6">
        <f t="shared" si="14"/>
        <v>46092</v>
      </c>
      <c r="B47" s="7">
        <f>AVERAGE($B$5:B15)</f>
        <v>17910.81818181818</v>
      </c>
      <c r="C47" s="7">
        <f>AVERAGE($C$5:C15)</f>
        <v>16860</v>
      </c>
      <c r="D47" s="12">
        <f t="shared" si="15"/>
        <v>6.2326108055645327E-2</v>
      </c>
      <c r="E47" s="9">
        <f>AVERAGE($E$5:E15)</f>
        <v>714.90909090909088</v>
      </c>
      <c r="F47" s="9">
        <f>AVERAGE($F$5:F15)</f>
        <v>517.81818181818187</v>
      </c>
      <c r="G47" s="12">
        <f t="shared" si="16"/>
        <v>0.38061797752808968</v>
      </c>
      <c r="H47" s="7">
        <f>AVERAGE($H$5:H15)</f>
        <v>213.90909090909091</v>
      </c>
      <c r="I47" s="7">
        <f>AVERAGE($I$5:I15)</f>
        <v>146.09090909090909</v>
      </c>
      <c r="J47" s="12">
        <f t="shared" si="17"/>
        <v>0.46421904169259487</v>
      </c>
      <c r="K47" s="9">
        <f>AVERAGE($K$5:K15)</f>
        <v>2227.3636363636365</v>
      </c>
      <c r="L47" s="9">
        <f>AVERAGE($L$5:L15)</f>
        <v>2160.090909090909</v>
      </c>
      <c r="M47" s="12">
        <f t="shared" si="18"/>
        <v>3.1143470392660338E-2</v>
      </c>
      <c r="N47" s="7">
        <f>AVERAGE($N$5:N15)</f>
        <v>4724.818181818182</v>
      </c>
      <c r="O47" s="7">
        <f>AVERAGE($O$5:O15)</f>
        <v>4572.636363636364</v>
      </c>
      <c r="P47" s="12">
        <f t="shared" si="19"/>
        <v>3.3280979741147895E-2</v>
      </c>
      <c r="Q47" s="9">
        <f>AVERAGE($Q$5:Q15)</f>
        <v>41372.899090909094</v>
      </c>
      <c r="R47" s="9">
        <f>AVERAGE($R$5:R15)</f>
        <v>35345.545454545456</v>
      </c>
      <c r="S47" s="12">
        <f t="shared" si="20"/>
        <v>0.17052654185560226</v>
      </c>
      <c r="T47" s="7">
        <f>AVERAGE($T$5:T15)</f>
        <v>3334555.0490909088</v>
      </c>
      <c r="U47" s="7">
        <f>AVERAGE($U$5:U15)</f>
        <v>3112754.7445454542</v>
      </c>
      <c r="V47" s="12">
        <f t="shared" si="21"/>
        <v>7.1255310086385706E-2</v>
      </c>
      <c r="W47" s="17"/>
      <c r="X47" s="9">
        <f>AVERAGE($X$5:X15)</f>
        <v>13665.454545454546</v>
      </c>
      <c r="Y47" s="9">
        <f>AVERAGE($Y$5:Y15)</f>
        <v>12991.454545454546</v>
      </c>
      <c r="Z47" s="12">
        <f t="shared" si="22"/>
        <v>5.1880256952122374E-2</v>
      </c>
      <c r="AA47" s="7">
        <f>AVERAGE($AA$5:AA15)</f>
        <v>20818820.892727271</v>
      </c>
      <c r="AB47" s="7">
        <f>AVERAGE($AB$5:AB15)</f>
        <v>21172552.936363634</v>
      </c>
      <c r="AC47" s="12">
        <f t="shared" si="23"/>
        <v>-1.6707103989752316E-2</v>
      </c>
      <c r="AD47" s="17"/>
      <c r="AE47" s="17"/>
      <c r="AF47" s="9">
        <f>AVERAGE($AF$5:AF15)</f>
        <v>679.5454545454545</v>
      </c>
      <c r="AG47" s="9">
        <f>AVERAGE($AG$5:AG15)</f>
        <v>635.36363636363637</v>
      </c>
      <c r="AH47" s="12">
        <f t="shared" si="24"/>
        <v>6.9537845185291089E-2</v>
      </c>
      <c r="AI47" s="7">
        <f>AVERAGE($AI$5:AI15)</f>
        <v>1072</v>
      </c>
      <c r="AJ47" s="7">
        <f>AVERAGE($AJ$5:AJ15)</f>
        <v>1001.3636363636364</v>
      </c>
      <c r="AK47" s="12">
        <f t="shared" si="25"/>
        <v>7.0540172492056269E-2</v>
      </c>
      <c r="AL47" s="9">
        <f>AVERAGE($AL$5:AL15)</f>
        <v>2776482.7272727271</v>
      </c>
      <c r="AM47" s="9">
        <f>AVERAGE($AM$5:AM15)</f>
        <v>2602508.7272727271</v>
      </c>
      <c r="AN47" s="12">
        <f t="shared" si="26"/>
        <v>6.6848575060232104E-2</v>
      </c>
      <c r="AO47" s="7">
        <f>AVERAGE($AO$5:AO15)</f>
        <v>779458.9054545454</v>
      </c>
      <c r="AP47" s="7">
        <f>AVERAGE($AP$5:AP15)</f>
        <v>792003.93545454543</v>
      </c>
      <c r="AQ47" s="12">
        <f t="shared" si="27"/>
        <v>-1.5839605636303065E-2</v>
      </c>
      <c r="AR47" s="9">
        <f>AVERAGE($AR$5:AR15)</f>
        <v>357255.22305454547</v>
      </c>
      <c r="AS47" s="9">
        <f>AVERAGE($AS$5:AS15)</f>
        <v>329499.29944545444</v>
      </c>
      <c r="AT47" s="12">
        <f t="shared" si="28"/>
        <v>8.4236669564409089E-2</v>
      </c>
    </row>
    <row r="48" spans="1:46" ht="14.25">
      <c r="A48" s="6">
        <f t="shared" si="14"/>
        <v>46093</v>
      </c>
      <c r="B48" s="7">
        <f>AVERAGE($B$5:B16)</f>
        <v>17893.333333333332</v>
      </c>
      <c r="C48" s="7">
        <f>AVERAGE($C$5:C16)</f>
        <v>16732.833333333332</v>
      </c>
      <c r="D48" s="12">
        <f t="shared" si="15"/>
        <v>6.9354661991892191E-2</v>
      </c>
      <c r="E48" s="9">
        <f>AVERAGE($E$5:E16)</f>
        <v>705.16666666666663</v>
      </c>
      <c r="F48" s="9">
        <f>AVERAGE($F$5:F16)</f>
        <v>505.33333333333331</v>
      </c>
      <c r="G48" s="12">
        <f t="shared" si="16"/>
        <v>0.39544854881266489</v>
      </c>
      <c r="H48" s="7">
        <f>AVERAGE($H$5:H16)</f>
        <v>211.58333333333334</v>
      </c>
      <c r="I48" s="7">
        <f>AVERAGE($I$5:I16)</f>
        <v>143.58333333333334</v>
      </c>
      <c r="J48" s="12">
        <f t="shared" si="17"/>
        <v>0.47359257109692393</v>
      </c>
      <c r="K48" s="9">
        <f>AVERAGE($K$5:K16)</f>
        <v>2212.3333333333335</v>
      </c>
      <c r="L48" s="9">
        <f>AVERAGE($L$5:L16)</f>
        <v>2137.6666666666665</v>
      </c>
      <c r="M48" s="12">
        <f t="shared" si="18"/>
        <v>3.4929050366443309E-2</v>
      </c>
      <c r="N48" s="7">
        <f>AVERAGE($N$5:N16)</f>
        <v>4699</v>
      </c>
      <c r="O48" s="7">
        <f>AVERAGE($O$5:O16)</f>
        <v>4529.833333333333</v>
      </c>
      <c r="P48" s="12">
        <f t="shared" si="19"/>
        <v>3.7345009014312591E-2</v>
      </c>
      <c r="Q48" s="9">
        <f>AVERAGE($Q$5:Q16)</f>
        <v>40216.157500000001</v>
      </c>
      <c r="R48" s="9">
        <f>AVERAGE($R$5:R16)</f>
        <v>34193.666666666664</v>
      </c>
      <c r="S48" s="12">
        <f t="shared" si="20"/>
        <v>0.17612883964866799</v>
      </c>
      <c r="T48" s="7">
        <f>AVERAGE($T$5:T16)</f>
        <v>3306623.4516666667</v>
      </c>
      <c r="U48" s="7">
        <f>AVERAGE($U$5:U16)</f>
        <v>3077779.0658333334</v>
      </c>
      <c r="V48" s="12">
        <f t="shared" si="21"/>
        <v>7.4353740453222489E-2</v>
      </c>
      <c r="W48" s="17"/>
      <c r="X48" s="9">
        <f>AVERAGE($X$5:X16)</f>
        <v>13636.083333333334</v>
      </c>
      <c r="Y48" s="9">
        <f>AVERAGE($Y$5:Y16)</f>
        <v>12957.833333333334</v>
      </c>
      <c r="Z48" s="12">
        <f t="shared" si="22"/>
        <v>5.2342855672887698E-2</v>
      </c>
      <c r="AA48" s="7">
        <f>AVERAGE($AA$5:AA16)</f>
        <v>21042713.151666667</v>
      </c>
      <c r="AB48" s="7">
        <f>AVERAGE($AB$5:AB16)</f>
        <v>20763019.269166667</v>
      </c>
      <c r="AC48" s="12">
        <f t="shared" si="23"/>
        <v>1.347077122426742E-2</v>
      </c>
      <c r="AD48" s="17"/>
      <c r="AE48" s="17"/>
      <c r="AF48" s="9">
        <f>AVERAGE($AF$5:AF16)</f>
        <v>672.41666666666663</v>
      </c>
      <c r="AG48" s="9">
        <f>AVERAGE($AG$5:AG16)</f>
        <v>630.91666666666663</v>
      </c>
      <c r="AH48" s="12">
        <f t="shared" si="24"/>
        <v>6.5777308149517905E-2</v>
      </c>
      <c r="AI48" s="7">
        <f>AVERAGE($AI$5:AI16)</f>
        <v>1061</v>
      </c>
      <c r="AJ48" s="7">
        <f>AVERAGE($AJ$5:AJ16)</f>
        <v>993.25</v>
      </c>
      <c r="AK48" s="12">
        <f t="shared" si="25"/>
        <v>6.8210420337276617E-2</v>
      </c>
      <c r="AL48" s="9">
        <f>AVERAGE($AL$5:AL16)</f>
        <v>2754757.25</v>
      </c>
      <c r="AM48" s="9">
        <f>AVERAGE($AM$5:AM16)</f>
        <v>2574391.75</v>
      </c>
      <c r="AN48" s="12">
        <f t="shared" si="26"/>
        <v>7.0061403824806384E-2</v>
      </c>
      <c r="AO48" s="7">
        <f>AVERAGE($AO$5:AO16)</f>
        <v>867377.65749999986</v>
      </c>
      <c r="AP48" s="7">
        <f>AVERAGE($AP$5:AP16)</f>
        <v>795671.16666666663</v>
      </c>
      <c r="AQ48" s="12">
        <f t="shared" si="27"/>
        <v>9.0120760733024635E-2</v>
      </c>
      <c r="AR48" s="9">
        <f>AVERAGE($AR$5:AR16)</f>
        <v>443025.29749166669</v>
      </c>
      <c r="AS48" s="9">
        <f>AVERAGE($AS$5:AS16)</f>
        <v>348505.87333333323</v>
      </c>
      <c r="AT48" s="12">
        <f t="shared" si="28"/>
        <v>0.27121328904528691</v>
      </c>
    </row>
    <row r="49" spans="1:46" ht="14.25">
      <c r="A49" s="6">
        <f t="shared" si="14"/>
        <v>46094</v>
      </c>
      <c r="B49" s="7">
        <f>AVERAGE($B$5:B17)</f>
        <v>16516.923076923078</v>
      </c>
      <c r="C49" s="7">
        <f>AVERAGE($C$5:C17)</f>
        <v>16596.846153846152</v>
      </c>
      <c r="D49" s="12">
        <f t="shared" si="15"/>
        <v>-4.8155580995461016E-3</v>
      </c>
      <c r="E49" s="9">
        <f>AVERAGE($E$5:E17)</f>
        <v>650.92307692307691</v>
      </c>
      <c r="F49" s="9">
        <f>AVERAGE($F$5:F17)</f>
        <v>491.61538461538464</v>
      </c>
      <c r="G49" s="12">
        <f t="shared" si="16"/>
        <v>0.32404944453137213</v>
      </c>
      <c r="H49" s="7">
        <f>AVERAGE($H$5:H17)</f>
        <v>195.30769230769232</v>
      </c>
      <c r="I49" s="7">
        <f>AVERAGE($I$5:I17)</f>
        <v>140.69230769230768</v>
      </c>
      <c r="J49" s="12">
        <f t="shared" si="17"/>
        <v>0.38819026790595978</v>
      </c>
      <c r="K49" s="9">
        <f>AVERAGE($K$5:K17)</f>
        <v>2042.1538461538462</v>
      </c>
      <c r="L49" s="9">
        <f>AVERAGE($L$5:L17)</f>
        <v>2160.9230769230771</v>
      </c>
      <c r="M49" s="12">
        <f t="shared" si="18"/>
        <v>-5.4962266837533892E-2</v>
      </c>
      <c r="N49" s="7">
        <f>AVERAGE($N$5:N17)</f>
        <v>4337.5384615384619</v>
      </c>
      <c r="O49" s="7">
        <f>AVERAGE($O$5:O17)</f>
        <v>4547.7692307692305</v>
      </c>
      <c r="P49" s="12">
        <f t="shared" si="19"/>
        <v>-4.622722890343519E-2</v>
      </c>
      <c r="Q49" s="9">
        <f>AVERAGE($Q$5:Q17)</f>
        <v>37122.606923076921</v>
      </c>
      <c r="R49" s="9">
        <f>AVERAGE($R$5:R17)</f>
        <v>33188.538461538461</v>
      </c>
      <c r="S49" s="12">
        <f t="shared" si="20"/>
        <v>0.11853696016465365</v>
      </c>
      <c r="T49" s="7">
        <f>AVERAGE($T$5:T17)</f>
        <v>3052267.8015384618</v>
      </c>
      <c r="U49" s="7">
        <f>AVERAGE($U$5:U17)</f>
        <v>3070357.9630769226</v>
      </c>
      <c r="V49" s="12">
        <f t="shared" si="21"/>
        <v>-5.8918737671655452E-3</v>
      </c>
      <c r="W49" s="17"/>
      <c r="X49" s="9">
        <f>AVERAGE($X$5:X17)</f>
        <v>12587.153846153846</v>
      </c>
      <c r="Y49" s="9">
        <f>AVERAGE($Y$5:Y17)</f>
        <v>12872.76923076923</v>
      </c>
      <c r="Z49" s="12">
        <f t="shared" si="22"/>
        <v>-2.2187563491209841E-2</v>
      </c>
      <c r="AA49" s="7">
        <f>AVERAGE($AA$5:AA17)</f>
        <v>19424042.909230769</v>
      </c>
      <c r="AB49" s="7">
        <f>AVERAGE($AB$5:AB17)</f>
        <v>20661656.185384613</v>
      </c>
      <c r="AC49" s="12">
        <f t="shared" si="23"/>
        <v>-5.9899035442729488E-2</v>
      </c>
      <c r="AD49" s="17"/>
      <c r="AE49" s="17"/>
      <c r="AF49" s="9">
        <f>AVERAGE($AF$5:AF17)</f>
        <v>620.69230769230774</v>
      </c>
      <c r="AG49" s="9">
        <f>AVERAGE($AG$5:AG17)</f>
        <v>631.69230769230774</v>
      </c>
      <c r="AH49" s="12">
        <f t="shared" si="24"/>
        <v>-1.7413541159279101E-2</v>
      </c>
      <c r="AI49" s="7">
        <f>AVERAGE($AI$5:AI17)</f>
        <v>979.38461538461536</v>
      </c>
      <c r="AJ49" s="7">
        <f>AVERAGE($AJ$5:AJ17)</f>
        <v>992.76923076923072</v>
      </c>
      <c r="AK49" s="12">
        <f t="shared" si="25"/>
        <v>-1.348210134821011E-2</v>
      </c>
      <c r="AL49" s="9">
        <f>AVERAGE($AL$5:AL17)</f>
        <v>2542852.846153846</v>
      </c>
      <c r="AM49" s="9">
        <f>AVERAGE($AM$5:AM17)</f>
        <v>2559958</v>
      </c>
      <c r="AN49" s="12">
        <f t="shared" si="26"/>
        <v>-6.6818103446048679E-3</v>
      </c>
      <c r="AO49" s="7">
        <f>AVERAGE($AO$5:AO17)</f>
        <v>800656.29923076916</v>
      </c>
      <c r="AP49" s="7">
        <f>AVERAGE($AP$5:AP17)</f>
        <v>795067.57846153842</v>
      </c>
      <c r="AQ49" s="12">
        <f t="shared" si="27"/>
        <v>7.0292399295729772E-3</v>
      </c>
      <c r="AR49" s="9">
        <f>AVERAGE($AR$5:AR17)</f>
        <v>443025.29749166669</v>
      </c>
      <c r="AS49" s="9">
        <f>AVERAGE($AS$5:AS17)</f>
        <v>353021.34409230761</v>
      </c>
      <c r="AT49" s="12">
        <f t="shared" si="28"/>
        <v>0.25495329080109375</v>
      </c>
    </row>
    <row r="50" spans="1:46" ht="14.25">
      <c r="A50" s="6">
        <f t="shared" si="14"/>
        <v>46095</v>
      </c>
      <c r="B50" s="7">
        <f>AVERAGE($B$5:B18)</f>
        <v>15337.142857142857</v>
      </c>
      <c r="C50" s="7">
        <f>AVERAGE($C$5:C18)</f>
        <v>16761.428571428572</v>
      </c>
      <c r="D50" s="12">
        <f t="shared" si="15"/>
        <v>-8.4974004943322329E-2</v>
      </c>
      <c r="E50" s="9">
        <f>AVERAGE($E$5:E18)</f>
        <v>604.42857142857144</v>
      </c>
      <c r="F50" s="9">
        <f>AVERAGE($F$5:F18)</f>
        <v>485.42857142857144</v>
      </c>
      <c r="G50" s="12">
        <f t="shared" si="16"/>
        <v>0.24514420247204238</v>
      </c>
      <c r="H50" s="7">
        <f>AVERAGE($H$5:H18)</f>
        <v>181.35714285714286</v>
      </c>
      <c r="I50" s="7">
        <f>AVERAGE($I$5:I18)</f>
        <v>138.35714285714286</v>
      </c>
      <c r="J50" s="12">
        <f t="shared" si="17"/>
        <v>0.31078988125967993</v>
      </c>
      <c r="K50" s="9">
        <f>AVERAGE($K$5:K18)</f>
        <v>1896.2857142857142</v>
      </c>
      <c r="L50" s="9">
        <f>AVERAGE($L$5:L18)</f>
        <v>2160.7142857142858</v>
      </c>
      <c r="M50" s="12">
        <f t="shared" si="18"/>
        <v>-0.12238016528925626</v>
      </c>
      <c r="N50" s="7">
        <f>AVERAGE($N$5:N18)</f>
        <v>4027.7142857142858</v>
      </c>
      <c r="O50" s="7">
        <f>AVERAGE($O$5:O18)</f>
        <v>4551.5</v>
      </c>
      <c r="P50" s="12">
        <f t="shared" si="19"/>
        <v>-0.11507980100751714</v>
      </c>
      <c r="Q50" s="9">
        <f>AVERAGE($Q$5:Q18)</f>
        <v>34470.992142857147</v>
      </c>
      <c r="R50" s="9">
        <f>AVERAGE($R$5:R18)</f>
        <v>32092.142857142859</v>
      </c>
      <c r="S50" s="12">
        <f t="shared" si="20"/>
        <v>7.4125598165995316E-2</v>
      </c>
      <c r="T50" s="7">
        <f>AVERAGE($T$5:T18)</f>
        <v>2834248.672857143</v>
      </c>
      <c r="U50" s="7">
        <f>AVERAGE($U$5:U18)</f>
        <v>3027026.8892857139</v>
      </c>
      <c r="V50" s="12">
        <f t="shared" si="21"/>
        <v>-6.3685663682380003E-2</v>
      </c>
      <c r="W50" s="17"/>
      <c r="X50" s="9">
        <f>AVERAGE($X$5:X18)</f>
        <v>11688.071428571429</v>
      </c>
      <c r="Y50" s="9">
        <f>AVERAGE($Y$5:Y18)</f>
        <v>13063</v>
      </c>
      <c r="Z50" s="12">
        <f t="shared" si="22"/>
        <v>-0.10525366083048079</v>
      </c>
      <c r="AA50" s="7">
        <f>AVERAGE($AA$5:AA18)</f>
        <v>18036611.272857141</v>
      </c>
      <c r="AB50" s="7">
        <f>AVERAGE($AB$5:AB18)</f>
        <v>20298697.834999997</v>
      </c>
      <c r="AC50" s="12">
        <f t="shared" si="23"/>
        <v>-0.11143998400934159</v>
      </c>
      <c r="AD50" s="17"/>
      <c r="AE50" s="17"/>
      <c r="AF50" s="9">
        <f>AVERAGE($AF$5:AF18)</f>
        <v>576.35714285714289</v>
      </c>
      <c r="AG50" s="9">
        <f>AVERAGE($AG$5:AG18)</f>
        <v>634</v>
      </c>
      <c r="AH50" s="12">
        <f t="shared" si="24"/>
        <v>-9.0919333032897648E-2</v>
      </c>
      <c r="AI50" s="7">
        <f>AVERAGE($AI$5:AI18)</f>
        <v>909.42857142857144</v>
      </c>
      <c r="AJ50" s="7">
        <f>AVERAGE($AJ$5:AJ18)</f>
        <v>993.71428571428567</v>
      </c>
      <c r="AK50" s="12">
        <f t="shared" si="25"/>
        <v>-8.4818861414606039E-2</v>
      </c>
      <c r="AL50" s="9">
        <f>AVERAGE($AL$5:AL18)</f>
        <v>2361220.5</v>
      </c>
      <c r="AM50" s="9">
        <f>AVERAGE($AM$5:AM18)</f>
        <v>2487985.7857142859</v>
      </c>
      <c r="AN50" s="12">
        <f t="shared" si="26"/>
        <v>-5.0950968627777891E-2</v>
      </c>
      <c r="AO50" s="7">
        <f>AVERAGE($AO$5:AO18)</f>
        <v>743466.56357142853</v>
      </c>
      <c r="AP50" s="7">
        <f>AVERAGE($AP$5:AP18)</f>
        <v>809716.01142857142</v>
      </c>
      <c r="AQ50" s="12">
        <f t="shared" si="27"/>
        <v>-8.1818127494181395E-2</v>
      </c>
      <c r="AR50" s="9">
        <f>AVERAGE($AR$5:AR18)</f>
        <v>443025.29749166669</v>
      </c>
      <c r="AS50" s="9">
        <f>AVERAGE($AS$5:AS18)</f>
        <v>375669.4718285714</v>
      </c>
      <c r="AT50" s="12">
        <f t="shared" si="28"/>
        <v>0.17929544643391104</v>
      </c>
    </row>
    <row r="51" spans="1:46" ht="14.25">
      <c r="A51" s="6">
        <f t="shared" si="14"/>
        <v>46096</v>
      </c>
      <c r="B51" s="7">
        <f>AVERAGE($B$5:B19)</f>
        <v>14314.666666666666</v>
      </c>
      <c r="C51" s="7">
        <f>AVERAGE($C$5:C19)</f>
        <v>16865.933333333334</v>
      </c>
      <c r="D51" s="12">
        <f t="shared" si="15"/>
        <v>-0.1512674464107136</v>
      </c>
      <c r="E51" s="9">
        <f>AVERAGE($E$5:E19)</f>
        <v>564.13333333333333</v>
      </c>
      <c r="F51" s="9">
        <f>AVERAGE($F$5:F19)</f>
        <v>490.2</v>
      </c>
      <c r="G51" s="12">
        <f t="shared" si="16"/>
        <v>0.15082279341765267</v>
      </c>
      <c r="H51" s="7">
        <f>AVERAGE($H$5:H19)</f>
        <v>169.26666666666668</v>
      </c>
      <c r="I51" s="7">
        <f>AVERAGE($I$5:I19)</f>
        <v>139.26666666666668</v>
      </c>
      <c r="J51" s="12">
        <f t="shared" si="17"/>
        <v>0.21541407371948298</v>
      </c>
      <c r="K51" s="9">
        <f>AVERAGE($K$5:K19)</f>
        <v>1769.8666666666666</v>
      </c>
      <c r="L51" s="9">
        <f>AVERAGE($L$5:L19)</f>
        <v>2158.7333333333331</v>
      </c>
      <c r="M51" s="12">
        <f t="shared" si="18"/>
        <v>-0.18013649979926497</v>
      </c>
      <c r="N51" s="7">
        <f>AVERAGE($N$5:N19)</f>
        <v>3759.2</v>
      </c>
      <c r="O51" s="7">
        <f>AVERAGE($O$5:O19)</f>
        <v>4540.666666666667</v>
      </c>
      <c r="P51" s="12">
        <f t="shared" si="19"/>
        <v>-0.17210394949346655</v>
      </c>
      <c r="Q51" s="9">
        <f>AVERAGE($Q$5:Q19)</f>
        <v>32172.925999999999</v>
      </c>
      <c r="R51" s="9">
        <f>AVERAGE($R$5:R19)</f>
        <v>31617.8</v>
      </c>
      <c r="S51" s="12">
        <f t="shared" si="20"/>
        <v>1.7557388559608835E-2</v>
      </c>
      <c r="T51" s="7">
        <f>AVERAGE($T$5:T19)</f>
        <v>2645298.7613333333</v>
      </c>
      <c r="U51" s="7">
        <f>AVERAGE($U$5:U19)</f>
        <v>3035151.6393333329</v>
      </c>
      <c r="V51" s="12">
        <f t="shared" si="21"/>
        <v>-0.1284459309867069</v>
      </c>
      <c r="W51" s="17"/>
      <c r="X51" s="9">
        <f>AVERAGE($X$5:X19)</f>
        <v>10908.866666666667</v>
      </c>
      <c r="Y51" s="9">
        <f>AVERAGE($Y$5:Y19)</f>
        <v>13189.8</v>
      </c>
      <c r="Z51" s="12">
        <f t="shared" si="22"/>
        <v>-0.17293160876839167</v>
      </c>
      <c r="AA51" s="7">
        <f>AVERAGE($AA$5:AA19)</f>
        <v>16834170.521333333</v>
      </c>
      <c r="AB51" s="7">
        <f>AVERAGE($AB$5:AB19)</f>
        <v>20572151.065333329</v>
      </c>
      <c r="AC51" s="12">
        <f t="shared" si="23"/>
        <v>-0.18170100599246353</v>
      </c>
      <c r="AD51" s="17"/>
      <c r="AE51" s="17"/>
      <c r="AF51" s="9">
        <f>AVERAGE($AF$5:AF19)</f>
        <v>537.93333333333328</v>
      </c>
      <c r="AG51" s="9">
        <f>AVERAGE($AG$5:AG19)</f>
        <v>635.26666666666665</v>
      </c>
      <c r="AH51" s="12">
        <f t="shared" si="24"/>
        <v>-0.15321649700913009</v>
      </c>
      <c r="AI51" s="7">
        <f>AVERAGE($AI$5:AI19)</f>
        <v>848.8</v>
      </c>
      <c r="AJ51" s="7">
        <f>AVERAGE($AJ$5:AJ19)</f>
        <v>995</v>
      </c>
      <c r="AK51" s="12">
        <f t="shared" si="25"/>
        <v>-0.14693467336683422</v>
      </c>
      <c r="AL51" s="9">
        <f>AVERAGE($AL$5:AL19)</f>
        <v>2203805.7999999998</v>
      </c>
      <c r="AM51" s="9">
        <f>AVERAGE($AM$5:AM19)</f>
        <v>2492217.0666666669</v>
      </c>
      <c r="AN51" s="12">
        <f t="shared" si="26"/>
        <v>-0.11572477795941599</v>
      </c>
      <c r="AO51" s="7">
        <f>AVERAGE($AO$5:AO19)</f>
        <v>693902.12599999993</v>
      </c>
      <c r="AP51" s="7">
        <f>AVERAGE($AP$5:AP19)</f>
        <v>822133.37866666669</v>
      </c>
      <c r="AQ51" s="12">
        <f t="shared" si="27"/>
        <v>-0.15597378234980777</v>
      </c>
      <c r="AR51" s="9">
        <f>AVERAGE($AR$5:AR19)</f>
        <v>443025.29749166669</v>
      </c>
      <c r="AS51" s="9">
        <f>AVERAGE($AS$5:AS19)</f>
        <v>392750.09125333332</v>
      </c>
      <c r="AT51" s="12">
        <f t="shared" si="28"/>
        <v>0.12800813381836912</v>
      </c>
    </row>
    <row r="52" spans="1:46" ht="14.25">
      <c r="A52" s="6">
        <f t="shared" si="14"/>
        <v>46097</v>
      </c>
      <c r="B52" s="7">
        <f>AVERAGE($B$5:B20)</f>
        <v>13420</v>
      </c>
      <c r="C52" s="7">
        <f>AVERAGE($C$5:C20)</f>
        <v>16785.4375</v>
      </c>
      <c r="D52" s="12">
        <f t="shared" si="15"/>
        <v>-0.20049745501122626</v>
      </c>
      <c r="E52" s="9">
        <f>AVERAGE($E$5:E20)</f>
        <v>528.875</v>
      </c>
      <c r="F52" s="9">
        <f>AVERAGE($F$5:F20)</f>
        <v>490.8125</v>
      </c>
      <c r="G52" s="12">
        <f t="shared" si="16"/>
        <v>7.7549980899019488E-2</v>
      </c>
      <c r="H52" s="7">
        <f>AVERAGE($H$5:H20)</f>
        <v>158.6875</v>
      </c>
      <c r="I52" s="7">
        <f>AVERAGE($I$5:I20)</f>
        <v>138.5625</v>
      </c>
      <c r="J52" s="12">
        <f t="shared" si="17"/>
        <v>0.14524131709517366</v>
      </c>
      <c r="K52" s="9">
        <f>AVERAGE($K$5:K20)</f>
        <v>1659.25</v>
      </c>
      <c r="L52" s="9">
        <f>AVERAGE($L$5:L20)</f>
        <v>2144</v>
      </c>
      <c r="M52" s="12">
        <f t="shared" si="18"/>
        <v>-0.22609608208955223</v>
      </c>
      <c r="N52" s="7">
        <f>AVERAGE($N$5:N20)</f>
        <v>3524.25</v>
      </c>
      <c r="O52" s="7">
        <f>AVERAGE($O$5:O20)</f>
        <v>4516</v>
      </c>
      <c r="P52" s="12">
        <f t="shared" si="19"/>
        <v>-0.21960806023029231</v>
      </c>
      <c r="Q52" s="9">
        <f>AVERAGE($Q$5:Q20)</f>
        <v>30162.118125000001</v>
      </c>
      <c r="R52" s="9">
        <f>AVERAGE($R$5:R20)</f>
        <v>31000.875</v>
      </c>
      <c r="S52" s="12">
        <f t="shared" si="20"/>
        <v>-2.7055909712225837E-2</v>
      </c>
      <c r="T52" s="7">
        <f>AVERAGE($T$5:T20)</f>
        <v>2479967.5887500001</v>
      </c>
      <c r="U52" s="7">
        <f>AVERAGE($U$5:U20)</f>
        <v>3062184.3812499996</v>
      </c>
      <c r="V52" s="12">
        <f t="shared" si="21"/>
        <v>-0.19013120048059798</v>
      </c>
      <c r="W52" s="17"/>
      <c r="X52" s="9">
        <f>AVERAGE($X$5:X20)</f>
        <v>10227.0625</v>
      </c>
      <c r="Y52" s="9">
        <f>AVERAGE($Y$5:Y20)</f>
        <v>13116</v>
      </c>
      <c r="Z52" s="12">
        <f t="shared" si="22"/>
        <v>-0.22026055962183594</v>
      </c>
      <c r="AA52" s="7">
        <f>AVERAGE($AA$5:AA20)</f>
        <v>15782034.86375</v>
      </c>
      <c r="AB52" s="7">
        <f>AVERAGE($AB$5:AB20)</f>
        <v>20532208.973749999</v>
      </c>
      <c r="AC52" s="12">
        <f t="shared" si="23"/>
        <v>-0.23135231655166758</v>
      </c>
      <c r="AD52" s="17"/>
      <c r="AE52" s="17"/>
      <c r="AF52" s="9">
        <f>AVERAGE($AF$5:AF20)</f>
        <v>504.3125</v>
      </c>
      <c r="AG52" s="9">
        <f>AVERAGE($AG$5:AG20)</f>
        <v>634.4375</v>
      </c>
      <c r="AH52" s="12">
        <f t="shared" si="24"/>
        <v>-0.2051029455226086</v>
      </c>
      <c r="AI52" s="7">
        <f>AVERAGE($AI$5:AI20)</f>
        <v>795.75</v>
      </c>
      <c r="AJ52" s="7">
        <f>AVERAGE($AJ$5:AJ20)</f>
        <v>996.375</v>
      </c>
      <c r="AK52" s="12">
        <f t="shared" si="25"/>
        <v>-0.20135491155438465</v>
      </c>
      <c r="AL52" s="9">
        <f>AVERAGE($AL$5:AL20)</f>
        <v>2066067.9375</v>
      </c>
      <c r="AM52" s="9">
        <f>AVERAGE($AM$5:AM20)</f>
        <v>2554615</v>
      </c>
      <c r="AN52" s="12">
        <f t="shared" si="26"/>
        <v>-0.19124097466741563</v>
      </c>
      <c r="AO52" s="7">
        <f>AVERAGE($AO$5:AO20)</f>
        <v>650533.24312499992</v>
      </c>
      <c r="AP52" s="7">
        <f>AVERAGE($AP$5:AP20)</f>
        <v>816009.61312500003</v>
      </c>
      <c r="AQ52" s="12">
        <f t="shared" si="27"/>
        <v>-0.20278728012319591</v>
      </c>
      <c r="AR52" s="9">
        <f>AVERAGE($AR$5:AR20)</f>
        <v>443025.29749166669</v>
      </c>
      <c r="AS52" s="9">
        <f>AVERAGE($AS$5:AS20)</f>
        <v>364144.20294374996</v>
      </c>
      <c r="AT52" s="12">
        <f t="shared" si="28"/>
        <v>0.21662048691216332</v>
      </c>
    </row>
    <row r="53" spans="1:46" ht="14.25">
      <c r="A53" s="6">
        <f t="shared" si="14"/>
        <v>46098</v>
      </c>
      <c r="B53" s="7">
        <f>AVERAGE($B$5:B21)</f>
        <v>12630.588235294117</v>
      </c>
      <c r="C53" s="7">
        <f>AVERAGE($C$5:C21)</f>
        <v>16909.588235294119</v>
      </c>
      <c r="D53" s="12">
        <f t="shared" si="15"/>
        <v>-0.25305169708797315</v>
      </c>
      <c r="E53" s="9">
        <f>AVERAGE($E$5:E21)</f>
        <v>497.76470588235293</v>
      </c>
      <c r="F53" s="9">
        <f>AVERAGE($F$5:F21)</f>
        <v>490.1764705882353</v>
      </c>
      <c r="G53" s="12">
        <f t="shared" si="16"/>
        <v>1.5480619224768942E-2</v>
      </c>
      <c r="H53" s="7">
        <f>AVERAGE($H$5:H21)</f>
        <v>149.35294117647058</v>
      </c>
      <c r="I53" s="7">
        <f>AVERAGE($I$5:I21)</f>
        <v>139</v>
      </c>
      <c r="J53" s="12">
        <f t="shared" si="17"/>
        <v>7.4481591197630065E-2</v>
      </c>
      <c r="K53" s="9">
        <f>AVERAGE($K$5:K21)</f>
        <v>1561.6470588235295</v>
      </c>
      <c r="L53" s="9">
        <f>AVERAGE($L$5:L21)</f>
        <v>2144.5882352941176</v>
      </c>
      <c r="M53" s="12">
        <f t="shared" si="18"/>
        <v>-0.27181962806517079</v>
      </c>
      <c r="N53" s="7">
        <f>AVERAGE($N$5:N21)</f>
        <v>3316.9411764705883</v>
      </c>
      <c r="O53" s="7">
        <f>AVERAGE($O$5:O21)</f>
        <v>4525.1764705882351</v>
      </c>
      <c r="P53" s="12">
        <f t="shared" si="19"/>
        <v>-0.26700291181364388</v>
      </c>
      <c r="Q53" s="9">
        <f>AVERAGE($Q$5:Q21)</f>
        <v>28387.875882352942</v>
      </c>
      <c r="R53" s="9">
        <f>AVERAGE($R$5:R21)</f>
        <v>31568.411764705881</v>
      </c>
      <c r="S53" s="12">
        <f t="shared" si="20"/>
        <v>-0.10075058276795672</v>
      </c>
      <c r="T53" s="7">
        <f>AVERAGE($T$5:T21)</f>
        <v>2334087.1423529414</v>
      </c>
      <c r="U53" s="7">
        <f>AVERAGE($U$5:U21)</f>
        <v>3105699.4129411764</v>
      </c>
      <c r="V53" s="12">
        <f t="shared" si="21"/>
        <v>-0.24845040295045764</v>
      </c>
      <c r="W53" s="17"/>
      <c r="X53" s="9">
        <f>AVERAGE($X$5:X21)</f>
        <v>9625.4705882352937</v>
      </c>
      <c r="Y53" s="9">
        <f>AVERAGE($Y$5:Y21)</f>
        <v>13248</v>
      </c>
      <c r="Z53" s="12">
        <f t="shared" si="22"/>
        <v>-0.27343972009093498</v>
      </c>
      <c r="AA53" s="7">
        <f>AVERAGE($AA$5:AA21)</f>
        <v>14853679.871764705</v>
      </c>
      <c r="AB53" s="7">
        <f>AVERAGE($AB$5:AB21)</f>
        <v>20902614.147058822</v>
      </c>
      <c r="AC53" s="12">
        <f t="shared" si="23"/>
        <v>-0.28938649648016657</v>
      </c>
      <c r="AD53" s="17"/>
      <c r="AE53" s="17"/>
      <c r="AF53" s="9">
        <f>AVERAGE($AF$5:AF21)</f>
        <v>474.64705882352939</v>
      </c>
      <c r="AG53" s="9">
        <f>AVERAGE($AG$5:AG21)</f>
        <v>637.29411764705878</v>
      </c>
      <c r="AH53" s="12">
        <f t="shared" si="24"/>
        <v>-0.25521506368838837</v>
      </c>
      <c r="AI53" s="7">
        <f>AVERAGE($AI$5:AI21)</f>
        <v>748.94117647058829</v>
      </c>
      <c r="AJ53" s="7">
        <f>AVERAGE($AJ$5:AJ21)</f>
        <v>998.35294117647061</v>
      </c>
      <c r="AK53" s="12">
        <f t="shared" si="25"/>
        <v>-0.24982323827480551</v>
      </c>
      <c r="AL53" s="9">
        <f>AVERAGE($AL$5:AL21)</f>
        <v>1944534.5294117648</v>
      </c>
      <c r="AM53" s="9">
        <f>AVERAGE($AM$5:AM21)</f>
        <v>2563438.588235294</v>
      </c>
      <c r="AN53" s="12">
        <f t="shared" si="26"/>
        <v>-0.241435102703042</v>
      </c>
      <c r="AO53" s="7">
        <f>AVERAGE($AO$5:AO21)</f>
        <v>612266.58176470583</v>
      </c>
      <c r="AP53" s="7">
        <f>AVERAGE($AP$5:AP21)</f>
        <v>863593.72588235291</v>
      </c>
      <c r="AQ53" s="12">
        <f t="shared" si="27"/>
        <v>-0.29102474530006633</v>
      </c>
      <c r="AR53" s="9">
        <f>AVERAGE($AR$5:AR21)</f>
        <v>443025.29749166669</v>
      </c>
      <c r="AS53" s="9">
        <f>AVERAGE($AS$5:AS21)</f>
        <v>408545.53702352935</v>
      </c>
      <c r="AT53" s="12">
        <f t="shared" si="28"/>
        <v>8.4396370400569423E-2</v>
      </c>
    </row>
    <row r="54" spans="1:46" ht="14.25">
      <c r="A54" s="6">
        <f t="shared" si="14"/>
        <v>46099</v>
      </c>
      <c r="B54" s="7">
        <f>AVERAGE($B$5:B22)</f>
        <v>11928.888888888889</v>
      </c>
      <c r="C54" s="7">
        <f>AVERAGE($C$5:C22)</f>
        <v>16881.166666666668</v>
      </c>
      <c r="D54" s="12">
        <f t="shared" si="15"/>
        <v>-0.29336110919137376</v>
      </c>
      <c r="E54" s="9">
        <f>AVERAGE($E$5:E22)</f>
        <v>470.11111111111109</v>
      </c>
      <c r="F54" s="9">
        <f>AVERAGE($F$5:F22)</f>
        <v>484.11111111111109</v>
      </c>
      <c r="G54" s="12">
        <f t="shared" si="16"/>
        <v>-2.891898095019509E-2</v>
      </c>
      <c r="H54" s="7">
        <f>AVERAGE($H$5:H22)</f>
        <v>141.05555555555554</v>
      </c>
      <c r="I54" s="7">
        <f>AVERAGE($I$5:I22)</f>
        <v>137.33333333333334</v>
      </c>
      <c r="J54" s="12">
        <f t="shared" si="17"/>
        <v>2.7103559870549999E-2</v>
      </c>
      <c r="K54" s="9">
        <f>AVERAGE($K$5:K22)</f>
        <v>1474.8888888888889</v>
      </c>
      <c r="L54" s="9">
        <f>AVERAGE($L$5:L22)</f>
        <v>2125.2222222222222</v>
      </c>
      <c r="M54" s="12">
        <f t="shared" si="18"/>
        <v>-0.3060072149317718</v>
      </c>
      <c r="N54" s="7">
        <f>AVERAGE($N$5:N22)</f>
        <v>3132.6666666666665</v>
      </c>
      <c r="O54" s="7">
        <f>AVERAGE($O$5:O22)</f>
        <v>4484.333333333333</v>
      </c>
      <c r="P54" s="12">
        <f t="shared" si="19"/>
        <v>-0.30141975767486806</v>
      </c>
      <c r="Q54" s="9">
        <f>AVERAGE($Q$5:Q22)</f>
        <v>26810.771666666667</v>
      </c>
      <c r="R54" s="9">
        <f>AVERAGE($R$5:R22)</f>
        <v>31814.666666666668</v>
      </c>
      <c r="S54" s="12">
        <f t="shared" si="20"/>
        <v>-0.157282647416286</v>
      </c>
      <c r="T54" s="7">
        <f>AVERAGE($T$5:T22)</f>
        <v>2204415.6344444444</v>
      </c>
      <c r="U54" s="7">
        <f>AVERAGE($U$5:U22)</f>
        <v>3054539.3744444442</v>
      </c>
      <c r="V54" s="12">
        <f t="shared" si="21"/>
        <v>-0.27831487363119006</v>
      </c>
      <c r="W54" s="17"/>
      <c r="X54" s="9">
        <f>AVERAGE($X$5:X22)</f>
        <v>9090.7222222222226</v>
      </c>
      <c r="Y54" s="9">
        <f>AVERAGE($Y$5:Y22)</f>
        <v>13245.666666666666</v>
      </c>
      <c r="Z54" s="12">
        <f t="shared" si="22"/>
        <v>-0.31368330103765585</v>
      </c>
      <c r="AA54" s="7">
        <f>AVERAGE($AA$5:AA22)</f>
        <v>14028475.434444444</v>
      </c>
      <c r="AB54" s="7">
        <f>AVERAGE($AB$5:AB22)</f>
        <v>20557510.651666667</v>
      </c>
      <c r="AC54" s="12">
        <f t="shared" si="23"/>
        <v>-0.31759853261673449</v>
      </c>
      <c r="AD54" s="17"/>
      <c r="AE54" s="17"/>
      <c r="AF54" s="9">
        <f>AVERAGE($AF$5:AF22)</f>
        <v>448.27777777777777</v>
      </c>
      <c r="AG54" s="9">
        <f>AVERAGE($AG$5:AG22)</f>
        <v>634.88888888888891</v>
      </c>
      <c r="AH54" s="12">
        <f t="shared" si="24"/>
        <v>-0.29392719635981801</v>
      </c>
      <c r="AI54" s="7">
        <f>AVERAGE($AI$5:AI22)</f>
        <v>707.33333333333337</v>
      </c>
      <c r="AJ54" s="7">
        <f>AVERAGE($AJ$5:AJ22)</f>
        <v>991.94444444444446</v>
      </c>
      <c r="AK54" s="12">
        <f t="shared" si="25"/>
        <v>-0.28692243069168299</v>
      </c>
      <c r="AL54" s="9">
        <f>AVERAGE($AL$5:AL22)</f>
        <v>1836504.8333333333</v>
      </c>
      <c r="AM54" s="9">
        <f>AVERAGE($AM$5:AM22)</f>
        <v>2515344.611111111</v>
      </c>
      <c r="AN54" s="12">
        <f t="shared" si="26"/>
        <v>-0.2698794331317933</v>
      </c>
      <c r="AO54" s="7">
        <f>AVERAGE($AO$5:AO22)</f>
        <v>578251.77166666661</v>
      </c>
      <c r="AP54" s="7">
        <f>AVERAGE($AP$5:AP22)</f>
        <v>855103.07055555552</v>
      </c>
      <c r="AQ54" s="12">
        <f t="shared" si="27"/>
        <v>-0.32376365893414488</v>
      </c>
      <c r="AR54" s="9">
        <f>AVERAGE($AR$5:AR22)</f>
        <v>443025.29749166669</v>
      </c>
      <c r="AS54" s="9">
        <f>AVERAGE($AS$5:AS22)</f>
        <v>410925.0892055555</v>
      </c>
      <c r="AT54" s="12">
        <f t="shared" si="28"/>
        <v>7.8116934520038081E-2</v>
      </c>
    </row>
    <row r="55" spans="1:46" ht="14.25" outlineLevel="1">
      <c r="A55" s="6">
        <f t="shared" si="14"/>
        <v>46100</v>
      </c>
      <c r="B55" s="7">
        <f>AVERAGE($B$5:B23)</f>
        <v>11301.052631578947</v>
      </c>
      <c r="C55" s="7">
        <f>AVERAGE($C$5:C23)</f>
        <v>16879.842105263157</v>
      </c>
      <c r="D55" s="12">
        <f t="shared" si="15"/>
        <v>-0.33050009821743154</v>
      </c>
      <c r="E55" s="9">
        <f>AVERAGE($E$5:E23)</f>
        <v>445.36842105263156</v>
      </c>
      <c r="F55" s="9">
        <f>AVERAGE($F$5:F23)</f>
        <v>481.68421052631578</v>
      </c>
      <c r="G55" s="12">
        <f t="shared" si="16"/>
        <v>-7.5393356643356668E-2</v>
      </c>
      <c r="H55" s="7">
        <f>AVERAGE($H$5:H23)</f>
        <v>133.63157894736841</v>
      </c>
      <c r="I55" s="7">
        <f>AVERAGE($I$5:I23)</f>
        <v>136.94736842105263</v>
      </c>
      <c r="J55" s="12">
        <f t="shared" si="17"/>
        <v>-2.4212144504227585E-2</v>
      </c>
      <c r="K55" s="9">
        <f>AVERAGE($K$5:K23)</f>
        <v>1397.2631578947369</v>
      </c>
      <c r="L55" s="9">
        <f>AVERAGE($L$5:L23)</f>
        <v>2110.2105263157896</v>
      </c>
      <c r="M55" s="12">
        <f t="shared" si="18"/>
        <v>-0.33785603830997157</v>
      </c>
      <c r="N55" s="7">
        <f>AVERAGE($N$5:N23)</f>
        <v>2967.7894736842104</v>
      </c>
      <c r="O55" s="7">
        <f>AVERAGE($O$5:O23)</f>
        <v>4461.2631578947367</v>
      </c>
      <c r="P55" s="12">
        <f t="shared" si="19"/>
        <v>-0.33476475862394411</v>
      </c>
      <c r="Q55" s="9">
        <f>AVERAGE($Q$5:Q23)</f>
        <v>25399.678421052631</v>
      </c>
      <c r="R55" s="9">
        <f>AVERAGE($R$5:R23)</f>
        <v>31201.315789473683</v>
      </c>
      <c r="S55" s="12">
        <f t="shared" si="20"/>
        <v>-0.18594207396786572</v>
      </c>
      <c r="T55" s="7">
        <f>AVERAGE($T$5:T23)</f>
        <v>2088393.7589473685</v>
      </c>
      <c r="U55" s="7">
        <f>AVERAGE($U$5:U23)</f>
        <v>3024485.5431578942</v>
      </c>
      <c r="V55" s="12">
        <f t="shared" si="21"/>
        <v>-0.30950446641353202</v>
      </c>
      <c r="W55" s="17"/>
      <c r="X55" s="9">
        <f>AVERAGE($X$5:X23)</f>
        <v>8612.2631578947367</v>
      </c>
      <c r="Y55" s="9">
        <f>AVERAGE($Y$5:Y23)</f>
        <v>13245.842105263158</v>
      </c>
      <c r="Z55" s="12">
        <f t="shared" si="22"/>
        <v>-0.34981384426493323</v>
      </c>
      <c r="AA55" s="7">
        <f>AVERAGE($AA$5:AA23)</f>
        <v>13290134.622105263</v>
      </c>
      <c r="AB55" s="7">
        <f>AVERAGE($AB$5:AB23)</f>
        <v>20527883.904736843</v>
      </c>
      <c r="AC55" s="12">
        <f t="shared" si="23"/>
        <v>-0.35258136280483626</v>
      </c>
      <c r="AD55" s="17"/>
      <c r="AE55" s="17"/>
      <c r="AF55" s="9">
        <f>AVERAGE($AF$5:AF23)</f>
        <v>424.68421052631578</v>
      </c>
      <c r="AG55" s="9">
        <f>AVERAGE($AG$5:AG23)</f>
        <v>629.84210526315792</v>
      </c>
      <c r="AH55" s="12">
        <f t="shared" si="24"/>
        <v>-0.32572908832623049</v>
      </c>
      <c r="AI55" s="7">
        <f>AVERAGE($AI$5:AI23)</f>
        <v>670.10526315789468</v>
      </c>
      <c r="AJ55" s="7">
        <f>AVERAGE($AJ$5:AJ23)</f>
        <v>983.73684210526312</v>
      </c>
      <c r="AK55" s="12">
        <f t="shared" si="25"/>
        <v>-0.31881654272109572</v>
      </c>
      <c r="AL55" s="9">
        <f>AVERAGE($AL$5:AL23)</f>
        <v>1739846.6842105263</v>
      </c>
      <c r="AM55" s="9">
        <f>AVERAGE($AM$5:AM23)</f>
        <v>2471869.1578947366</v>
      </c>
      <c r="AN55" s="12">
        <f t="shared" si="26"/>
        <v>-0.29614127080563829</v>
      </c>
      <c r="AO55" s="7">
        <f>AVERAGE($AO$5:AO23)</f>
        <v>547817.46789473679</v>
      </c>
      <c r="AP55" s="7">
        <f>AVERAGE($AP$5:AP23)</f>
        <v>844179.36736842105</v>
      </c>
      <c r="AQ55" s="12">
        <f t="shared" si="27"/>
        <v>-0.35106508276498127</v>
      </c>
      <c r="AR55" s="9">
        <f>AVERAGE($AR$5:AR23)</f>
        <v>443025.29749166669</v>
      </c>
      <c r="AS55" s="9">
        <f>AVERAGE($AS$5:AS23)</f>
        <v>409372.02483157889</v>
      </c>
      <c r="AT55" s="12">
        <f t="shared" si="28"/>
        <v>8.2207065013622266E-2</v>
      </c>
    </row>
    <row r="56" spans="1:46" ht="14.25" outlineLevel="1">
      <c r="A56" s="6">
        <f t="shared" si="14"/>
        <v>46101</v>
      </c>
      <c r="B56" s="7">
        <f>AVERAGE($B$5:B24)</f>
        <v>10736</v>
      </c>
      <c r="C56" s="7">
        <f>AVERAGE($C$5:C24)</f>
        <v>16904.349999999999</v>
      </c>
      <c r="D56" s="12">
        <f t="shared" si="15"/>
        <v>-0.36489720101630641</v>
      </c>
      <c r="E56" s="9">
        <f>AVERAGE($E$5:E24)</f>
        <v>423.1</v>
      </c>
      <c r="F56" s="9">
        <f>AVERAGE($F$5:F24)</f>
        <v>476.45</v>
      </c>
      <c r="G56" s="12">
        <f t="shared" si="16"/>
        <v>-0.11197397418406961</v>
      </c>
      <c r="H56" s="7">
        <f>AVERAGE($H$5:H24)</f>
        <v>126.95</v>
      </c>
      <c r="I56" s="7">
        <f>AVERAGE($I$5:I24)</f>
        <v>137.44999999999999</v>
      </c>
      <c r="J56" s="12">
        <f t="shared" si="17"/>
        <v>-7.6391415060021728E-2</v>
      </c>
      <c r="K56" s="9">
        <f>AVERAGE($K$5:K24)</f>
        <v>1327.4</v>
      </c>
      <c r="L56" s="9">
        <f>AVERAGE($L$5:L24)</f>
        <v>2148.1999999999998</v>
      </c>
      <c r="M56" s="12">
        <f t="shared" si="18"/>
        <v>-0.38208732892654307</v>
      </c>
      <c r="N56" s="7">
        <f>AVERAGE($N$5:N24)</f>
        <v>2819.4</v>
      </c>
      <c r="O56" s="7">
        <f>AVERAGE($O$5:O24)</f>
        <v>4495.05</v>
      </c>
      <c r="P56" s="12">
        <f t="shared" si="19"/>
        <v>-0.37277672105983251</v>
      </c>
      <c r="Q56" s="9">
        <f>AVERAGE($Q$5:Q24)</f>
        <v>24129.694500000001</v>
      </c>
      <c r="R56" s="9">
        <f>AVERAGE($R$5:R24)</f>
        <v>31682.25</v>
      </c>
      <c r="S56" s="12">
        <f t="shared" si="20"/>
        <v>-0.23838444239282244</v>
      </c>
      <c r="T56" s="7">
        <f>AVERAGE($T$5:T24)</f>
        <v>1983974.071</v>
      </c>
      <c r="U56" s="7">
        <f>AVERAGE($U$5:U24)</f>
        <v>3007957.676</v>
      </c>
      <c r="V56" s="12">
        <f t="shared" si="21"/>
        <v>-0.34042487139037791</v>
      </c>
      <c r="W56" s="17"/>
      <c r="X56" s="9">
        <f>AVERAGE($X$5:X24)</f>
        <v>8181.65</v>
      </c>
      <c r="Y56" s="9">
        <f>AVERAGE($Y$5:Y24)</f>
        <v>13244.1</v>
      </c>
      <c r="Z56" s="12">
        <f t="shared" si="22"/>
        <v>-0.38224190394213275</v>
      </c>
      <c r="AA56" s="7">
        <f>AVERAGE($AA$5:AA24)</f>
        <v>12625627.890999999</v>
      </c>
      <c r="AB56" s="7">
        <f>AVERAGE($AB$5:AB24)</f>
        <v>20530701.171</v>
      </c>
      <c r="AC56" s="12">
        <f t="shared" si="23"/>
        <v>-0.38503669281232661</v>
      </c>
      <c r="AD56" s="17"/>
      <c r="AE56" s="17"/>
      <c r="AF56" s="9">
        <f>AVERAGE($AF$5:AF24)</f>
        <v>403.45</v>
      </c>
      <c r="AG56" s="9">
        <f>AVERAGE($AG$5:AG24)</f>
        <v>632.79999999999995</v>
      </c>
      <c r="AH56" s="12">
        <f t="shared" si="24"/>
        <v>-0.36243678887484193</v>
      </c>
      <c r="AI56" s="7">
        <f>AVERAGE($AI$5:AI24)</f>
        <v>636.6</v>
      </c>
      <c r="AJ56" s="7">
        <f>AVERAGE($AJ$5:AJ24)</f>
        <v>985.4</v>
      </c>
      <c r="AK56" s="12">
        <f t="shared" si="25"/>
        <v>-0.35396793180434338</v>
      </c>
      <c r="AL56" s="9">
        <f>AVERAGE($AL$5:AL24)</f>
        <v>1652854.35</v>
      </c>
      <c r="AM56" s="9">
        <f>AVERAGE($AM$5:AM24)</f>
        <v>2447335.7999999998</v>
      </c>
      <c r="AN56" s="12">
        <f t="shared" si="26"/>
        <v>-0.32463115605140896</v>
      </c>
      <c r="AO56" s="7">
        <f>AVERAGE($AO$5:AO24)</f>
        <v>520426.59449999995</v>
      </c>
      <c r="AP56" s="7">
        <f>AVERAGE($AP$5:AP24)</f>
        <v>867826.14250000007</v>
      </c>
      <c r="AQ56" s="12">
        <f t="shared" si="27"/>
        <v>-0.40031007477975361</v>
      </c>
      <c r="AR56" s="9">
        <f>AVERAGE($AR$5:AR24)</f>
        <v>443025.29749166669</v>
      </c>
      <c r="AS56" s="9">
        <f>AVERAGE($AS$5:AS24)</f>
        <v>430411.28317499999</v>
      </c>
      <c r="AT56" s="12">
        <f t="shared" si="28"/>
        <v>2.9306885785189772E-2</v>
      </c>
    </row>
    <row r="57" spans="1:46" ht="14.25" outlineLevel="1">
      <c r="A57" s="6">
        <f t="shared" si="14"/>
        <v>46102</v>
      </c>
      <c r="B57" s="7">
        <f>AVERAGE($B$5:B25)</f>
        <v>10224.761904761905</v>
      </c>
      <c r="C57" s="7">
        <f>AVERAGE($C$5:C25)</f>
        <v>16892.809523809523</v>
      </c>
      <c r="D57" s="12">
        <f t="shared" si="15"/>
        <v>-0.3947269759745623</v>
      </c>
      <c r="E57" s="9">
        <f>AVERAGE($E$5:E25)</f>
        <v>402.95238095238096</v>
      </c>
      <c r="F57" s="9">
        <f>AVERAGE($F$5:F25)</f>
        <v>472.1904761904762</v>
      </c>
      <c r="G57" s="12">
        <f t="shared" si="16"/>
        <v>-0.14663170633319889</v>
      </c>
      <c r="H57" s="7">
        <f>AVERAGE($H$5:H25)</f>
        <v>120.9047619047619</v>
      </c>
      <c r="I57" s="7">
        <f>AVERAGE($I$5:I25)</f>
        <v>137.8095238095238</v>
      </c>
      <c r="J57" s="12">
        <f t="shared" si="17"/>
        <v>-0.1226675881133379</v>
      </c>
      <c r="K57" s="9">
        <f>AVERAGE($K$5:K25)</f>
        <v>1264.1904761904761</v>
      </c>
      <c r="L57" s="9">
        <f>AVERAGE($L$5:L25)</f>
        <v>2153.3809523809523</v>
      </c>
      <c r="M57" s="12">
        <f t="shared" si="18"/>
        <v>-0.4129276221224652</v>
      </c>
      <c r="N57" s="7">
        <f>AVERAGE($N$5:N25)</f>
        <v>2685.1428571428573</v>
      </c>
      <c r="O57" s="7">
        <f>AVERAGE($O$5:O25)</f>
        <v>4501.1904761904761</v>
      </c>
      <c r="P57" s="12">
        <f t="shared" si="19"/>
        <v>-0.40345940227453048</v>
      </c>
      <c r="Q57" s="9">
        <f>AVERAGE($Q$5:Q25)</f>
        <v>22980.661428571428</v>
      </c>
      <c r="R57" s="9">
        <f>AVERAGE($R$5:R25)</f>
        <v>31173.380952380954</v>
      </c>
      <c r="S57" s="12">
        <f t="shared" si="20"/>
        <v>-0.26281138822652422</v>
      </c>
      <c r="T57" s="7">
        <f>AVERAGE($T$5:T25)</f>
        <v>1889499.1152380954</v>
      </c>
      <c r="U57" s="7">
        <f>AVERAGE($U$5:U25)</f>
        <v>2996507.8485714281</v>
      </c>
      <c r="V57" s="12">
        <f t="shared" si="21"/>
        <v>-0.36943294971214385</v>
      </c>
      <c r="W57" s="17"/>
      <c r="X57" s="9">
        <f>AVERAGE($X$5:X25)</f>
        <v>7792.0476190476193</v>
      </c>
      <c r="Y57" s="9">
        <f>AVERAGE($Y$5:Y25)</f>
        <v>13206.523809523809</v>
      </c>
      <c r="Z57" s="12">
        <f t="shared" si="22"/>
        <v>-0.40998496414109908</v>
      </c>
      <c r="AA57" s="7">
        <f>AVERAGE($AA$5:AA25)</f>
        <v>12024407.515238095</v>
      </c>
      <c r="AB57" s="7">
        <f>AVERAGE($AB$5:AB25)</f>
        <v>21081240.165714286</v>
      </c>
      <c r="AC57" s="12">
        <f t="shared" si="23"/>
        <v>-0.42961574268319724</v>
      </c>
      <c r="AD57" s="17"/>
      <c r="AE57" s="17"/>
      <c r="AF57" s="9">
        <f>AVERAGE($AF$5:AF25)</f>
        <v>384.23809523809524</v>
      </c>
      <c r="AG57" s="9">
        <f>AVERAGE($AG$5:AG25)</f>
        <v>632.80952380952385</v>
      </c>
      <c r="AH57" s="12">
        <f t="shared" si="24"/>
        <v>-0.39280608021672064</v>
      </c>
      <c r="AI57" s="7">
        <f>AVERAGE($AI$5:AI25)</f>
        <v>606.28571428571433</v>
      </c>
      <c r="AJ57" s="7">
        <f>AVERAGE($AJ$5:AJ25)</f>
        <v>983.09523809523807</v>
      </c>
      <c r="AK57" s="12">
        <f t="shared" si="25"/>
        <v>-0.38328893194478075</v>
      </c>
      <c r="AL57" s="9">
        <f>AVERAGE($AL$5:AL25)</f>
        <v>1574147</v>
      </c>
      <c r="AM57" s="9">
        <f>AVERAGE($AM$5:AM25)</f>
        <v>2440745.0476190476</v>
      </c>
      <c r="AN57" s="12">
        <f t="shared" si="26"/>
        <v>-0.35505471924010085</v>
      </c>
      <c r="AO57" s="7">
        <f>AVERAGE($AO$5:AO25)</f>
        <v>495644.37571428565</v>
      </c>
      <c r="AP57" s="7">
        <f>AVERAGE($AP$5:AP25)</f>
        <v>871282.64619047625</v>
      </c>
      <c r="AQ57" s="12">
        <f t="shared" si="27"/>
        <v>-0.43113250575872264</v>
      </c>
      <c r="AR57" s="9">
        <f>AVERAGE($AR$5:AR25)</f>
        <v>443025.29749166669</v>
      </c>
      <c r="AS57" s="9">
        <f>AVERAGE($AS$5:AS25)</f>
        <v>430492.73136666667</v>
      </c>
      <c r="AT57" s="12">
        <f t="shared" si="28"/>
        <v>2.9112143392557212E-2</v>
      </c>
    </row>
    <row r="58" spans="1:46" ht="14.25" outlineLevel="1">
      <c r="A58" s="6">
        <f t="shared" si="14"/>
        <v>46103</v>
      </c>
      <c r="B58" s="7">
        <f>AVERAGE($B$5:B26)</f>
        <v>9760</v>
      </c>
      <c r="C58" s="7">
        <f>AVERAGE($C$5:C26)</f>
        <v>16878.545454545456</v>
      </c>
      <c r="D58" s="12">
        <f t="shared" si="15"/>
        <v>-0.42175112030334372</v>
      </c>
      <c r="E58" s="9">
        <f>AVERAGE($E$5:E26)</f>
        <v>384.63636363636363</v>
      </c>
      <c r="F58" s="9">
        <f>AVERAGE($F$5:F26)</f>
        <v>473.36363636363637</v>
      </c>
      <c r="G58" s="12">
        <f t="shared" si="16"/>
        <v>-0.18743998463606687</v>
      </c>
      <c r="H58" s="7">
        <f>AVERAGE($H$5:H26)</f>
        <v>115.40909090909091</v>
      </c>
      <c r="I58" s="7">
        <f>AVERAGE($I$5:I26)</f>
        <v>137.45454545454547</v>
      </c>
      <c r="J58" s="12">
        <f t="shared" si="17"/>
        <v>-0.16038359788359799</v>
      </c>
      <c r="K58" s="9">
        <f>AVERAGE($K$5:K26)</f>
        <v>1206.7272727272727</v>
      </c>
      <c r="L58" s="9">
        <f>AVERAGE($L$5:L26)</f>
        <v>2148.590909090909</v>
      </c>
      <c r="M58" s="12">
        <f t="shared" si="18"/>
        <v>-0.43836340942266599</v>
      </c>
      <c r="N58" s="7">
        <f>AVERAGE($N$5:N26)</f>
        <v>2563.090909090909</v>
      </c>
      <c r="O58" s="7">
        <f>AVERAGE($O$5:O26)</f>
        <v>4498.454545454545</v>
      </c>
      <c r="P58" s="12">
        <f t="shared" si="19"/>
        <v>-0.43022856334498716</v>
      </c>
      <c r="Q58" s="9">
        <f>AVERAGE($Q$5:Q26)</f>
        <v>21936.085909090911</v>
      </c>
      <c r="R58" s="9">
        <f>AVERAGE($R$5:R26)</f>
        <v>30597.227272727272</v>
      </c>
      <c r="S58" s="12">
        <f t="shared" si="20"/>
        <v>-0.28306948490579203</v>
      </c>
      <c r="T58" s="7">
        <f>AVERAGE($T$5:T26)</f>
        <v>1803612.791818182</v>
      </c>
      <c r="U58" s="7">
        <f>AVERAGE($U$5:U26)</f>
        <v>3004528.4009090904</v>
      </c>
      <c r="V58" s="12">
        <f t="shared" si="21"/>
        <v>-0.39970186626544896</v>
      </c>
      <c r="W58" s="17"/>
      <c r="X58" s="9">
        <f>AVERAGE($X$5:X26)</f>
        <v>7437.863636363636</v>
      </c>
      <c r="Y58" s="9">
        <f>AVERAGE($Y$5:Y26)</f>
        <v>13158.954545454546</v>
      </c>
      <c r="Z58" s="12">
        <f t="shared" si="22"/>
        <v>-0.43476789051354597</v>
      </c>
      <c r="AA58" s="7">
        <f>AVERAGE($AA$5:AA26)</f>
        <v>11477843.537272727</v>
      </c>
      <c r="AB58" s="7">
        <f>AVERAGE($AB$5:AB26)</f>
        <v>21214720.422727272</v>
      </c>
      <c r="AC58" s="12">
        <f t="shared" si="23"/>
        <v>-0.45896795675060864</v>
      </c>
      <c r="AD58" s="17"/>
      <c r="AE58" s="17"/>
      <c r="AF58" s="9">
        <f>AVERAGE($AF$5:AF26)</f>
        <v>366.77272727272725</v>
      </c>
      <c r="AG58" s="9">
        <f>AVERAGE($AG$5:AG26)</f>
        <v>628.13636363636363</v>
      </c>
      <c r="AH58" s="12">
        <f t="shared" si="24"/>
        <v>-0.41609378392068891</v>
      </c>
      <c r="AI58" s="7">
        <f>AVERAGE($AI$5:AI26)</f>
        <v>578.72727272727275</v>
      </c>
      <c r="AJ58" s="7">
        <f>AVERAGE($AJ$5:AJ26)</f>
        <v>979.27272727272725</v>
      </c>
      <c r="AK58" s="12">
        <f t="shared" si="25"/>
        <v>-0.40902339398440396</v>
      </c>
      <c r="AL58" s="9">
        <f>AVERAGE($AL$5:AL26)</f>
        <v>1502594.8636363635</v>
      </c>
      <c r="AM58" s="9">
        <f>AVERAGE($AM$5:AM26)</f>
        <v>2433175</v>
      </c>
      <c r="AN58" s="12">
        <f t="shared" si="26"/>
        <v>-0.38245507880182744</v>
      </c>
      <c r="AO58" s="7">
        <f>AVERAGE($AO$5:AO26)</f>
        <v>473115.08590909088</v>
      </c>
      <c r="AP58" s="7">
        <f>AVERAGE($AP$5:AP26)</f>
        <v>857448.27954545442</v>
      </c>
      <c r="AQ58" s="12">
        <f t="shared" si="27"/>
        <v>-0.44822901019768102</v>
      </c>
      <c r="AR58" s="9">
        <f>AVERAGE($AR$5:AR26)</f>
        <v>443025.29749166669</v>
      </c>
      <c r="AS58" s="9">
        <f>AVERAGE($AS$5:AS26)</f>
        <v>416856.88074999995</v>
      </c>
      <c r="AT58" s="12">
        <f t="shared" si="28"/>
        <v>6.2775542278647484E-2</v>
      </c>
    </row>
    <row r="59" spans="1:46" ht="14.25" outlineLevel="1">
      <c r="A59" s="6">
        <f t="shared" si="14"/>
        <v>46104</v>
      </c>
      <c r="B59" s="7">
        <f>AVERAGE($B$5:B27)</f>
        <v>9335.652173913044</v>
      </c>
      <c r="C59" s="7">
        <f>AVERAGE($C$5:C27)</f>
        <v>16797.956521739132</v>
      </c>
      <c r="D59" s="12">
        <f t="shared" si="15"/>
        <v>-0.44423881786863312</v>
      </c>
      <c r="E59" s="9">
        <f>AVERAGE($E$5:E27)</f>
        <v>367.91304347826087</v>
      </c>
      <c r="F59" s="9">
        <f>AVERAGE($F$5:F27)</f>
        <v>472.21739130434781</v>
      </c>
      <c r="G59" s="12">
        <f t="shared" si="16"/>
        <v>-0.22088205505938677</v>
      </c>
      <c r="H59" s="7">
        <f>AVERAGE($H$5:H27)</f>
        <v>110.39130434782609</v>
      </c>
      <c r="I59" s="7">
        <f>AVERAGE($I$5:I27)</f>
        <v>136</v>
      </c>
      <c r="J59" s="12">
        <f t="shared" si="17"/>
        <v>-0.18829923273657284</v>
      </c>
      <c r="K59" s="9">
        <f>AVERAGE($K$5:K27)</f>
        <v>1154.2608695652175</v>
      </c>
      <c r="L59" s="9">
        <f>AVERAGE($L$5:L27)</f>
        <v>2130.1739130434785</v>
      </c>
      <c r="M59" s="12">
        <f t="shared" si="18"/>
        <v>-0.45813773115075318</v>
      </c>
      <c r="N59" s="7">
        <f>AVERAGE($N$5:N27)</f>
        <v>2451.6521739130435</v>
      </c>
      <c r="O59" s="7">
        <f>AVERAGE($O$5:O27)</f>
        <v>4464.521739130435</v>
      </c>
      <c r="P59" s="12">
        <f t="shared" si="19"/>
        <v>-0.45085894589225195</v>
      </c>
      <c r="Q59" s="9">
        <f>AVERAGE($Q$5:Q27)</f>
        <v>20982.34304347826</v>
      </c>
      <c r="R59" s="9">
        <f>AVERAGE($R$5:R27)</f>
        <v>29947.043478260868</v>
      </c>
      <c r="S59" s="12">
        <f t="shared" si="20"/>
        <v>-0.2993517687744453</v>
      </c>
      <c r="T59" s="7">
        <f>AVERAGE($T$5:T27)</f>
        <v>1725194.8443478262</v>
      </c>
      <c r="U59" s="7">
        <f>AVERAGE($U$5:U27)</f>
        <v>3017401.3299999996</v>
      </c>
      <c r="V59" s="12">
        <f t="shared" si="21"/>
        <v>-0.42825144696684203</v>
      </c>
      <c r="W59" s="17"/>
      <c r="X59" s="9">
        <f>AVERAGE($X$5:X27)</f>
        <v>7114.478260869565</v>
      </c>
      <c r="Y59" s="9">
        <f>AVERAGE($Y$5:Y27)</f>
        <v>13064.521739130434</v>
      </c>
      <c r="Z59" s="12">
        <f t="shared" si="22"/>
        <v>-0.45543523116039453</v>
      </c>
      <c r="AA59" s="7">
        <f>AVERAGE($AA$5:AA27)</f>
        <v>10978806.861739131</v>
      </c>
      <c r="AB59" s="7">
        <f>AVERAGE($AB$5:AB27)</f>
        <v>21322897.303913046</v>
      </c>
      <c r="AC59" s="12">
        <f t="shared" si="23"/>
        <v>-0.48511655309973434</v>
      </c>
      <c r="AD59" s="17"/>
      <c r="AE59" s="17"/>
      <c r="AF59" s="9">
        <f>AVERAGE($AF$5:AF27)</f>
        <v>350.82608695652175</v>
      </c>
      <c r="AG59" s="9">
        <f>AVERAGE($AG$5:AG27)</f>
        <v>624.82608695652175</v>
      </c>
      <c r="AH59" s="12">
        <f t="shared" si="24"/>
        <v>-0.43852202351958808</v>
      </c>
      <c r="AI59" s="7">
        <f>AVERAGE($AI$5:AI27)</f>
        <v>553.56521739130437</v>
      </c>
      <c r="AJ59" s="7">
        <f>AVERAGE($AJ$5:AJ27)</f>
        <v>973.3478260869565</v>
      </c>
      <c r="AK59" s="12">
        <f t="shared" si="25"/>
        <v>-0.43127708044847451</v>
      </c>
      <c r="AL59" s="9">
        <f>AVERAGE($AL$5:AL27)</f>
        <v>1437264.6521739131</v>
      </c>
      <c r="AM59" s="9">
        <f>AVERAGE($AM$5:AM27)</f>
        <v>2438185.6956521738</v>
      </c>
      <c r="AN59" s="12">
        <f t="shared" si="26"/>
        <v>-0.41051879078083553</v>
      </c>
      <c r="AO59" s="7">
        <f>AVERAGE($AO$5:AO27)</f>
        <v>452544.86478260864</v>
      </c>
      <c r="AP59" s="7">
        <f>AVERAGE($AP$5:AP27)</f>
        <v>894817.21565217373</v>
      </c>
      <c r="AQ59" s="12">
        <f t="shared" si="27"/>
        <v>-0.49425999313974051</v>
      </c>
      <c r="AR59" s="9">
        <f>AVERAGE($AR$5:AR27)</f>
        <v>443025.29749166669</v>
      </c>
      <c r="AS59" s="9">
        <f>AVERAGE($AS$5:AS27)</f>
        <v>423924.61537391302</v>
      </c>
      <c r="AT59" s="12">
        <f t="shared" si="28"/>
        <v>4.5056789403244119E-2</v>
      </c>
    </row>
    <row r="60" spans="1:46" ht="14.25" outlineLevel="1">
      <c r="A60" s="6">
        <f t="shared" si="14"/>
        <v>46105</v>
      </c>
      <c r="B60" s="7">
        <f>AVERAGE($B$5:B28)</f>
        <v>8946.6666666666661</v>
      </c>
      <c r="C60" s="7">
        <f>AVERAGE($C$5:C28)</f>
        <v>16712.791666666668</v>
      </c>
      <c r="D60" s="12">
        <f t="shared" si="15"/>
        <v>-0.46468149396545066</v>
      </c>
      <c r="E60" s="9">
        <f>AVERAGE($E$5:E28)</f>
        <v>352.58333333333331</v>
      </c>
      <c r="F60" s="9">
        <f>AVERAGE($F$5:F28)</f>
        <v>466.70833333333331</v>
      </c>
      <c r="G60" s="12">
        <f t="shared" si="16"/>
        <v>-0.24453173823765736</v>
      </c>
      <c r="H60" s="7">
        <f>AVERAGE($H$5:H28)</f>
        <v>105.79166666666667</v>
      </c>
      <c r="I60" s="7">
        <f>AVERAGE($I$5:I28)</f>
        <v>135.125</v>
      </c>
      <c r="J60" s="12">
        <f t="shared" si="17"/>
        <v>-0.21708294788775823</v>
      </c>
      <c r="K60" s="9">
        <f>AVERAGE($K$5:K28)</f>
        <v>1106.1666666666667</v>
      </c>
      <c r="L60" s="9">
        <f>AVERAGE($L$5:L28)</f>
        <v>2115.125</v>
      </c>
      <c r="M60" s="12">
        <f t="shared" si="18"/>
        <v>-0.47702066465732912</v>
      </c>
      <c r="N60" s="7">
        <f>AVERAGE($N$5:N28)</f>
        <v>2349.5</v>
      </c>
      <c r="O60" s="7">
        <f>AVERAGE($O$5:O28)</f>
        <v>4444.791666666667</v>
      </c>
      <c r="P60" s="12">
        <f t="shared" si="19"/>
        <v>-0.47140379657839238</v>
      </c>
      <c r="Q60" s="9">
        <f>AVERAGE($Q$5:Q28)</f>
        <v>20108.078750000001</v>
      </c>
      <c r="R60" s="9">
        <f>AVERAGE($R$5:R28)</f>
        <v>29654.583333333332</v>
      </c>
      <c r="S60" s="12">
        <f t="shared" si="20"/>
        <v>-0.3219234098157957</v>
      </c>
      <c r="T60" s="7">
        <f>AVERAGE($T$5:T28)</f>
        <v>1653311.7258333333</v>
      </c>
      <c r="U60" s="7">
        <f>AVERAGE($U$5:U28)</f>
        <v>2994638.6445833328</v>
      </c>
      <c r="V60" s="12">
        <f t="shared" si="21"/>
        <v>-0.44790944015104323</v>
      </c>
      <c r="W60" s="17"/>
      <c r="X60" s="9">
        <f>AVERAGE($X$5:X28)</f>
        <v>6818.041666666667</v>
      </c>
      <c r="Y60" s="9">
        <f>AVERAGE($Y$5:Y28)</f>
        <v>12980.25</v>
      </c>
      <c r="Z60" s="12">
        <f t="shared" si="22"/>
        <v>-0.47473726109538206</v>
      </c>
      <c r="AA60" s="7">
        <f>AVERAGE($AA$5:AA28)</f>
        <v>10521356.575833334</v>
      </c>
      <c r="AB60" s="7">
        <f>AVERAGE($AB$5:AB28)</f>
        <v>21212275.588333335</v>
      </c>
      <c r="AC60" s="12">
        <f t="shared" si="23"/>
        <v>-0.50399679977663325</v>
      </c>
      <c r="AD60" s="17"/>
      <c r="AE60" s="17"/>
      <c r="AF60" s="9">
        <f>AVERAGE($AF$5:AF28)</f>
        <v>336.20833333333331</v>
      </c>
      <c r="AG60" s="9">
        <f>AVERAGE($AG$5:AG28)</f>
        <v>620.79166666666663</v>
      </c>
      <c r="AH60" s="12">
        <f t="shared" si="24"/>
        <v>-0.45842002818981137</v>
      </c>
      <c r="AI60" s="7">
        <f>AVERAGE($AI$5:AI28)</f>
        <v>530.5</v>
      </c>
      <c r="AJ60" s="7">
        <f>AVERAGE($AJ$5:AJ28)</f>
        <v>969.875</v>
      </c>
      <c r="AK60" s="12">
        <f t="shared" si="25"/>
        <v>-0.45302229668771749</v>
      </c>
      <c r="AL60" s="9">
        <f>AVERAGE($AL$5:AL28)</f>
        <v>1377378.625</v>
      </c>
      <c r="AM60" s="9">
        <f>AVERAGE($AM$5:AM28)</f>
        <v>2463765.9583333335</v>
      </c>
      <c r="AN60" s="12">
        <f t="shared" si="26"/>
        <v>-0.4409458332106525</v>
      </c>
      <c r="AO60" s="7">
        <f>AVERAGE($AO$5:AO28)</f>
        <v>433688.82874999993</v>
      </c>
      <c r="AP60" s="7">
        <f>AVERAGE($AP$5:AP28)</f>
        <v>845568.51458333328</v>
      </c>
      <c r="AQ60" s="12">
        <f t="shared" si="27"/>
        <v>-0.4871038582086909</v>
      </c>
      <c r="AR60" s="9">
        <f>AVERAGE($AR$5:AR28)</f>
        <v>443025.29749166669</v>
      </c>
      <c r="AS60" s="9">
        <f>AVERAGE($AS$5:AS28)</f>
        <v>385630.86493750004</v>
      </c>
      <c r="AT60" s="12">
        <f t="shared" si="28"/>
        <v>0.14883256962190688</v>
      </c>
    </row>
    <row r="61" spans="1:46" ht="14.25" outlineLevel="1">
      <c r="A61" s="6">
        <f t="shared" si="14"/>
        <v>46106</v>
      </c>
      <c r="B61" s="7">
        <f>AVERAGE($B$5:B29)</f>
        <v>8588.7999999999993</v>
      </c>
      <c r="C61" s="7">
        <f>AVERAGE($C$5:C29)</f>
        <v>16627.36</v>
      </c>
      <c r="D61" s="12">
        <f t="shared" si="15"/>
        <v>-0.4834537773885933</v>
      </c>
      <c r="E61" s="9">
        <f>AVERAGE($E$5:E29)</f>
        <v>338.48</v>
      </c>
      <c r="F61" s="9">
        <f>AVERAGE($F$5:F29)</f>
        <v>466.04</v>
      </c>
      <c r="G61" s="12">
        <f t="shared" si="16"/>
        <v>-0.27371041112350869</v>
      </c>
      <c r="H61" s="7">
        <f>AVERAGE($H$5:H29)</f>
        <v>101.56</v>
      </c>
      <c r="I61" s="7">
        <f>AVERAGE($I$5:I29)</f>
        <v>132.96</v>
      </c>
      <c r="J61" s="12">
        <f t="shared" si="17"/>
        <v>-0.23616125150421183</v>
      </c>
      <c r="K61" s="9">
        <f>AVERAGE($K$5:K29)</f>
        <v>1061.92</v>
      </c>
      <c r="L61" s="9">
        <f>AVERAGE($L$5:L29)</f>
        <v>2101.2800000000002</v>
      </c>
      <c r="M61" s="12">
        <f t="shared" si="18"/>
        <v>-0.49463184344780325</v>
      </c>
      <c r="N61" s="7">
        <f>AVERAGE($N$5:N29)</f>
        <v>2255.52</v>
      </c>
      <c r="O61" s="7">
        <f>AVERAGE($O$5:O29)</f>
        <v>4423.08</v>
      </c>
      <c r="P61" s="12">
        <f t="shared" si="19"/>
        <v>-0.49005670256925038</v>
      </c>
      <c r="Q61" s="9">
        <f>AVERAGE($Q$5:Q29)</f>
        <v>19303.7556</v>
      </c>
      <c r="R61" s="9">
        <f>AVERAGE($R$5:R29)</f>
        <v>29300.959999999999</v>
      </c>
      <c r="S61" s="12">
        <f t="shared" si="20"/>
        <v>-0.34119033642583718</v>
      </c>
      <c r="T61" s="7">
        <f>AVERAGE($T$5:T29)</f>
        <v>1587179.2568000001</v>
      </c>
      <c r="U61" s="7">
        <f>AVERAGE($U$5:U29)</f>
        <v>3024109.3347999994</v>
      </c>
      <c r="V61" s="12">
        <f t="shared" si="21"/>
        <v>-0.47515811067559538</v>
      </c>
      <c r="W61" s="17"/>
      <c r="X61" s="9">
        <f>AVERAGE($X$5:X29)</f>
        <v>6545.32</v>
      </c>
      <c r="Y61" s="9">
        <f>AVERAGE($Y$5:Y29)</f>
        <v>12893.28</v>
      </c>
      <c r="Z61" s="12">
        <f t="shared" si="22"/>
        <v>-0.49234640060558682</v>
      </c>
      <c r="AA61" s="7">
        <f>AVERAGE($AA$5:AA29)</f>
        <v>10100502.312799999</v>
      </c>
      <c r="AB61" s="7">
        <f>AVERAGE($AB$5:AB29)</f>
        <v>21277141.422800001</v>
      </c>
      <c r="AC61" s="12">
        <f t="shared" si="23"/>
        <v>-0.5252885661615907</v>
      </c>
      <c r="AD61" s="17"/>
      <c r="AE61" s="17"/>
      <c r="AF61" s="9">
        <f>AVERAGE($AF$5:AF29)</f>
        <v>322.76</v>
      </c>
      <c r="AG61" s="9">
        <f>AVERAGE($AG$5:AG29)</f>
        <v>616.16</v>
      </c>
      <c r="AH61" s="12">
        <f t="shared" si="24"/>
        <v>-0.47617501947546093</v>
      </c>
      <c r="AI61" s="7">
        <f>AVERAGE($AI$5:AI29)</f>
        <v>509.28</v>
      </c>
      <c r="AJ61" s="7">
        <f>AVERAGE($AJ$5:AJ29)</f>
        <v>964.12</v>
      </c>
      <c r="AK61" s="12">
        <f t="shared" si="25"/>
        <v>-0.4717669999585114</v>
      </c>
      <c r="AL61" s="9">
        <f>AVERAGE($AL$5:AL29)</f>
        <v>1322283.48</v>
      </c>
      <c r="AM61" s="9">
        <f>AVERAGE($AM$5:AM29)</f>
        <v>2535837.36</v>
      </c>
      <c r="AN61" s="12">
        <f t="shared" si="26"/>
        <v>-0.4785614011144626</v>
      </c>
      <c r="AO61" s="7">
        <f>AVERAGE($AO$5:AO29)</f>
        <v>416341.27559999994</v>
      </c>
      <c r="AP61" s="7">
        <f>AVERAGE($AP$5:AP29)</f>
        <v>806632.51879999996</v>
      </c>
      <c r="AQ61" s="12">
        <f t="shared" si="27"/>
        <v>-0.483852602149766</v>
      </c>
      <c r="AR61" s="9">
        <f>AVERAGE($AR$5:AR29)</f>
        <v>443025.29749166669</v>
      </c>
      <c r="AS61" s="9">
        <f>AVERAGE($AS$5:AS29)</f>
        <v>353905.09170799999</v>
      </c>
      <c r="AT61" s="12">
        <f t="shared" si="28"/>
        <v>0.2518195071835756</v>
      </c>
    </row>
    <row r="62" spans="1:46" ht="14.25" outlineLevel="1">
      <c r="A62" s="6">
        <f t="shared" si="14"/>
        <v>46107</v>
      </c>
      <c r="B62" s="7">
        <f>AVERAGE($B$5:B30)</f>
        <v>8258.461538461539</v>
      </c>
      <c r="C62" s="7">
        <f>AVERAGE($C$5:C30)</f>
        <v>16639.384615384617</v>
      </c>
      <c r="D62" s="12">
        <f t="shared" si="15"/>
        <v>-0.50367986981767077</v>
      </c>
      <c r="E62" s="9">
        <f>AVERAGE($E$5:E30)</f>
        <v>325.46153846153845</v>
      </c>
      <c r="F62" s="9">
        <f>AVERAGE($F$5:F30)</f>
        <v>477.19230769230768</v>
      </c>
      <c r="G62" s="12">
        <f t="shared" si="16"/>
        <v>-0.31796566454420894</v>
      </c>
      <c r="H62" s="7">
        <f>AVERAGE($H$5:H30)</f>
        <v>97.65384615384616</v>
      </c>
      <c r="I62" s="7">
        <f>AVERAGE($I$5:I30)</f>
        <v>133</v>
      </c>
      <c r="J62" s="12">
        <f t="shared" si="17"/>
        <v>-0.26576055523423942</v>
      </c>
      <c r="K62" s="9">
        <f>AVERAGE($K$5:K30)</f>
        <v>1021.0769230769231</v>
      </c>
      <c r="L62" s="9">
        <f>AVERAGE($L$5:L30)</f>
        <v>2094</v>
      </c>
      <c r="M62" s="12">
        <f t="shared" si="18"/>
        <v>-0.51237969289545215</v>
      </c>
      <c r="N62" s="7">
        <f>AVERAGE($N$5:N30)</f>
        <v>2168.7692307692309</v>
      </c>
      <c r="O62" s="7">
        <f>AVERAGE($O$5:O30)</f>
        <v>4412.8846153846152</v>
      </c>
      <c r="P62" s="12">
        <f t="shared" si="19"/>
        <v>-0.5085370636684533</v>
      </c>
      <c r="Q62" s="9">
        <f>AVERAGE($Q$5:Q30)</f>
        <v>18561.30346153846</v>
      </c>
      <c r="R62" s="9">
        <f>AVERAGE($R$5:R30)</f>
        <v>29286.807692307691</v>
      </c>
      <c r="S62" s="12">
        <f t="shared" si="20"/>
        <v>-0.36622305658756832</v>
      </c>
      <c r="T62" s="7">
        <f>AVERAGE($T$5:T30)</f>
        <v>1526133.9007692309</v>
      </c>
      <c r="U62" s="7">
        <f>AVERAGE($U$5:U30)</f>
        <v>3025052.1530769225</v>
      </c>
      <c r="V62" s="12">
        <f t="shared" si="21"/>
        <v>-0.49550162326393993</v>
      </c>
      <c r="W62" s="17"/>
      <c r="X62" s="9">
        <f>AVERAGE($X$5:X30)</f>
        <v>6293.5769230769229</v>
      </c>
      <c r="Y62" s="9">
        <f>AVERAGE($Y$5:Y30)</f>
        <v>12877.346153846154</v>
      </c>
      <c r="Z62" s="12">
        <f t="shared" si="22"/>
        <v>-0.51126755094665355</v>
      </c>
      <c r="AA62" s="7">
        <f>AVERAGE($AA$5:AA30)</f>
        <v>9712021.4546153843</v>
      </c>
      <c r="AB62" s="7">
        <f>AVERAGE($AB$5:AB30)</f>
        <v>21277291.340384617</v>
      </c>
      <c r="AC62" s="12">
        <f t="shared" si="23"/>
        <v>-0.54354991435484923</v>
      </c>
      <c r="AD62" s="17"/>
      <c r="AE62" s="17"/>
      <c r="AF62" s="9">
        <f>AVERAGE($AF$5:AF30)</f>
        <v>310.34615384615387</v>
      </c>
      <c r="AG62" s="9">
        <f>AVERAGE($AG$5:AG30)</f>
        <v>612.69230769230774</v>
      </c>
      <c r="AH62" s="12">
        <f t="shared" si="24"/>
        <v>-0.49347143753923417</v>
      </c>
      <c r="AI62" s="7">
        <f>AVERAGE($AI$5:AI30)</f>
        <v>489.69230769230768</v>
      </c>
      <c r="AJ62" s="7">
        <f>AVERAGE($AJ$5:AJ30)</f>
        <v>959.53846153846155</v>
      </c>
      <c r="AK62" s="12">
        <f t="shared" si="25"/>
        <v>-0.48965848965848968</v>
      </c>
      <c r="AL62" s="9">
        <f>AVERAGE($AL$5:AL30)</f>
        <v>1271426.423076923</v>
      </c>
      <c r="AM62" s="9">
        <f>AVERAGE($AM$5:AM30)</f>
        <v>2515182.923076923</v>
      </c>
      <c r="AN62" s="12">
        <f t="shared" si="26"/>
        <v>-0.494499421329747</v>
      </c>
      <c r="AO62" s="7">
        <f>AVERAGE($AO$5:AO30)</f>
        <v>400328.14961538458</v>
      </c>
      <c r="AP62" s="7">
        <f>AVERAGE($AP$5:AP30)</f>
        <v>818936.67884615378</v>
      </c>
      <c r="AQ62" s="12">
        <f t="shared" si="27"/>
        <v>-0.51116104583393485</v>
      </c>
      <c r="AR62" s="9">
        <f>AVERAGE($AR$5:AR30)</f>
        <v>443025.29749166669</v>
      </c>
      <c r="AS62" s="9">
        <f>AVERAGE($AS$5:AS30)</f>
        <v>368444.59390384617</v>
      </c>
      <c r="AT62" s="12">
        <f t="shared" si="28"/>
        <v>0.20242040410364665</v>
      </c>
    </row>
    <row r="63" spans="1:46" ht="14.25" outlineLevel="1">
      <c r="A63" s="6">
        <f t="shared" si="14"/>
        <v>46108</v>
      </c>
      <c r="B63" s="7">
        <f>AVERAGE($B$5:B31)</f>
        <v>7952.5925925925922</v>
      </c>
      <c r="C63" s="7">
        <f>AVERAGE($C$5:C31)</f>
        <v>16615.703703703704</v>
      </c>
      <c r="D63" s="12">
        <f t="shared" si="15"/>
        <v>-0.52138093369949012</v>
      </c>
      <c r="E63" s="9">
        <f>AVERAGE($E$5:E31)</f>
        <v>313.40740740740739</v>
      </c>
      <c r="F63" s="9">
        <f>AVERAGE($F$5:F31)</f>
        <v>480.74074074074076</v>
      </c>
      <c r="G63" s="12">
        <f t="shared" si="16"/>
        <v>-0.34807395993836676</v>
      </c>
      <c r="H63" s="7">
        <f>AVERAGE($H$5:H31)</f>
        <v>94.037037037037038</v>
      </c>
      <c r="I63" s="7">
        <f>AVERAGE($I$5:I31)</f>
        <v>133.59259259259258</v>
      </c>
      <c r="J63" s="12">
        <f t="shared" si="17"/>
        <v>-0.29609093429442745</v>
      </c>
      <c r="K63" s="9">
        <f>AVERAGE($K$5:K31)</f>
        <v>983.25925925925924</v>
      </c>
      <c r="L63" s="9">
        <f>AVERAGE($L$5:L31)</f>
        <v>2110.8518518518517</v>
      </c>
      <c r="M63" s="12">
        <f t="shared" si="18"/>
        <v>-0.53418840910287235</v>
      </c>
      <c r="N63" s="7">
        <f>AVERAGE($N$5:N31)</f>
        <v>2088.4444444444443</v>
      </c>
      <c r="O63" s="7">
        <f>AVERAGE($O$5:O31)</f>
        <v>4432.0370370370374</v>
      </c>
      <c r="P63" s="12">
        <f t="shared" si="19"/>
        <v>-0.52878452346132965</v>
      </c>
      <c r="Q63" s="9">
        <f>AVERAGE($Q$5:Q31)</f>
        <v>17873.847777777777</v>
      </c>
      <c r="R63" s="9">
        <f>AVERAGE($R$5:R31)</f>
        <v>28903.925925925927</v>
      </c>
      <c r="S63" s="12">
        <f t="shared" si="20"/>
        <v>-0.3816117636204745</v>
      </c>
      <c r="T63" s="7">
        <f>AVERAGE($T$5:T31)</f>
        <v>1469610.4229629631</v>
      </c>
      <c r="U63" s="7">
        <f>AVERAGE($U$5:U31)</f>
        <v>3036290.813333333</v>
      </c>
      <c r="V63" s="12">
        <f t="shared" si="21"/>
        <v>-0.51598495884866191</v>
      </c>
      <c r="W63" s="17"/>
      <c r="X63" s="9">
        <f>AVERAGE($X$5:X31)</f>
        <v>6060.4814814814818</v>
      </c>
      <c r="Y63" s="9">
        <f>AVERAGE($Y$5:Y31)</f>
        <v>12847.592592592593</v>
      </c>
      <c r="Z63" s="12">
        <f t="shared" si="22"/>
        <v>-0.52827882439425167</v>
      </c>
      <c r="AA63" s="7">
        <f>AVERAGE($AA$5:AA31)</f>
        <v>9352316.9562962968</v>
      </c>
      <c r="AB63" s="7">
        <f>AVERAGE($AB$5:AB31)</f>
        <v>21405075.497037038</v>
      </c>
      <c r="AC63" s="12">
        <f t="shared" si="23"/>
        <v>-0.56307946881145665</v>
      </c>
      <c r="AD63" s="17"/>
      <c r="AE63" s="17"/>
      <c r="AF63" s="9">
        <f>AVERAGE($AF$5:AF31)</f>
        <v>298.85185185185185</v>
      </c>
      <c r="AG63" s="9">
        <f>AVERAGE($AG$5:AG31)</f>
        <v>613.48148148148152</v>
      </c>
      <c r="AH63" s="12">
        <f t="shared" si="24"/>
        <v>-0.51285921275054336</v>
      </c>
      <c r="AI63" s="7">
        <f>AVERAGE($AI$5:AI31)</f>
        <v>471.55555555555554</v>
      </c>
      <c r="AJ63" s="7">
        <f>AVERAGE($AJ$5:AJ31)</f>
        <v>959.62962962962968</v>
      </c>
      <c r="AK63" s="12">
        <f t="shared" si="25"/>
        <v>-0.50860671555384029</v>
      </c>
      <c r="AL63" s="9">
        <f>AVERAGE($AL$5:AL31)</f>
        <v>1224336.5555555555</v>
      </c>
      <c r="AM63" s="9">
        <f>AVERAGE($AM$5:AM31)</f>
        <v>2517569.1851851852</v>
      </c>
      <c r="AN63" s="12">
        <f t="shared" si="26"/>
        <v>-0.51368305476558462</v>
      </c>
      <c r="AO63" s="7">
        <f>AVERAGE($AO$5:AO31)</f>
        <v>385501.18111111107</v>
      </c>
      <c r="AP63" s="7">
        <f>AVERAGE($AP$5:AP31)</f>
        <v>829103.30518518516</v>
      </c>
      <c r="AQ63" s="12">
        <f t="shared" si="27"/>
        <v>-0.53503842199132579</v>
      </c>
      <c r="AR63" s="9">
        <f>AVERAGE($AR$5:AR31)</f>
        <v>443025.29749166669</v>
      </c>
      <c r="AS63" s="9">
        <f>AVERAGE($AS$5:AS31)</f>
        <v>377212.81512592593</v>
      </c>
      <c r="AT63" s="12">
        <f t="shared" si="28"/>
        <v>0.17447043081972283</v>
      </c>
    </row>
    <row r="64" spans="1:46" ht="14.25" outlineLevel="1">
      <c r="A64" s="6">
        <f t="shared" si="14"/>
        <v>46109</v>
      </c>
      <c r="B64" s="7">
        <f>AVERAGE($B$5:B32)</f>
        <v>7668.5714285714284</v>
      </c>
      <c r="C64" s="7">
        <f>AVERAGE($C$5:C32)</f>
        <v>16821.071428571428</v>
      </c>
      <c r="D64" s="12">
        <f t="shared" si="15"/>
        <v>-0.54410921675619439</v>
      </c>
      <c r="E64" s="9">
        <f>AVERAGE($E$5:E32)</f>
        <v>302.21428571428572</v>
      </c>
      <c r="F64" s="9">
        <f>AVERAGE($F$5:F32)</f>
        <v>484.28571428571428</v>
      </c>
      <c r="G64" s="12">
        <f t="shared" si="16"/>
        <v>-0.37595870206489673</v>
      </c>
      <c r="H64" s="7">
        <f>AVERAGE($H$5:H32)</f>
        <v>90.678571428571431</v>
      </c>
      <c r="I64" s="7">
        <f>AVERAGE($I$5:I32)</f>
        <v>135.25</v>
      </c>
      <c r="J64" s="12">
        <f t="shared" si="17"/>
        <v>-0.32954845524161602</v>
      </c>
      <c r="K64" s="9">
        <f>AVERAGE($K$5:K32)</f>
        <v>948.14285714285711</v>
      </c>
      <c r="L64" s="9">
        <f>AVERAGE($L$5:L32)</f>
        <v>2115.8571428571427</v>
      </c>
      <c r="M64" s="12">
        <f t="shared" si="18"/>
        <v>-0.55188711093106468</v>
      </c>
      <c r="N64" s="7">
        <f>AVERAGE($N$5:N32)</f>
        <v>2013.8571428571429</v>
      </c>
      <c r="O64" s="7">
        <f>AVERAGE($O$5:O32)</f>
        <v>4441.1785714285716</v>
      </c>
      <c r="P64" s="12">
        <f t="shared" si="19"/>
        <v>-0.54654893729946197</v>
      </c>
      <c r="Q64" s="9">
        <f>AVERAGE($Q$5:Q32)</f>
        <v>17235.496071428573</v>
      </c>
      <c r="R64" s="9">
        <f>AVERAGE($R$5:R32)</f>
        <v>28729.464285714286</v>
      </c>
      <c r="S64" s="12">
        <f t="shared" si="20"/>
        <v>-0.4000759673058395</v>
      </c>
      <c r="T64" s="7">
        <f>AVERAGE($T$5:T32)</f>
        <v>1417124.3364285715</v>
      </c>
      <c r="U64" s="7">
        <f>AVERAGE($U$5:U32)</f>
        <v>3032045.5489285709</v>
      </c>
      <c r="V64" s="12">
        <f t="shared" si="21"/>
        <v>-0.53261772834206322</v>
      </c>
      <c r="W64" s="17"/>
      <c r="X64" s="9">
        <f>AVERAGE($X$5:X32)</f>
        <v>5844.0357142857147</v>
      </c>
      <c r="Y64" s="9">
        <f>AVERAGE($Y$5:Y32)</f>
        <v>13066.107142857143</v>
      </c>
      <c r="Z64" s="12">
        <f t="shared" si="22"/>
        <v>-0.55273321652804008</v>
      </c>
      <c r="AA64" s="7">
        <f>AVERAGE($AA$5:AA32)</f>
        <v>9018305.6364285704</v>
      </c>
      <c r="AB64" s="7">
        <f>AVERAGE($AB$5:AB32)</f>
        <v>21387333.748214286</v>
      </c>
      <c r="AC64" s="12">
        <f t="shared" si="23"/>
        <v>-0.57833427286458539</v>
      </c>
      <c r="AD64" s="17"/>
      <c r="AE64" s="17"/>
      <c r="AF64" s="9">
        <f>AVERAGE($AF$5:AF32)</f>
        <v>288.17857142857144</v>
      </c>
      <c r="AG64" s="9">
        <f>AVERAGE($AG$5:AG32)</f>
        <v>619.92857142857144</v>
      </c>
      <c r="AH64" s="12">
        <f t="shared" si="24"/>
        <v>-0.53514229749971198</v>
      </c>
      <c r="AI64" s="7">
        <f>AVERAGE($AI$5:AI32)</f>
        <v>454.71428571428572</v>
      </c>
      <c r="AJ64" s="7">
        <f>AVERAGE($AJ$5:AJ32)</f>
        <v>965.82142857142856</v>
      </c>
      <c r="AK64" s="12">
        <f t="shared" si="25"/>
        <v>-0.52919424620049549</v>
      </c>
      <c r="AL64" s="9">
        <f>AVERAGE($AL$5:AL32)</f>
        <v>1180610.25</v>
      </c>
      <c r="AM64" s="9">
        <f>AVERAGE($AM$5:AM32)</f>
        <v>2512842.5714285714</v>
      </c>
      <c r="AN64" s="12">
        <f t="shared" si="26"/>
        <v>-0.53016943304617226</v>
      </c>
      <c r="AO64" s="7">
        <f>AVERAGE($AO$5:AO32)</f>
        <v>371733.28178571427</v>
      </c>
      <c r="AP64" s="7">
        <f>AVERAGE($AP$5:AP32)</f>
        <v>820486.95607142861</v>
      </c>
      <c r="AQ64" s="12">
        <f t="shared" si="27"/>
        <v>-0.54693578120289765</v>
      </c>
      <c r="AR64" s="9">
        <f>AVERAGE($AR$5:AR32)</f>
        <v>443025.29749166669</v>
      </c>
      <c r="AS64" s="9">
        <f>AVERAGE($AS$5:AS32)</f>
        <v>374016.98609642859</v>
      </c>
      <c r="AT64" s="12">
        <f t="shared" si="28"/>
        <v>0.18450582182234487</v>
      </c>
    </row>
    <row r="65" spans="1:46" ht="14.25" outlineLevel="1">
      <c r="A65" s="6">
        <f t="shared" si="14"/>
        <v>46110</v>
      </c>
      <c r="B65" s="7">
        <f>AVERAGE($B$5:B33)</f>
        <v>7404.1379310344828</v>
      </c>
      <c r="C65" s="7">
        <f>AVERAGE($C$5:C33)</f>
        <v>16241.034482758621</v>
      </c>
      <c r="D65" s="12">
        <f t="shared" si="15"/>
        <v>-0.54410921675619439</v>
      </c>
      <c r="E65" s="9">
        <f>AVERAGE($E$5:E33)</f>
        <v>291.79310344827587</v>
      </c>
      <c r="F65" s="9">
        <f>AVERAGE($F$5:F33)</f>
        <v>467.58620689655174</v>
      </c>
      <c r="G65" s="12">
        <f t="shared" si="16"/>
        <v>-0.37595870206489679</v>
      </c>
      <c r="H65" s="7">
        <f>AVERAGE($H$5:H33)</f>
        <v>87.551724137931032</v>
      </c>
      <c r="I65" s="7">
        <f>AVERAGE($I$5:I33)</f>
        <v>130.58620689655172</v>
      </c>
      <c r="J65" s="12">
        <f t="shared" si="17"/>
        <v>-0.32954845524161602</v>
      </c>
      <c r="K65" s="9">
        <f>AVERAGE($K$5:K33)</f>
        <v>915.44827586206895</v>
      </c>
      <c r="L65" s="9">
        <f>AVERAGE($L$5:L33)</f>
        <v>2042.8965517241379</v>
      </c>
      <c r="M65" s="12">
        <f t="shared" si="18"/>
        <v>-0.55188711093106468</v>
      </c>
      <c r="N65" s="7">
        <f>AVERAGE($N$5:N33)</f>
        <v>1944.4137931034484</v>
      </c>
      <c r="O65" s="7">
        <f>AVERAGE($O$5:O33)</f>
        <v>4288.0344827586205</v>
      </c>
      <c r="P65" s="12">
        <f t="shared" si="19"/>
        <v>-0.54654893729946197</v>
      </c>
      <c r="Q65" s="9">
        <f>AVERAGE($Q$5:Q33)</f>
        <v>16641.168620689656</v>
      </c>
      <c r="R65" s="9">
        <f>AVERAGE($R$5:R33)</f>
        <v>27738.793103448275</v>
      </c>
      <c r="S65" s="12">
        <f t="shared" si="20"/>
        <v>-0.40007596730583955</v>
      </c>
      <c r="T65" s="7">
        <f>AVERAGE($T$5:T33)</f>
        <v>1368257.98</v>
      </c>
      <c r="U65" s="7">
        <f>AVERAGE($U$5:U33)</f>
        <v>2927492.2541379305</v>
      </c>
      <c r="V65" s="12">
        <f t="shared" si="21"/>
        <v>-0.53261772834206322</v>
      </c>
      <c r="W65" s="17"/>
      <c r="X65" s="9">
        <f>AVERAGE($X$5:X33)</f>
        <v>5642.5172413793107</v>
      </c>
      <c r="Y65" s="9">
        <f>AVERAGE($Y$5:Y33)</f>
        <v>12615.551724137931</v>
      </c>
      <c r="Z65" s="12">
        <f t="shared" si="22"/>
        <v>-0.55273321652804008</v>
      </c>
      <c r="AA65" s="7">
        <f>AVERAGE($AA$5:AA33)</f>
        <v>8707329.5800000001</v>
      </c>
      <c r="AB65" s="7">
        <f>AVERAGE($AB$5:AB33)</f>
        <v>20649839.481034484</v>
      </c>
      <c r="AC65" s="12">
        <f t="shared" si="23"/>
        <v>-0.57833427286458527</v>
      </c>
      <c r="AD65" s="17"/>
      <c r="AE65" s="17"/>
      <c r="AF65" s="9">
        <f>AVERAGE($AF$5:AF33)</f>
        <v>278.24137931034483</v>
      </c>
      <c r="AG65" s="9">
        <f>AVERAGE($AG$5:AG33)</f>
        <v>598.55172413793105</v>
      </c>
      <c r="AH65" s="12">
        <f t="shared" si="24"/>
        <v>-0.53514229749971198</v>
      </c>
      <c r="AI65" s="7">
        <f>AVERAGE($AI$5:AI33)</f>
        <v>439.0344827586207</v>
      </c>
      <c r="AJ65" s="7">
        <f>AVERAGE($AJ$5:AJ33)</f>
        <v>932.51724137931035</v>
      </c>
      <c r="AK65" s="12">
        <f t="shared" si="25"/>
        <v>-0.52919424620049549</v>
      </c>
      <c r="AL65" s="9">
        <f>AVERAGE($AL$5:AL33)</f>
        <v>1139899.551724138</v>
      </c>
      <c r="AM65" s="9">
        <f>AVERAGE($AM$5:AM33)</f>
        <v>2426192.8275862071</v>
      </c>
      <c r="AN65" s="12">
        <f t="shared" si="26"/>
        <v>-0.53016943304617237</v>
      </c>
      <c r="AO65" s="7">
        <f>AVERAGE($AO$5:AO33)</f>
        <v>358914.89275862067</v>
      </c>
      <c r="AP65" s="7">
        <f>AVERAGE($AP$5:AP33)</f>
        <v>792194.30241379305</v>
      </c>
      <c r="AQ65" s="12">
        <f t="shared" si="27"/>
        <v>-0.54693578120289754</v>
      </c>
      <c r="AR65" s="9">
        <f>AVERAGE($AR$5:AR33)</f>
        <v>443025.29749166669</v>
      </c>
      <c r="AS65" s="9">
        <f>AVERAGE($AS$5:AS33)</f>
        <v>374016.98609642859</v>
      </c>
      <c r="AT65" s="12">
        <f t="shared" si="28"/>
        <v>0.18450582182234487</v>
      </c>
    </row>
    <row r="66" spans="1:46" ht="14.25" outlineLevel="1">
      <c r="A66" s="6">
        <f t="shared" si="14"/>
        <v>46111</v>
      </c>
      <c r="B66" s="7">
        <f>AVERAGE($B$5:B34)</f>
        <v>7157.333333333333</v>
      </c>
      <c r="C66" s="7">
        <f>AVERAGE($C$5:C34)</f>
        <v>15699.666666666666</v>
      </c>
      <c r="D66" s="12">
        <f t="shared" si="15"/>
        <v>-0.54410921675619439</v>
      </c>
      <c r="E66" s="9">
        <f>AVERAGE($E$5:E34)</f>
        <v>282.06666666666666</v>
      </c>
      <c r="F66" s="9">
        <f>AVERAGE($F$5:F34)</f>
        <v>452</v>
      </c>
      <c r="G66" s="12">
        <f t="shared" si="16"/>
        <v>-0.37595870206489679</v>
      </c>
      <c r="H66" s="7">
        <f>AVERAGE($H$5:H34)</f>
        <v>84.63333333333334</v>
      </c>
      <c r="I66" s="7">
        <f>AVERAGE($I$5:I34)</f>
        <v>126.23333333333333</v>
      </c>
      <c r="J66" s="12">
        <f t="shared" si="17"/>
        <v>-0.32954845524161602</v>
      </c>
      <c r="K66" s="9">
        <f>AVERAGE($K$5:K34)</f>
        <v>884.93333333333328</v>
      </c>
      <c r="L66" s="9">
        <f>AVERAGE($L$5:L34)</f>
        <v>1974.8</v>
      </c>
      <c r="M66" s="12">
        <f t="shared" si="18"/>
        <v>-0.55188711093106479</v>
      </c>
      <c r="N66" s="7">
        <f>AVERAGE($N$5:N34)</f>
        <v>1879.6</v>
      </c>
      <c r="O66" s="7">
        <f>AVERAGE($O$5:O34)</f>
        <v>4145.1000000000004</v>
      </c>
      <c r="P66" s="12">
        <f t="shared" si="19"/>
        <v>-0.54654893729946208</v>
      </c>
      <c r="Q66" s="9">
        <f>AVERAGE($Q$5:Q34)</f>
        <v>16086.463</v>
      </c>
      <c r="R66" s="9">
        <f>AVERAGE($R$5:R34)</f>
        <v>26814.166666666668</v>
      </c>
      <c r="S66" s="12">
        <f t="shared" si="20"/>
        <v>-0.40007596730583961</v>
      </c>
      <c r="T66" s="7">
        <f>AVERAGE($T$5:T34)</f>
        <v>1322649.3806666667</v>
      </c>
      <c r="U66" s="7">
        <f>AVERAGE($U$5:U34)</f>
        <v>2829909.1789999995</v>
      </c>
      <c r="V66" s="12">
        <f t="shared" si="21"/>
        <v>-0.53261772834206322</v>
      </c>
      <c r="W66" s="17"/>
      <c r="X66" s="9">
        <f>AVERAGE($X$5:X34)</f>
        <v>5454.4333333333334</v>
      </c>
      <c r="Y66" s="9">
        <f>AVERAGE($Y$5:Y34)</f>
        <v>12195.033333333333</v>
      </c>
      <c r="Z66" s="12">
        <f t="shared" si="22"/>
        <v>-0.55273321652804008</v>
      </c>
      <c r="AA66" s="7">
        <f>AVERAGE($AA$5:AA34)</f>
        <v>8417085.2606666666</v>
      </c>
      <c r="AB66" s="7">
        <f>AVERAGE($AB$5:AB34)</f>
        <v>19961511.498333335</v>
      </c>
      <c r="AC66" s="12">
        <f t="shared" si="23"/>
        <v>-0.57833427286458527</v>
      </c>
      <c r="AD66" s="17"/>
      <c r="AE66" s="17"/>
      <c r="AF66" s="9">
        <f>AVERAGE($AF$5:AF34)</f>
        <v>268.96666666666664</v>
      </c>
      <c r="AG66" s="9">
        <f>AVERAGE($AG$5:AG34)</f>
        <v>578.6</v>
      </c>
      <c r="AH66" s="12">
        <f t="shared" si="24"/>
        <v>-0.53514229749971198</v>
      </c>
      <c r="AI66" s="7">
        <f>AVERAGE($AI$5:AI34)</f>
        <v>424.4</v>
      </c>
      <c r="AJ66" s="7">
        <f>AVERAGE($AJ$5:AJ34)</f>
        <v>901.43333333333328</v>
      </c>
      <c r="AK66" s="12">
        <f t="shared" si="25"/>
        <v>-0.52919424620049549</v>
      </c>
      <c r="AL66" s="9">
        <f>AVERAGE($AL$5:AL34)</f>
        <v>1101902.8999999999</v>
      </c>
      <c r="AM66" s="9">
        <f>AVERAGE($AM$5:AM34)</f>
        <v>2345319.7333333334</v>
      </c>
      <c r="AN66" s="12">
        <f t="shared" si="26"/>
        <v>-0.53016943304617237</v>
      </c>
      <c r="AO66" s="7">
        <f>AVERAGE($AO$5:AO34)</f>
        <v>346951.06299999997</v>
      </c>
      <c r="AP66" s="7">
        <f>AVERAGE($AP$5:AP34)</f>
        <v>765787.82566666661</v>
      </c>
      <c r="AQ66" s="12">
        <f t="shared" si="27"/>
        <v>-0.54693578120289754</v>
      </c>
      <c r="AR66" s="9">
        <f>AVERAGE($AR$5:AR34)</f>
        <v>443025.29749166669</v>
      </c>
      <c r="AS66" s="9">
        <f>AVERAGE($AS$5:AS34)</f>
        <v>374016.98609642859</v>
      </c>
      <c r="AT66" s="12">
        <f t="shared" si="28"/>
        <v>0.18450582182234487</v>
      </c>
    </row>
    <row r="67" spans="1:46" ht="14.25" outlineLevel="1">
      <c r="A67" s="6">
        <f t="shared" si="14"/>
        <v>46112</v>
      </c>
      <c r="B67" s="7">
        <f>AVERAGE($B$5:B35)</f>
        <v>6926.4516129032254</v>
      </c>
      <c r="C67" s="7">
        <f>AVERAGE($C$5:C35)</f>
        <v>15193.225806451614</v>
      </c>
      <c r="D67" s="12">
        <f t="shared" si="15"/>
        <v>-0.5441092167561945</v>
      </c>
      <c r="E67" s="9">
        <f>AVERAGE($E$5:E35)</f>
        <v>272.96774193548384</v>
      </c>
      <c r="F67" s="9">
        <f>AVERAGE($F$5:F35)</f>
        <v>437.41935483870969</v>
      </c>
      <c r="G67" s="12">
        <f t="shared" si="16"/>
        <v>-0.37595870206489684</v>
      </c>
      <c r="H67" s="7">
        <f>AVERAGE($H$5:H35)</f>
        <v>81.903225806451616</v>
      </c>
      <c r="I67" s="7">
        <f>AVERAGE($I$5:I35)</f>
        <v>122.16129032258064</v>
      </c>
      <c r="J67" s="12">
        <f t="shared" si="17"/>
        <v>-0.32954845524161602</v>
      </c>
      <c r="K67" s="9">
        <f>AVERAGE($K$5:K35)</f>
        <v>856.38709677419354</v>
      </c>
      <c r="L67" s="9">
        <f>AVERAGE($L$5:L35)</f>
        <v>1911.0967741935483</v>
      </c>
      <c r="M67" s="12">
        <f t="shared" si="18"/>
        <v>-0.55188711093106468</v>
      </c>
      <c r="N67" s="7">
        <f>AVERAGE($N$5:N35)</f>
        <v>1818.9677419354839</v>
      </c>
      <c r="O67" s="7">
        <f>AVERAGE($O$5:O35)</f>
        <v>4011.3870967741937</v>
      </c>
      <c r="P67" s="12">
        <f t="shared" si="19"/>
        <v>-0.54654893729946197</v>
      </c>
      <c r="Q67" s="9">
        <f>AVERAGE($Q$5:Q35)</f>
        <v>15567.544838709679</v>
      </c>
      <c r="R67" s="9">
        <f>AVERAGE($R$5:R35)</f>
        <v>25949.193548387098</v>
      </c>
      <c r="S67" s="12">
        <f t="shared" si="20"/>
        <v>-0.40007596730583955</v>
      </c>
      <c r="T67" s="7">
        <f>AVERAGE($T$5:T35)</f>
        <v>1279983.2716129033</v>
      </c>
      <c r="U67" s="7">
        <f>AVERAGE($U$5:U35)</f>
        <v>2738621.7861290318</v>
      </c>
      <c r="V67" s="12">
        <f t="shared" si="21"/>
        <v>-0.53261772834206311</v>
      </c>
      <c r="W67" s="17"/>
      <c r="X67" s="9">
        <f>AVERAGE($X$5:X35)</f>
        <v>5278.4838709677415</v>
      </c>
      <c r="Y67" s="9">
        <f>AVERAGE($Y$5:Y35)</f>
        <v>11801.645161290322</v>
      </c>
      <c r="Z67" s="12">
        <f t="shared" si="22"/>
        <v>-0.55273321652804008</v>
      </c>
      <c r="AA67" s="7">
        <f>AVERAGE($AA$5:AA35)</f>
        <v>8145566.3812903222</v>
      </c>
      <c r="AB67" s="7">
        <f>AVERAGE($AB$5:AB35)</f>
        <v>19317591.772580646</v>
      </c>
      <c r="AC67" s="12">
        <f t="shared" si="23"/>
        <v>-0.57833427286458527</v>
      </c>
      <c r="AD67" s="17"/>
      <c r="AE67" s="17"/>
      <c r="AF67" s="9">
        <f>AVERAGE($AF$5:AF35)</f>
        <v>260.29032258064518</v>
      </c>
      <c r="AG67" s="9">
        <f>AVERAGE($AG$5:AG35)</f>
        <v>559.93548387096769</v>
      </c>
      <c r="AH67" s="12">
        <f t="shared" si="24"/>
        <v>-0.53514229749971187</v>
      </c>
      <c r="AI67" s="7">
        <f>AVERAGE($AI$5:AI35)</f>
        <v>410.70967741935482</v>
      </c>
      <c r="AJ67" s="7">
        <f>AVERAGE($AJ$5:AJ35)</f>
        <v>872.35483870967744</v>
      </c>
      <c r="AK67" s="12">
        <f t="shared" si="25"/>
        <v>-0.52919424620049549</v>
      </c>
      <c r="AL67" s="9">
        <f>AVERAGE($AL$5:AL35)</f>
        <v>1066357.6451612904</v>
      </c>
      <c r="AM67" s="9">
        <f>AVERAGE($AM$5:AM35)</f>
        <v>2269664.2580645164</v>
      </c>
      <c r="AN67" s="12">
        <f t="shared" si="26"/>
        <v>-0.53016943304617226</v>
      </c>
      <c r="AO67" s="7">
        <f>AVERAGE($AO$5:AO35)</f>
        <v>335759.09322580643</v>
      </c>
      <c r="AP67" s="7">
        <f>AVERAGE($AP$5:AP35)</f>
        <v>741084.99258064514</v>
      </c>
      <c r="AQ67" s="12">
        <f t="shared" si="27"/>
        <v>-0.54693578120289754</v>
      </c>
      <c r="AR67" s="9">
        <f>AVERAGE($AR$5:AR35)</f>
        <v>443025.29749166669</v>
      </c>
      <c r="AS67" s="9">
        <f>AVERAGE($AS$5:AS35)</f>
        <v>374016.98609642859</v>
      </c>
      <c r="AT67" s="12">
        <f t="shared" si="28"/>
        <v>0.18450582182234487</v>
      </c>
    </row>
    <row r="68" spans="1:46" ht="14.25">
      <c r="A68" s="11" t="s">
        <v>160</v>
      </c>
      <c r="B68" s="5" t="s">
        <v>161</v>
      </c>
      <c r="E68" s="5" t="s">
        <v>161</v>
      </c>
      <c r="H68" s="5" t="s">
        <v>161</v>
      </c>
      <c r="K68" s="5" t="s">
        <v>161</v>
      </c>
      <c r="N68" s="5" t="s">
        <v>161</v>
      </c>
      <c r="Q68" s="5" t="s">
        <v>161</v>
      </c>
      <c r="T68" s="5" t="s">
        <v>161</v>
      </c>
      <c r="W68" s="17"/>
      <c r="X68" s="5" t="s">
        <v>161</v>
      </c>
      <c r="AA68" s="5" t="s">
        <v>161</v>
      </c>
      <c r="AD68" s="17"/>
      <c r="AE68" s="17"/>
      <c r="AF68" s="5" t="s">
        <v>161</v>
      </c>
      <c r="AI68" s="5" t="s">
        <v>161</v>
      </c>
      <c r="AL68" s="5" t="s">
        <v>161</v>
      </c>
      <c r="AO68" s="5" t="s">
        <v>161</v>
      </c>
      <c r="AR68" s="5" t="s">
        <v>161</v>
      </c>
    </row>
    <row r="69" spans="1:46" ht="14.25">
      <c r="A69" s="6">
        <f>A37</f>
        <v>46082</v>
      </c>
      <c r="B69" s="20">
        <f>+B5-'2026年2月GJP'!D39</f>
        <v>19170</v>
      </c>
      <c r="E69" s="20">
        <f>+E5-'2026年2月GJP'!B36</f>
        <v>154</v>
      </c>
      <c r="F69" s="21"/>
      <c r="H69" s="20">
        <f>+H5-'2026年2月GJP'!C36</f>
        <v>20</v>
      </c>
      <c r="K69" s="20">
        <f>+K5-'2026年2月GJP'!F36</f>
        <v>110</v>
      </c>
      <c r="N69" s="20">
        <f>+N5-'2026年2月GJP'!G36</f>
        <v>90</v>
      </c>
      <c r="Q69" s="20">
        <f>+Q5-'2026年2月GJP'!K36</f>
        <v>8323</v>
      </c>
      <c r="T69" s="20">
        <f>+T5-'2026年2月GJP'!L36</f>
        <v>535412.18999999994</v>
      </c>
      <c r="W69" s="17"/>
      <c r="X69" s="20">
        <f>+X5-'2026年2月GJP'!J36</f>
        <v>-5415</v>
      </c>
      <c r="AA69" s="20">
        <f>+AA5-'2026年2月GJP'!P36</f>
        <v>3033158.5599999987</v>
      </c>
      <c r="AD69" s="17"/>
      <c r="AE69" s="17"/>
      <c r="AF69" s="20">
        <f>+AF5-'2026年2月GJP'!H36</f>
        <v>-129</v>
      </c>
      <c r="AI69" s="20">
        <f>+AI5-'2026年2月GJP'!I36</f>
        <v>-145</v>
      </c>
      <c r="AL69" s="20">
        <f>+AL5-'2026年2月GJP'!M36</f>
        <v>379913</v>
      </c>
      <c r="AO69" s="20">
        <f>+AO5-'2026年2月GJP'!Q36</f>
        <v>599513.33000000007</v>
      </c>
      <c r="AR69" s="22">
        <f>+AR5-'2026年2月GJP'!AF36</f>
        <v>489225.23030000005</v>
      </c>
    </row>
    <row r="70" spans="1:46" ht="14.25">
      <c r="A70" s="6">
        <f t="shared" ref="A70:A99" si="29">A38</f>
        <v>46083</v>
      </c>
      <c r="B70" s="20">
        <f t="shared" ref="B70:B99" si="30">+B6-B5</f>
        <v>-2979</v>
      </c>
      <c r="E70" s="20">
        <f t="shared" ref="E70:E99" si="31">+E6-E5</f>
        <v>-52</v>
      </c>
      <c r="H70" s="20">
        <f t="shared" ref="H70:H99" si="32">+H6-H5</f>
        <v>-6</v>
      </c>
      <c r="K70" s="20">
        <f t="shared" ref="K70:K99" si="33">+K6-K5</f>
        <v>-325</v>
      </c>
      <c r="N70" s="20">
        <f t="shared" ref="N70:N99" si="34">+N6-N5</f>
        <v>-532</v>
      </c>
      <c r="Q70" s="20">
        <f t="shared" ref="Q70:Q99" si="35">+Q6-Q5</f>
        <v>-2190</v>
      </c>
      <c r="T70" s="20">
        <f t="shared" ref="T70:T99" si="36">+T6-T5</f>
        <v>-835618.03000000026</v>
      </c>
      <c r="W70" s="17"/>
      <c r="X70" s="20">
        <f t="shared" ref="X70:X99" si="37">+X6-X5</f>
        <v>-1827</v>
      </c>
      <c r="AA70" s="20">
        <f t="shared" ref="AA70:AA99" si="38">+AA6-AA5</f>
        <v>-6897125.1799999997</v>
      </c>
      <c r="AD70" s="17"/>
      <c r="AE70" s="17"/>
      <c r="AF70" s="20">
        <f t="shared" ref="AF70:AF99" si="39">+AF6-AF5</f>
        <v>-22</v>
      </c>
      <c r="AI70" s="20">
        <f t="shared" ref="AI70:AI99" si="40">+AI6-AI5</f>
        <v>-3</v>
      </c>
      <c r="AL70" s="20">
        <f t="shared" ref="AL70:AL99" si="41">+AL6-AL5</f>
        <v>-250001</v>
      </c>
      <c r="AO70" s="20">
        <f t="shared" ref="AO70:AO99" si="42">+AO6-AO5</f>
        <v>-508341.22000000009</v>
      </c>
      <c r="AR70" s="20">
        <f t="shared" ref="AR70:AR99" si="43">+AR6-AR5</f>
        <v>-769378.65020000003</v>
      </c>
    </row>
    <row r="71" spans="1:46" ht="14.25">
      <c r="A71" s="6">
        <f t="shared" si="29"/>
        <v>46084</v>
      </c>
      <c r="B71" s="20">
        <f t="shared" si="30"/>
        <v>162</v>
      </c>
      <c r="E71" s="20">
        <f t="shared" si="31"/>
        <v>92</v>
      </c>
      <c r="H71" s="20">
        <f t="shared" si="32"/>
        <v>49</v>
      </c>
      <c r="K71" s="20">
        <f t="shared" si="33"/>
        <v>70</v>
      </c>
      <c r="N71" s="20">
        <f t="shared" si="34"/>
        <v>337</v>
      </c>
      <c r="Q71" s="20">
        <f t="shared" si="35"/>
        <v>6110</v>
      </c>
      <c r="T71" s="20">
        <f t="shared" si="36"/>
        <v>895358.43000000017</v>
      </c>
      <c r="W71" s="17"/>
      <c r="X71" s="20">
        <f t="shared" si="37"/>
        <v>421</v>
      </c>
      <c r="AA71" s="20">
        <f t="shared" si="38"/>
        <v>5715347.3000000007</v>
      </c>
      <c r="AD71" s="17"/>
      <c r="AE71" s="17"/>
      <c r="AF71" s="20">
        <f t="shared" si="39"/>
        <v>-21</v>
      </c>
      <c r="AI71" s="20">
        <f t="shared" si="40"/>
        <v>41</v>
      </c>
      <c r="AL71" s="20">
        <f t="shared" si="41"/>
        <v>509473</v>
      </c>
      <c r="AO71" s="20">
        <f t="shared" si="42"/>
        <v>-103307.14000000001</v>
      </c>
      <c r="AR71" s="20">
        <f t="shared" si="43"/>
        <v>254462.54260000002</v>
      </c>
    </row>
    <row r="72" spans="1:46" ht="14.25">
      <c r="A72" s="6">
        <f t="shared" si="29"/>
        <v>46085</v>
      </c>
      <c r="B72" s="20">
        <f t="shared" si="30"/>
        <v>1274</v>
      </c>
      <c r="E72" s="20">
        <f t="shared" si="31"/>
        <v>-96</v>
      </c>
      <c r="H72" s="20">
        <f t="shared" si="32"/>
        <v>26</v>
      </c>
      <c r="K72" s="20">
        <f t="shared" si="33"/>
        <v>211</v>
      </c>
      <c r="N72" s="20">
        <f t="shared" si="34"/>
        <v>302</v>
      </c>
      <c r="Q72" s="20">
        <f t="shared" si="35"/>
        <v>29410</v>
      </c>
      <c r="T72" s="20">
        <f t="shared" si="36"/>
        <v>783612.08000000007</v>
      </c>
      <c r="W72" s="17"/>
      <c r="X72" s="20">
        <f t="shared" si="37"/>
        <v>1283</v>
      </c>
      <c r="AA72" s="20">
        <f t="shared" si="38"/>
        <v>1545005.4199999981</v>
      </c>
      <c r="AD72" s="17"/>
      <c r="AE72" s="17"/>
      <c r="AF72" s="20">
        <f t="shared" si="39"/>
        <v>55</v>
      </c>
      <c r="AI72" s="20">
        <f t="shared" si="40"/>
        <v>42</v>
      </c>
      <c r="AL72" s="20">
        <f t="shared" si="41"/>
        <v>-340545</v>
      </c>
      <c r="AO72" s="20">
        <f t="shared" si="42"/>
        <v>1051040.52</v>
      </c>
      <c r="AR72" s="20">
        <f t="shared" si="43"/>
        <v>871554.49319999968</v>
      </c>
    </row>
    <row r="73" spans="1:46" ht="14.25">
      <c r="A73" s="6">
        <f t="shared" si="29"/>
        <v>46086</v>
      </c>
      <c r="B73" s="20">
        <f t="shared" si="30"/>
        <v>-1120</v>
      </c>
      <c r="E73" s="20">
        <f t="shared" si="31"/>
        <v>19</v>
      </c>
      <c r="H73" s="20">
        <f t="shared" si="32"/>
        <v>-84</v>
      </c>
      <c r="K73" s="20">
        <f t="shared" si="33"/>
        <v>-236</v>
      </c>
      <c r="N73" s="20">
        <f t="shared" si="34"/>
        <v>-275</v>
      </c>
      <c r="Q73" s="20">
        <f t="shared" si="35"/>
        <v>-9204</v>
      </c>
      <c r="T73" s="20">
        <f t="shared" si="36"/>
        <v>-988509.26000000024</v>
      </c>
      <c r="W73" s="17"/>
      <c r="X73" s="20">
        <f t="shared" si="37"/>
        <v>-900</v>
      </c>
      <c r="AA73" s="20">
        <f t="shared" si="38"/>
        <v>-5653346.2300000004</v>
      </c>
      <c r="AD73" s="17"/>
      <c r="AE73" s="17"/>
      <c r="AF73" s="20">
        <f t="shared" si="39"/>
        <v>-105</v>
      </c>
      <c r="AI73" s="20">
        <f t="shared" si="40"/>
        <v>-89</v>
      </c>
      <c r="AL73" s="20">
        <f t="shared" si="41"/>
        <v>-110946</v>
      </c>
      <c r="AO73" s="20">
        <f t="shared" si="42"/>
        <v>-628768.68000000005</v>
      </c>
      <c r="AR73" s="20">
        <f t="shared" si="43"/>
        <v>-471755.38879999972</v>
      </c>
    </row>
    <row r="74" spans="1:46" ht="14.25">
      <c r="A74" s="6">
        <f t="shared" si="29"/>
        <v>46087</v>
      </c>
      <c r="B74" s="20">
        <f t="shared" si="30"/>
        <v>2413</v>
      </c>
      <c r="E74" s="20">
        <f t="shared" si="31"/>
        <v>-70</v>
      </c>
      <c r="H74" s="20">
        <f t="shared" si="32"/>
        <v>39</v>
      </c>
      <c r="K74" s="20">
        <f t="shared" si="33"/>
        <v>582</v>
      </c>
      <c r="N74" s="20">
        <f t="shared" si="34"/>
        <v>739</v>
      </c>
      <c r="Q74" s="20">
        <f t="shared" si="35"/>
        <v>3099</v>
      </c>
      <c r="T74" s="20">
        <f t="shared" si="36"/>
        <v>1126798.2200000002</v>
      </c>
      <c r="W74" s="17"/>
      <c r="X74" s="20">
        <f t="shared" si="37"/>
        <v>2745</v>
      </c>
      <c r="AA74" s="20">
        <f t="shared" si="38"/>
        <v>8386928.200000003</v>
      </c>
      <c r="AD74" s="17"/>
      <c r="AE74" s="17"/>
      <c r="AF74" s="20">
        <f t="shared" si="39"/>
        <v>247</v>
      </c>
      <c r="AI74" s="20">
        <f t="shared" si="40"/>
        <v>243</v>
      </c>
      <c r="AL74" s="20">
        <f t="shared" si="41"/>
        <v>1254039</v>
      </c>
      <c r="AO74" s="20">
        <f t="shared" si="42"/>
        <v>31901.670000000042</v>
      </c>
      <c r="AR74" s="20">
        <f t="shared" si="43"/>
        <v>-154602.28029999993</v>
      </c>
    </row>
    <row r="75" spans="1:46" ht="14.25">
      <c r="A75" s="6">
        <f t="shared" si="29"/>
        <v>46088</v>
      </c>
      <c r="B75" s="20">
        <f t="shared" si="30"/>
        <v>-1206</v>
      </c>
      <c r="E75" s="20">
        <f t="shared" si="31"/>
        <v>101</v>
      </c>
      <c r="H75" s="20">
        <f t="shared" si="32"/>
        <v>-8</v>
      </c>
      <c r="K75" s="20">
        <f t="shared" si="33"/>
        <v>-399</v>
      </c>
      <c r="N75" s="20">
        <f t="shared" si="34"/>
        <v>-397</v>
      </c>
      <c r="Q75" s="20">
        <f t="shared" si="35"/>
        <v>-28360</v>
      </c>
      <c r="T75" s="20">
        <f t="shared" si="36"/>
        <v>-1551724.33</v>
      </c>
      <c r="W75" s="17"/>
      <c r="X75" s="20">
        <f t="shared" si="37"/>
        <v>-1331</v>
      </c>
      <c r="AA75" s="20">
        <f t="shared" si="38"/>
        <v>-9056425.200000003</v>
      </c>
      <c r="AD75" s="17"/>
      <c r="AE75" s="17"/>
      <c r="AF75" s="20">
        <f t="shared" si="39"/>
        <v>-96</v>
      </c>
      <c r="AI75" s="20">
        <f t="shared" si="40"/>
        <v>-98</v>
      </c>
      <c r="AL75" s="20">
        <f t="shared" si="41"/>
        <v>-1533242</v>
      </c>
      <c r="AO75" s="20">
        <f t="shared" si="42"/>
        <v>-106448.51000000001</v>
      </c>
      <c r="AR75" s="20">
        <f t="shared" si="43"/>
        <v>107320.4758999999</v>
      </c>
    </row>
    <row r="76" spans="1:46" ht="14.25">
      <c r="A76" s="6">
        <f t="shared" si="29"/>
        <v>46089</v>
      </c>
      <c r="B76" s="20">
        <f t="shared" si="30"/>
        <v>2682</v>
      </c>
      <c r="E76" s="20">
        <f t="shared" si="31"/>
        <v>138</v>
      </c>
      <c r="H76" s="20">
        <f t="shared" si="32"/>
        <v>22</v>
      </c>
      <c r="K76" s="20">
        <f t="shared" si="33"/>
        <v>116</v>
      </c>
      <c r="N76" s="20">
        <f t="shared" si="34"/>
        <v>61</v>
      </c>
      <c r="Q76" s="20">
        <f t="shared" si="35"/>
        <v>12677</v>
      </c>
      <c r="T76" s="20">
        <f t="shared" si="36"/>
        <v>152367.7200000002</v>
      </c>
      <c r="W76" s="17"/>
      <c r="X76" s="20">
        <f t="shared" si="37"/>
        <v>2482</v>
      </c>
      <c r="AA76" s="20">
        <f t="shared" si="38"/>
        <v>1876124.8300000019</v>
      </c>
      <c r="AD76" s="17"/>
      <c r="AE76" s="17"/>
      <c r="AF76" s="20">
        <f t="shared" si="39"/>
        <v>105</v>
      </c>
      <c r="AI76" s="20">
        <f t="shared" si="40"/>
        <v>118</v>
      </c>
      <c r="AL76" s="20">
        <f t="shared" si="41"/>
        <v>38051</v>
      </c>
      <c r="AO76" s="20">
        <f t="shared" si="42"/>
        <v>-118578.22999999998</v>
      </c>
      <c r="AR76" s="20">
        <f t="shared" si="43"/>
        <v>-142441.10929999995</v>
      </c>
    </row>
    <row r="77" spans="1:46" ht="14.25">
      <c r="A77" s="6">
        <f t="shared" si="29"/>
        <v>46090</v>
      </c>
      <c r="B77" s="20">
        <f t="shared" si="30"/>
        <v>-2797</v>
      </c>
      <c r="E77" s="20">
        <f t="shared" si="31"/>
        <v>-126</v>
      </c>
      <c r="H77" s="20">
        <f t="shared" si="32"/>
        <v>-25</v>
      </c>
      <c r="K77" s="20">
        <f t="shared" si="33"/>
        <v>-296</v>
      </c>
      <c r="N77" s="20">
        <f t="shared" si="34"/>
        <v>-579</v>
      </c>
      <c r="Q77" s="20">
        <f t="shared" si="35"/>
        <v>-10015</v>
      </c>
      <c r="T77" s="20">
        <f t="shared" si="36"/>
        <v>-162981.2200000002</v>
      </c>
      <c r="W77" s="17"/>
      <c r="X77" s="20">
        <f t="shared" si="37"/>
        <v>-2596</v>
      </c>
      <c r="AA77" s="20">
        <f t="shared" si="38"/>
        <v>59910.89999999851</v>
      </c>
      <c r="AD77" s="17"/>
      <c r="AE77" s="17"/>
      <c r="AF77" s="20">
        <f t="shared" si="39"/>
        <v>-116</v>
      </c>
      <c r="AI77" s="20">
        <f t="shared" si="40"/>
        <v>-105</v>
      </c>
      <c r="AL77" s="20">
        <f t="shared" si="41"/>
        <v>998561</v>
      </c>
      <c r="AO77" s="20">
        <f t="shared" si="42"/>
        <v>-454257.44</v>
      </c>
      <c r="AR77" s="20">
        <f t="shared" si="43"/>
        <v>-827773.42040000018</v>
      </c>
    </row>
    <row r="78" spans="1:46" ht="14.25">
      <c r="A78" s="6">
        <f t="shared" si="29"/>
        <v>46091</v>
      </c>
      <c r="B78" s="20">
        <f t="shared" si="30"/>
        <v>364</v>
      </c>
      <c r="E78" s="20">
        <f t="shared" si="31"/>
        <v>0</v>
      </c>
      <c r="H78" s="20">
        <f t="shared" si="32"/>
        <v>-15</v>
      </c>
      <c r="K78" s="20">
        <f t="shared" si="33"/>
        <v>13</v>
      </c>
      <c r="N78" s="20">
        <f t="shared" si="34"/>
        <v>96</v>
      </c>
      <c r="Q78" s="20">
        <f t="shared" si="35"/>
        <v>-4436</v>
      </c>
      <c r="T78" s="20">
        <f t="shared" si="36"/>
        <v>-106465.06999999983</v>
      </c>
      <c r="W78" s="17"/>
      <c r="X78" s="20">
        <f t="shared" si="37"/>
        <v>-341</v>
      </c>
      <c r="AA78" s="20">
        <f t="shared" si="38"/>
        <v>-492276.70999999717</v>
      </c>
      <c r="AD78" s="17"/>
      <c r="AE78" s="17"/>
      <c r="AF78" s="20">
        <f t="shared" si="39"/>
        <v>-100</v>
      </c>
      <c r="AI78" s="20">
        <f t="shared" si="40"/>
        <v>-108</v>
      </c>
      <c r="AL78" s="20">
        <f t="shared" si="41"/>
        <v>-655834</v>
      </c>
      <c r="AO78" s="20">
        <f t="shared" si="42"/>
        <v>-37235.460000000021</v>
      </c>
      <c r="AR78" s="20">
        <f t="shared" si="43"/>
        <v>415521.41140000004</v>
      </c>
    </row>
    <row r="79" spans="1:46" ht="14.25">
      <c r="A79" s="6">
        <f t="shared" si="29"/>
        <v>46092</v>
      </c>
      <c r="B79" s="20">
        <f t="shared" si="30"/>
        <v>616</v>
      </c>
      <c r="E79" s="20">
        <f t="shared" si="31"/>
        <v>-142</v>
      </c>
      <c r="H79" s="20">
        <f t="shared" si="32"/>
        <v>-25</v>
      </c>
      <c r="K79" s="20">
        <f t="shared" si="33"/>
        <v>15</v>
      </c>
      <c r="N79" s="20">
        <f t="shared" si="34"/>
        <v>63</v>
      </c>
      <c r="Q79" s="20">
        <f t="shared" si="35"/>
        <v>6812.8899999999994</v>
      </c>
      <c r="T79" s="20">
        <f t="shared" si="36"/>
        <v>737771.79999999981</v>
      </c>
      <c r="X79" s="20">
        <f t="shared" si="37"/>
        <v>503</v>
      </c>
      <c r="AA79" s="20">
        <f t="shared" si="38"/>
        <v>-1341701.620000001</v>
      </c>
      <c r="AD79" s="17"/>
      <c r="AE79" s="17"/>
      <c r="AF79" s="20">
        <f t="shared" si="39"/>
        <v>-10</v>
      </c>
      <c r="AI79" s="20">
        <f t="shared" si="40"/>
        <v>-37</v>
      </c>
      <c r="AL79" s="20">
        <f t="shared" si="41"/>
        <v>-153705</v>
      </c>
      <c r="AO79" s="20">
        <f t="shared" si="42"/>
        <v>-228277.75</v>
      </c>
      <c r="AR79" s="20">
        <f t="shared" si="43"/>
        <v>-270167.13250000001</v>
      </c>
    </row>
    <row r="80" spans="1:46" ht="14.25">
      <c r="A80" s="6">
        <f t="shared" si="29"/>
        <v>46093</v>
      </c>
      <c r="B80" s="20">
        <f t="shared" si="30"/>
        <v>-878</v>
      </c>
      <c r="E80" s="20">
        <f t="shared" si="31"/>
        <v>0</v>
      </c>
      <c r="H80" s="20">
        <f t="shared" si="32"/>
        <v>13</v>
      </c>
      <c r="K80" s="20">
        <f t="shared" si="33"/>
        <v>-65</v>
      </c>
      <c r="N80" s="20">
        <f t="shared" si="34"/>
        <v>-178</v>
      </c>
      <c r="Q80" s="20">
        <f t="shared" si="35"/>
        <v>-8753.89</v>
      </c>
      <c r="T80" s="20">
        <f t="shared" si="36"/>
        <v>-504070.06000000006</v>
      </c>
      <c r="W80" s="17"/>
      <c r="X80" s="20">
        <f t="shared" si="37"/>
        <v>-677</v>
      </c>
      <c r="AA80" s="20">
        <f t="shared" si="38"/>
        <v>5421621.1999999993</v>
      </c>
      <c r="AD80" s="17"/>
      <c r="AE80" s="17"/>
      <c r="AF80" s="20">
        <f t="shared" si="39"/>
        <v>-8</v>
      </c>
      <c r="AI80" s="20">
        <f t="shared" si="40"/>
        <v>-52</v>
      </c>
      <c r="AL80" s="20">
        <f t="shared" si="41"/>
        <v>-5211</v>
      </c>
      <c r="AO80" s="20">
        <f t="shared" si="42"/>
        <v>1749397.31</v>
      </c>
      <c r="AR80" s="20">
        <f t="shared" si="43"/>
        <v>1596800.3420999998</v>
      </c>
    </row>
    <row r="81" spans="1:44" ht="14.25">
      <c r="A81" s="6">
        <f t="shared" si="29"/>
        <v>46094</v>
      </c>
      <c r="B81" s="20">
        <f t="shared" si="30"/>
        <v>-17701</v>
      </c>
      <c r="E81" s="20">
        <f t="shared" si="31"/>
        <v>-598</v>
      </c>
      <c r="H81" s="20">
        <f t="shared" si="32"/>
        <v>-186</v>
      </c>
      <c r="K81" s="20">
        <f t="shared" si="33"/>
        <v>-2047</v>
      </c>
      <c r="N81" s="20">
        <f t="shared" si="34"/>
        <v>-4415</v>
      </c>
      <c r="Q81" s="20">
        <f t="shared" si="35"/>
        <v>-27492</v>
      </c>
      <c r="T81" s="20">
        <f t="shared" si="36"/>
        <v>-2999375.88</v>
      </c>
      <c r="W81" s="17"/>
      <c r="X81" s="20">
        <f t="shared" si="37"/>
        <v>-13313</v>
      </c>
      <c r="AA81" s="20">
        <f t="shared" si="38"/>
        <v>-23505528</v>
      </c>
      <c r="AD81" s="17"/>
      <c r="AE81" s="17"/>
      <c r="AF81" s="20">
        <f t="shared" si="39"/>
        <v>-594</v>
      </c>
      <c r="AI81" s="20">
        <f t="shared" si="40"/>
        <v>-940</v>
      </c>
      <c r="AL81" s="20">
        <f t="shared" si="41"/>
        <v>-2515777</v>
      </c>
      <c r="AO81" s="20">
        <f t="shared" si="42"/>
        <v>-1834483.93</v>
      </c>
      <c r="AR81" s="20" t="e">
        <f t="shared" si="43"/>
        <v>#VALUE!</v>
      </c>
    </row>
    <row r="82" spans="1:44" ht="14.25">
      <c r="A82" s="6">
        <f t="shared" si="29"/>
        <v>46095</v>
      </c>
      <c r="B82" s="20">
        <f t="shared" si="30"/>
        <v>0</v>
      </c>
      <c r="E82" s="20">
        <f t="shared" si="31"/>
        <v>0</v>
      </c>
      <c r="H82" s="20">
        <f t="shared" si="32"/>
        <v>0</v>
      </c>
      <c r="K82" s="20">
        <f t="shared" si="33"/>
        <v>0</v>
      </c>
      <c r="N82" s="20">
        <f t="shared" si="34"/>
        <v>0</v>
      </c>
      <c r="Q82" s="20">
        <f t="shared" si="35"/>
        <v>0</v>
      </c>
      <c r="T82" s="20">
        <f t="shared" si="36"/>
        <v>0</v>
      </c>
      <c r="W82" s="17"/>
      <c r="X82" s="20">
        <f t="shared" si="37"/>
        <v>0</v>
      </c>
      <c r="AA82" s="20">
        <f t="shared" si="38"/>
        <v>0</v>
      </c>
      <c r="AD82" s="17"/>
      <c r="AE82" s="17"/>
      <c r="AF82" s="20">
        <f t="shared" si="39"/>
        <v>0</v>
      </c>
      <c r="AI82" s="20">
        <f t="shared" si="40"/>
        <v>0</v>
      </c>
      <c r="AL82" s="20">
        <f t="shared" si="41"/>
        <v>0</v>
      </c>
      <c r="AO82" s="20">
        <f t="shared" si="42"/>
        <v>0</v>
      </c>
      <c r="AR82" s="20" t="e">
        <f t="shared" si="43"/>
        <v>#VALUE!</v>
      </c>
    </row>
    <row r="83" spans="1:44" ht="14.25">
      <c r="A83" s="6">
        <f t="shared" si="29"/>
        <v>46096</v>
      </c>
      <c r="B83" s="20">
        <f t="shared" si="30"/>
        <v>0</v>
      </c>
      <c r="E83" s="20">
        <f t="shared" si="31"/>
        <v>0</v>
      </c>
      <c r="H83" s="20">
        <f t="shared" si="32"/>
        <v>0</v>
      </c>
      <c r="K83" s="20">
        <f t="shared" si="33"/>
        <v>0</v>
      </c>
      <c r="N83" s="20">
        <f t="shared" si="34"/>
        <v>0</v>
      </c>
      <c r="Q83" s="20">
        <f t="shared" si="35"/>
        <v>0</v>
      </c>
      <c r="T83" s="20">
        <f t="shared" si="36"/>
        <v>0</v>
      </c>
      <c r="W83" s="17"/>
      <c r="X83" s="20">
        <f t="shared" si="37"/>
        <v>0</v>
      </c>
      <c r="AA83" s="20">
        <f t="shared" si="38"/>
        <v>0</v>
      </c>
      <c r="AD83" s="17"/>
      <c r="AE83" s="17"/>
      <c r="AF83" s="20">
        <f t="shared" si="39"/>
        <v>0</v>
      </c>
      <c r="AI83" s="20">
        <f t="shared" si="40"/>
        <v>0</v>
      </c>
      <c r="AL83" s="20">
        <f t="shared" si="41"/>
        <v>0</v>
      </c>
      <c r="AO83" s="20">
        <f t="shared" si="42"/>
        <v>0</v>
      </c>
      <c r="AR83" s="20" t="e">
        <f t="shared" si="43"/>
        <v>#VALUE!</v>
      </c>
    </row>
    <row r="84" spans="1:44" ht="14.25">
      <c r="A84" s="6">
        <f t="shared" si="29"/>
        <v>46097</v>
      </c>
      <c r="B84" s="20">
        <f t="shared" si="30"/>
        <v>0</v>
      </c>
      <c r="E84" s="20">
        <f t="shared" si="31"/>
        <v>0</v>
      </c>
      <c r="H84" s="20">
        <f t="shared" si="32"/>
        <v>0</v>
      </c>
      <c r="K84" s="20">
        <f t="shared" si="33"/>
        <v>0</v>
      </c>
      <c r="N84" s="20">
        <f t="shared" si="34"/>
        <v>0</v>
      </c>
      <c r="Q84" s="20">
        <f t="shared" si="35"/>
        <v>0</v>
      </c>
      <c r="T84" s="20">
        <f t="shared" si="36"/>
        <v>0</v>
      </c>
      <c r="W84" s="17"/>
      <c r="X84" s="20">
        <f t="shared" si="37"/>
        <v>0</v>
      </c>
      <c r="AA84" s="20">
        <f t="shared" si="38"/>
        <v>0</v>
      </c>
      <c r="AD84" s="17"/>
      <c r="AE84" s="17"/>
      <c r="AF84" s="20">
        <f t="shared" si="39"/>
        <v>0</v>
      </c>
      <c r="AI84" s="20">
        <f t="shared" si="40"/>
        <v>0</v>
      </c>
      <c r="AL84" s="20">
        <f t="shared" si="41"/>
        <v>0</v>
      </c>
      <c r="AO84" s="20">
        <f t="shared" si="42"/>
        <v>0</v>
      </c>
      <c r="AR84" s="20" t="e">
        <f t="shared" si="43"/>
        <v>#VALUE!</v>
      </c>
    </row>
    <row r="85" spans="1:44" ht="14.25">
      <c r="A85" s="6">
        <f t="shared" si="29"/>
        <v>46098</v>
      </c>
      <c r="B85" s="20">
        <f t="shared" si="30"/>
        <v>0</v>
      </c>
      <c r="E85" s="20">
        <f t="shared" si="31"/>
        <v>0</v>
      </c>
      <c r="H85" s="20">
        <f t="shared" si="32"/>
        <v>0</v>
      </c>
      <c r="K85" s="20">
        <f t="shared" si="33"/>
        <v>0</v>
      </c>
      <c r="N85" s="20">
        <f t="shared" si="34"/>
        <v>0</v>
      </c>
      <c r="Q85" s="20">
        <f t="shared" si="35"/>
        <v>0</v>
      </c>
      <c r="T85" s="20">
        <f t="shared" si="36"/>
        <v>0</v>
      </c>
      <c r="W85" s="17"/>
      <c r="X85" s="20">
        <f t="shared" si="37"/>
        <v>0</v>
      </c>
      <c r="AA85" s="20">
        <f t="shared" si="38"/>
        <v>0</v>
      </c>
      <c r="AD85" s="17"/>
      <c r="AE85" s="17"/>
      <c r="AF85" s="20">
        <f t="shared" si="39"/>
        <v>0</v>
      </c>
      <c r="AI85" s="20">
        <f t="shared" si="40"/>
        <v>0</v>
      </c>
      <c r="AL85" s="20">
        <f t="shared" si="41"/>
        <v>0</v>
      </c>
      <c r="AO85" s="20">
        <f t="shared" si="42"/>
        <v>0</v>
      </c>
      <c r="AR85" s="20" t="e">
        <f t="shared" si="43"/>
        <v>#VALUE!</v>
      </c>
    </row>
    <row r="86" spans="1:44" ht="14.25">
      <c r="A86" s="6">
        <f t="shared" si="29"/>
        <v>46099</v>
      </c>
      <c r="B86" s="20">
        <f t="shared" si="30"/>
        <v>0</v>
      </c>
      <c r="E86" s="20">
        <f t="shared" si="31"/>
        <v>0</v>
      </c>
      <c r="H86" s="20">
        <f t="shared" si="32"/>
        <v>0</v>
      </c>
      <c r="K86" s="20">
        <f t="shared" si="33"/>
        <v>0</v>
      </c>
      <c r="N86" s="20">
        <f t="shared" si="34"/>
        <v>0</v>
      </c>
      <c r="Q86" s="20">
        <f t="shared" si="35"/>
        <v>0</v>
      </c>
      <c r="T86" s="20">
        <f t="shared" si="36"/>
        <v>0</v>
      </c>
      <c r="W86" s="17"/>
      <c r="X86" s="20">
        <f t="shared" si="37"/>
        <v>0</v>
      </c>
      <c r="AA86" s="20">
        <f t="shared" si="38"/>
        <v>0</v>
      </c>
      <c r="AD86" s="17"/>
      <c r="AE86" s="17"/>
      <c r="AF86" s="20">
        <f t="shared" si="39"/>
        <v>0</v>
      </c>
      <c r="AI86" s="20">
        <f t="shared" si="40"/>
        <v>0</v>
      </c>
      <c r="AL86" s="20">
        <f t="shared" si="41"/>
        <v>0</v>
      </c>
      <c r="AO86" s="20">
        <f t="shared" si="42"/>
        <v>0</v>
      </c>
      <c r="AR86" s="20" t="e">
        <f t="shared" si="43"/>
        <v>#VALUE!</v>
      </c>
    </row>
    <row r="87" spans="1:44" ht="14.25">
      <c r="A87" s="6">
        <f t="shared" si="29"/>
        <v>46100</v>
      </c>
      <c r="B87" s="20">
        <f t="shared" si="30"/>
        <v>0</v>
      </c>
      <c r="E87" s="20">
        <f t="shared" si="31"/>
        <v>0</v>
      </c>
      <c r="H87" s="20">
        <f t="shared" si="32"/>
        <v>0</v>
      </c>
      <c r="K87" s="20">
        <f t="shared" si="33"/>
        <v>0</v>
      </c>
      <c r="N87" s="20">
        <f t="shared" si="34"/>
        <v>0</v>
      </c>
      <c r="Q87" s="20">
        <f t="shared" si="35"/>
        <v>0</v>
      </c>
      <c r="T87" s="20">
        <f t="shared" si="36"/>
        <v>0</v>
      </c>
      <c r="W87" s="17"/>
      <c r="X87" s="20">
        <f t="shared" si="37"/>
        <v>0</v>
      </c>
      <c r="AA87" s="20">
        <f t="shared" si="38"/>
        <v>0</v>
      </c>
      <c r="AD87" s="17"/>
      <c r="AE87" s="17"/>
      <c r="AF87" s="20">
        <f t="shared" si="39"/>
        <v>0</v>
      </c>
      <c r="AI87" s="20">
        <f t="shared" si="40"/>
        <v>0</v>
      </c>
      <c r="AL87" s="20">
        <f t="shared" si="41"/>
        <v>0</v>
      </c>
      <c r="AO87" s="20">
        <f t="shared" si="42"/>
        <v>0</v>
      </c>
      <c r="AR87" s="20" t="e">
        <f t="shared" si="43"/>
        <v>#VALUE!</v>
      </c>
    </row>
    <row r="88" spans="1:44" ht="14.25">
      <c r="A88" s="6">
        <f t="shared" si="29"/>
        <v>46101</v>
      </c>
      <c r="B88" s="20">
        <f t="shared" si="30"/>
        <v>0</v>
      </c>
      <c r="E88" s="20">
        <f t="shared" si="31"/>
        <v>0</v>
      </c>
      <c r="H88" s="20">
        <f t="shared" si="32"/>
        <v>0</v>
      </c>
      <c r="K88" s="20">
        <f t="shared" si="33"/>
        <v>0</v>
      </c>
      <c r="N88" s="20">
        <f t="shared" si="34"/>
        <v>0</v>
      </c>
      <c r="Q88" s="20">
        <f t="shared" si="35"/>
        <v>0</v>
      </c>
      <c r="T88" s="20">
        <f t="shared" si="36"/>
        <v>0</v>
      </c>
      <c r="W88" s="17"/>
      <c r="X88" s="20">
        <f t="shared" si="37"/>
        <v>0</v>
      </c>
      <c r="AA88" s="20">
        <f t="shared" si="38"/>
        <v>0</v>
      </c>
      <c r="AD88" s="17"/>
      <c r="AE88" s="17"/>
      <c r="AF88" s="20">
        <f t="shared" si="39"/>
        <v>0</v>
      </c>
      <c r="AI88" s="20">
        <f t="shared" si="40"/>
        <v>0</v>
      </c>
      <c r="AL88" s="20">
        <f t="shared" si="41"/>
        <v>0</v>
      </c>
      <c r="AO88" s="20">
        <f t="shared" si="42"/>
        <v>0</v>
      </c>
      <c r="AR88" s="20" t="e">
        <f t="shared" si="43"/>
        <v>#VALUE!</v>
      </c>
    </row>
    <row r="89" spans="1:44" ht="14.25">
      <c r="A89" s="6">
        <f t="shared" si="29"/>
        <v>46102</v>
      </c>
      <c r="B89" s="20">
        <f t="shared" si="30"/>
        <v>0</v>
      </c>
      <c r="E89" s="20">
        <f t="shared" si="31"/>
        <v>0</v>
      </c>
      <c r="H89" s="20">
        <f t="shared" si="32"/>
        <v>0</v>
      </c>
      <c r="K89" s="20">
        <f t="shared" si="33"/>
        <v>0</v>
      </c>
      <c r="N89" s="20">
        <f t="shared" si="34"/>
        <v>0</v>
      </c>
      <c r="Q89" s="20">
        <f t="shared" si="35"/>
        <v>0</v>
      </c>
      <c r="T89" s="20">
        <f t="shared" si="36"/>
        <v>0</v>
      </c>
      <c r="W89" s="17"/>
      <c r="X89" s="20">
        <f t="shared" si="37"/>
        <v>0</v>
      </c>
      <c r="AA89" s="20">
        <f t="shared" si="38"/>
        <v>0</v>
      </c>
      <c r="AD89" s="17"/>
      <c r="AE89" s="17"/>
      <c r="AF89" s="20">
        <f t="shared" si="39"/>
        <v>0</v>
      </c>
      <c r="AI89" s="20">
        <f t="shared" si="40"/>
        <v>0</v>
      </c>
      <c r="AL89" s="20">
        <f t="shared" si="41"/>
        <v>0</v>
      </c>
      <c r="AO89" s="20">
        <f t="shared" si="42"/>
        <v>0</v>
      </c>
      <c r="AR89" s="20" t="e">
        <f t="shared" si="43"/>
        <v>#VALUE!</v>
      </c>
    </row>
    <row r="90" spans="1:44" ht="14.25">
      <c r="A90" s="6">
        <f t="shared" si="29"/>
        <v>46103</v>
      </c>
      <c r="B90" s="20">
        <f t="shared" si="30"/>
        <v>0</v>
      </c>
      <c r="E90" s="20">
        <f t="shared" si="31"/>
        <v>0</v>
      </c>
      <c r="H90" s="20">
        <f t="shared" si="32"/>
        <v>0</v>
      </c>
      <c r="K90" s="20">
        <f t="shared" si="33"/>
        <v>0</v>
      </c>
      <c r="N90" s="20">
        <f t="shared" si="34"/>
        <v>0</v>
      </c>
      <c r="Q90" s="20">
        <f t="shared" si="35"/>
        <v>0</v>
      </c>
      <c r="T90" s="20">
        <f t="shared" si="36"/>
        <v>0</v>
      </c>
      <c r="W90" s="17"/>
      <c r="X90" s="20">
        <f t="shared" si="37"/>
        <v>0</v>
      </c>
      <c r="AA90" s="20">
        <f t="shared" si="38"/>
        <v>0</v>
      </c>
      <c r="AD90" s="17"/>
      <c r="AE90" s="17"/>
      <c r="AF90" s="20">
        <f t="shared" si="39"/>
        <v>0</v>
      </c>
      <c r="AI90" s="20">
        <f t="shared" si="40"/>
        <v>0</v>
      </c>
      <c r="AL90" s="20">
        <f t="shared" si="41"/>
        <v>0</v>
      </c>
      <c r="AO90" s="20">
        <f t="shared" si="42"/>
        <v>0</v>
      </c>
      <c r="AR90" s="20" t="e">
        <f t="shared" si="43"/>
        <v>#VALUE!</v>
      </c>
    </row>
    <row r="91" spans="1:44" ht="14.25">
      <c r="A91" s="6">
        <f t="shared" si="29"/>
        <v>46104</v>
      </c>
      <c r="B91" s="20">
        <f t="shared" si="30"/>
        <v>0</v>
      </c>
      <c r="E91" s="20">
        <f t="shared" si="31"/>
        <v>0</v>
      </c>
      <c r="H91" s="20">
        <f t="shared" si="32"/>
        <v>0</v>
      </c>
      <c r="K91" s="20">
        <f t="shared" si="33"/>
        <v>0</v>
      </c>
      <c r="N91" s="20">
        <f t="shared" si="34"/>
        <v>0</v>
      </c>
      <c r="Q91" s="20">
        <f t="shared" si="35"/>
        <v>0</v>
      </c>
      <c r="T91" s="20">
        <f t="shared" si="36"/>
        <v>0</v>
      </c>
      <c r="W91" s="17"/>
      <c r="X91" s="20">
        <f t="shared" si="37"/>
        <v>0</v>
      </c>
      <c r="AA91" s="20">
        <f t="shared" si="38"/>
        <v>0</v>
      </c>
      <c r="AD91" s="17"/>
      <c r="AE91" s="17"/>
      <c r="AF91" s="20">
        <f t="shared" si="39"/>
        <v>0</v>
      </c>
      <c r="AI91" s="20">
        <f t="shared" si="40"/>
        <v>0</v>
      </c>
      <c r="AL91" s="20">
        <f t="shared" si="41"/>
        <v>0</v>
      </c>
      <c r="AO91" s="20">
        <f t="shared" si="42"/>
        <v>0</v>
      </c>
      <c r="AR91" s="20" t="e">
        <f t="shared" si="43"/>
        <v>#VALUE!</v>
      </c>
    </row>
    <row r="92" spans="1:44" ht="14.25">
      <c r="A92" s="6">
        <f t="shared" si="29"/>
        <v>46105</v>
      </c>
      <c r="B92" s="20">
        <f t="shared" si="30"/>
        <v>0</v>
      </c>
      <c r="E92" s="20">
        <f t="shared" si="31"/>
        <v>0</v>
      </c>
      <c r="H92" s="20">
        <f t="shared" si="32"/>
        <v>0</v>
      </c>
      <c r="K92" s="20">
        <f t="shared" si="33"/>
        <v>0</v>
      </c>
      <c r="N92" s="20">
        <f t="shared" si="34"/>
        <v>0</v>
      </c>
      <c r="Q92" s="20">
        <f t="shared" si="35"/>
        <v>0</v>
      </c>
      <c r="T92" s="20">
        <f t="shared" si="36"/>
        <v>0</v>
      </c>
      <c r="W92" s="17"/>
      <c r="X92" s="20">
        <f t="shared" si="37"/>
        <v>0</v>
      </c>
      <c r="AA92" s="20">
        <f t="shared" si="38"/>
        <v>0</v>
      </c>
      <c r="AD92" s="17"/>
      <c r="AE92" s="17"/>
      <c r="AF92" s="20">
        <f t="shared" si="39"/>
        <v>0</v>
      </c>
      <c r="AI92" s="20">
        <f t="shared" si="40"/>
        <v>0</v>
      </c>
      <c r="AL92" s="20">
        <f t="shared" si="41"/>
        <v>0</v>
      </c>
      <c r="AO92" s="20">
        <f t="shared" si="42"/>
        <v>0</v>
      </c>
      <c r="AR92" s="20" t="e">
        <f t="shared" si="43"/>
        <v>#VALUE!</v>
      </c>
    </row>
    <row r="93" spans="1:44" ht="14.25">
      <c r="A93" s="6">
        <f t="shared" si="29"/>
        <v>46106</v>
      </c>
      <c r="B93" s="20">
        <f t="shared" si="30"/>
        <v>0</v>
      </c>
      <c r="E93" s="20">
        <f t="shared" si="31"/>
        <v>0</v>
      </c>
      <c r="H93" s="20">
        <f t="shared" si="32"/>
        <v>0</v>
      </c>
      <c r="K93" s="20">
        <f t="shared" si="33"/>
        <v>0</v>
      </c>
      <c r="N93" s="20">
        <f t="shared" si="34"/>
        <v>0</v>
      </c>
      <c r="Q93" s="20">
        <f t="shared" si="35"/>
        <v>0</v>
      </c>
      <c r="T93" s="20">
        <f t="shared" si="36"/>
        <v>0</v>
      </c>
      <c r="W93" s="17"/>
      <c r="X93" s="20">
        <f t="shared" si="37"/>
        <v>0</v>
      </c>
      <c r="AA93" s="20">
        <f t="shared" si="38"/>
        <v>0</v>
      </c>
      <c r="AD93" s="17"/>
      <c r="AE93" s="17"/>
      <c r="AF93" s="20">
        <f t="shared" si="39"/>
        <v>0</v>
      </c>
      <c r="AI93" s="20">
        <f t="shared" si="40"/>
        <v>0</v>
      </c>
      <c r="AL93" s="20">
        <f t="shared" si="41"/>
        <v>0</v>
      </c>
      <c r="AO93" s="20">
        <f t="shared" si="42"/>
        <v>0</v>
      </c>
      <c r="AR93" s="20" t="e">
        <f t="shared" si="43"/>
        <v>#VALUE!</v>
      </c>
    </row>
    <row r="94" spans="1:44" ht="14.25">
      <c r="A94" s="6">
        <f t="shared" si="29"/>
        <v>46107</v>
      </c>
      <c r="B94" s="20">
        <f t="shared" si="30"/>
        <v>0</v>
      </c>
      <c r="E94" s="20">
        <f t="shared" si="31"/>
        <v>0</v>
      </c>
      <c r="H94" s="20">
        <f t="shared" si="32"/>
        <v>0</v>
      </c>
      <c r="K94" s="20">
        <f t="shared" si="33"/>
        <v>0</v>
      </c>
      <c r="N94" s="20">
        <f t="shared" si="34"/>
        <v>0</v>
      </c>
      <c r="Q94" s="20">
        <f t="shared" si="35"/>
        <v>0</v>
      </c>
      <c r="T94" s="20">
        <f t="shared" si="36"/>
        <v>0</v>
      </c>
      <c r="W94" s="17"/>
      <c r="X94" s="20">
        <f t="shared" si="37"/>
        <v>0</v>
      </c>
      <c r="AA94" s="20">
        <f t="shared" si="38"/>
        <v>0</v>
      </c>
      <c r="AD94" s="17"/>
      <c r="AE94" s="17"/>
      <c r="AF94" s="20">
        <f t="shared" si="39"/>
        <v>0</v>
      </c>
      <c r="AI94" s="20">
        <f t="shared" si="40"/>
        <v>0</v>
      </c>
      <c r="AL94" s="20">
        <f t="shared" si="41"/>
        <v>0</v>
      </c>
      <c r="AO94" s="20">
        <f t="shared" si="42"/>
        <v>0</v>
      </c>
      <c r="AR94" s="20" t="e">
        <f t="shared" si="43"/>
        <v>#VALUE!</v>
      </c>
    </row>
    <row r="95" spans="1:44" ht="14.25">
      <c r="A95" s="6">
        <f t="shared" si="29"/>
        <v>46108</v>
      </c>
      <c r="B95" s="20">
        <f t="shared" si="30"/>
        <v>0</v>
      </c>
      <c r="E95" s="20">
        <f t="shared" si="31"/>
        <v>0</v>
      </c>
      <c r="H95" s="20">
        <f t="shared" si="32"/>
        <v>0</v>
      </c>
      <c r="K95" s="20">
        <f t="shared" si="33"/>
        <v>0</v>
      </c>
      <c r="N95" s="20">
        <f t="shared" si="34"/>
        <v>0</v>
      </c>
      <c r="Q95" s="20">
        <f t="shared" si="35"/>
        <v>0</v>
      </c>
      <c r="T95" s="20">
        <f t="shared" si="36"/>
        <v>0</v>
      </c>
      <c r="W95" s="17"/>
      <c r="X95" s="20">
        <f t="shared" si="37"/>
        <v>0</v>
      </c>
      <c r="AA95" s="20">
        <f t="shared" si="38"/>
        <v>0</v>
      </c>
      <c r="AD95" s="17"/>
      <c r="AE95" s="17"/>
      <c r="AF95" s="20">
        <f t="shared" si="39"/>
        <v>0</v>
      </c>
      <c r="AI95" s="20">
        <f t="shared" si="40"/>
        <v>0</v>
      </c>
      <c r="AL95" s="20">
        <f t="shared" si="41"/>
        <v>0</v>
      </c>
      <c r="AO95" s="20">
        <f t="shared" si="42"/>
        <v>0</v>
      </c>
      <c r="AR95" s="20" t="e">
        <f t="shared" si="43"/>
        <v>#VALUE!</v>
      </c>
    </row>
    <row r="96" spans="1:44" ht="14.25">
      <c r="A96" s="6">
        <f t="shared" si="29"/>
        <v>46109</v>
      </c>
      <c r="B96" s="20">
        <f t="shared" si="30"/>
        <v>0</v>
      </c>
      <c r="E96" s="20">
        <f t="shared" si="31"/>
        <v>0</v>
      </c>
      <c r="H96" s="20">
        <f t="shared" si="32"/>
        <v>0</v>
      </c>
      <c r="K96" s="20">
        <f t="shared" si="33"/>
        <v>0</v>
      </c>
      <c r="N96" s="20">
        <f t="shared" si="34"/>
        <v>0</v>
      </c>
      <c r="Q96" s="20">
        <f t="shared" si="35"/>
        <v>0</v>
      </c>
      <c r="T96" s="20">
        <f t="shared" si="36"/>
        <v>0</v>
      </c>
      <c r="W96" s="17"/>
      <c r="X96" s="20">
        <f t="shared" si="37"/>
        <v>0</v>
      </c>
      <c r="AA96" s="20">
        <f t="shared" si="38"/>
        <v>0</v>
      </c>
      <c r="AD96" s="17"/>
      <c r="AE96" s="17"/>
      <c r="AF96" s="20">
        <f t="shared" si="39"/>
        <v>0</v>
      </c>
      <c r="AI96" s="20">
        <f t="shared" si="40"/>
        <v>0</v>
      </c>
      <c r="AL96" s="20">
        <f t="shared" si="41"/>
        <v>0</v>
      </c>
      <c r="AO96" s="20">
        <f t="shared" si="42"/>
        <v>0</v>
      </c>
      <c r="AR96" s="20" t="e">
        <f t="shared" si="43"/>
        <v>#VALUE!</v>
      </c>
    </row>
    <row r="97" spans="1:46" ht="14.25">
      <c r="A97" s="6">
        <f t="shared" si="29"/>
        <v>46110</v>
      </c>
      <c r="B97" s="20">
        <f>+B33-B32</f>
        <v>0</v>
      </c>
      <c r="E97" s="20">
        <f t="shared" si="31"/>
        <v>0</v>
      </c>
      <c r="H97" s="20">
        <f t="shared" si="32"/>
        <v>0</v>
      </c>
      <c r="K97" s="20">
        <f t="shared" si="33"/>
        <v>0</v>
      </c>
      <c r="N97" s="20">
        <f t="shared" si="34"/>
        <v>0</v>
      </c>
      <c r="Q97" s="20">
        <f t="shared" si="35"/>
        <v>0</v>
      </c>
      <c r="T97" s="20">
        <f t="shared" si="36"/>
        <v>0</v>
      </c>
      <c r="W97" s="17"/>
      <c r="X97" s="20">
        <f t="shared" si="37"/>
        <v>0</v>
      </c>
      <c r="AA97" s="20">
        <f t="shared" si="38"/>
        <v>0</v>
      </c>
      <c r="AD97" s="17"/>
      <c r="AE97" s="17"/>
      <c r="AF97" s="20">
        <f t="shared" si="39"/>
        <v>0</v>
      </c>
      <c r="AI97" s="20">
        <f t="shared" si="40"/>
        <v>0</v>
      </c>
      <c r="AL97" s="20">
        <f t="shared" si="41"/>
        <v>0</v>
      </c>
      <c r="AO97" s="20">
        <f t="shared" si="42"/>
        <v>0</v>
      </c>
      <c r="AR97" s="20" t="e">
        <f t="shared" si="43"/>
        <v>#VALUE!</v>
      </c>
    </row>
    <row r="98" spans="1:46" ht="14.25">
      <c r="A98" s="6">
        <f t="shared" si="29"/>
        <v>46111</v>
      </c>
      <c r="B98" s="20">
        <f>+B34-B33</f>
        <v>0</v>
      </c>
      <c r="E98" s="20">
        <f t="shared" si="31"/>
        <v>0</v>
      </c>
      <c r="H98" s="20">
        <f t="shared" si="32"/>
        <v>0</v>
      </c>
      <c r="K98" s="20">
        <f t="shared" si="33"/>
        <v>0</v>
      </c>
      <c r="N98" s="20">
        <f t="shared" si="34"/>
        <v>0</v>
      </c>
      <c r="Q98" s="20">
        <f t="shared" si="35"/>
        <v>0</v>
      </c>
      <c r="T98" s="20">
        <f t="shared" si="36"/>
        <v>0</v>
      </c>
      <c r="W98" s="17"/>
      <c r="X98" s="20">
        <f t="shared" si="37"/>
        <v>0</v>
      </c>
      <c r="AA98" s="20">
        <f t="shared" si="38"/>
        <v>0</v>
      </c>
      <c r="AD98" s="17"/>
      <c r="AE98" s="17"/>
      <c r="AF98" s="20">
        <f t="shared" si="39"/>
        <v>0</v>
      </c>
      <c r="AI98" s="20">
        <f t="shared" si="40"/>
        <v>0</v>
      </c>
      <c r="AL98" s="20">
        <f t="shared" si="41"/>
        <v>0</v>
      </c>
      <c r="AO98" s="20">
        <f t="shared" si="42"/>
        <v>0</v>
      </c>
      <c r="AR98" s="20" t="e">
        <f t="shared" si="43"/>
        <v>#VALUE!</v>
      </c>
    </row>
    <row r="99" spans="1:46" ht="14.25">
      <c r="A99" s="6">
        <f t="shared" si="29"/>
        <v>46112</v>
      </c>
      <c r="B99" s="20">
        <f t="shared" si="30"/>
        <v>0</v>
      </c>
      <c r="E99" s="20">
        <f t="shared" si="31"/>
        <v>0</v>
      </c>
      <c r="H99" s="20">
        <f t="shared" si="32"/>
        <v>0</v>
      </c>
      <c r="K99" s="20">
        <f t="shared" si="33"/>
        <v>0</v>
      </c>
      <c r="N99" s="20">
        <f t="shared" si="34"/>
        <v>0</v>
      </c>
      <c r="Q99" s="20">
        <f t="shared" si="35"/>
        <v>0</v>
      </c>
      <c r="T99" s="20">
        <f t="shared" si="36"/>
        <v>0</v>
      </c>
      <c r="W99" s="17"/>
      <c r="X99" s="20">
        <f t="shared" si="37"/>
        <v>0</v>
      </c>
      <c r="AA99" s="20">
        <f t="shared" si="38"/>
        <v>0</v>
      </c>
      <c r="AD99" s="17"/>
      <c r="AE99" s="17"/>
      <c r="AF99" s="20">
        <f t="shared" si="39"/>
        <v>0</v>
      </c>
      <c r="AI99" s="20">
        <f t="shared" si="40"/>
        <v>0</v>
      </c>
      <c r="AL99" s="20">
        <f t="shared" si="41"/>
        <v>0</v>
      </c>
      <c r="AO99" s="20">
        <f t="shared" si="42"/>
        <v>0</v>
      </c>
      <c r="AR99" s="20" t="e">
        <f t="shared" si="43"/>
        <v>#VALUE!</v>
      </c>
    </row>
    <row r="100" spans="1:46" ht="14.25">
      <c r="A100" s="11" t="s">
        <v>156</v>
      </c>
      <c r="B100" s="5" t="s">
        <v>157</v>
      </c>
      <c r="C100" s="5" t="s">
        <v>158</v>
      </c>
      <c r="D100" s="5" t="s">
        <v>162</v>
      </c>
      <c r="E100" s="5" t="s">
        <v>157</v>
      </c>
      <c r="F100" s="5" t="s">
        <v>158</v>
      </c>
      <c r="G100" s="5" t="s">
        <v>162</v>
      </c>
      <c r="H100" s="5" t="s">
        <v>157</v>
      </c>
      <c r="I100" s="5" t="s">
        <v>158</v>
      </c>
      <c r="J100" s="5" t="s">
        <v>162</v>
      </c>
      <c r="K100" s="5" t="s">
        <v>157</v>
      </c>
      <c r="L100" s="5" t="s">
        <v>158</v>
      </c>
      <c r="M100" s="5" t="s">
        <v>162</v>
      </c>
      <c r="N100" s="5" t="s">
        <v>157</v>
      </c>
      <c r="O100" s="5" t="s">
        <v>158</v>
      </c>
      <c r="P100" s="5" t="s">
        <v>162</v>
      </c>
      <c r="Q100" s="5" t="s">
        <v>157</v>
      </c>
      <c r="R100" s="5" t="s">
        <v>158</v>
      </c>
      <c r="S100" s="5" t="s">
        <v>162</v>
      </c>
      <c r="T100" s="5" t="s">
        <v>157</v>
      </c>
      <c r="U100" s="5" t="s">
        <v>158</v>
      </c>
      <c r="V100" s="5" t="s">
        <v>162</v>
      </c>
      <c r="W100" s="17"/>
      <c r="X100" s="5" t="s">
        <v>157</v>
      </c>
      <c r="Y100" s="5" t="s">
        <v>158</v>
      </c>
      <c r="Z100" s="5" t="s">
        <v>162</v>
      </c>
      <c r="AA100" s="5" t="s">
        <v>157</v>
      </c>
      <c r="AB100" s="5" t="s">
        <v>158</v>
      </c>
      <c r="AC100" s="5" t="s">
        <v>162</v>
      </c>
      <c r="AD100" s="17"/>
      <c r="AE100" s="17"/>
      <c r="AF100" s="5" t="s">
        <v>157</v>
      </c>
      <c r="AG100" s="5" t="s">
        <v>158</v>
      </c>
      <c r="AH100" s="5" t="s">
        <v>162</v>
      </c>
      <c r="AI100" s="5" t="s">
        <v>157</v>
      </c>
      <c r="AJ100" s="5" t="s">
        <v>158</v>
      </c>
      <c r="AK100" s="5" t="s">
        <v>162</v>
      </c>
      <c r="AL100" s="5" t="s">
        <v>157</v>
      </c>
      <c r="AM100" s="5" t="s">
        <v>158</v>
      </c>
      <c r="AN100" s="5" t="s">
        <v>162</v>
      </c>
      <c r="AO100" s="5" t="s">
        <v>157</v>
      </c>
      <c r="AP100" s="5" t="s">
        <v>158</v>
      </c>
      <c r="AQ100" s="5" t="s">
        <v>162</v>
      </c>
      <c r="AR100" s="5" t="s">
        <v>157</v>
      </c>
      <c r="AS100" s="5" t="s">
        <v>158</v>
      </c>
      <c r="AT100" s="5" t="s">
        <v>162</v>
      </c>
    </row>
    <row r="101" spans="1:46" ht="14.25">
      <c r="A101" s="6">
        <f t="shared" ref="A101:A131" si="44">A69</f>
        <v>46082</v>
      </c>
      <c r="B101" s="7">
        <f>B5/1</f>
        <v>19170</v>
      </c>
      <c r="C101" s="7">
        <f t="shared" ref="C101:C131" si="45">AVERAGE($C$5:$C$35)</f>
        <v>15193.225806451614</v>
      </c>
      <c r="D101" s="8">
        <f t="shared" ref="D101:D131" si="46">(B101-C101)/C101</f>
        <v>0.26174653389668567</v>
      </c>
      <c r="E101" s="9">
        <f>E5/1</f>
        <v>734</v>
      </c>
      <c r="F101" s="9">
        <f t="shared" ref="F101:F131" si="47">AVERAGE($F$5:$F$35)</f>
        <v>437.41935483870969</v>
      </c>
      <c r="G101" s="12">
        <f t="shared" ref="G101:G131" si="48">(E101-F101)/F101</f>
        <v>0.67802359882005891</v>
      </c>
      <c r="H101" s="7">
        <f>H5/1</f>
        <v>200</v>
      </c>
      <c r="I101" s="7">
        <f t="shared" ref="I101:I131" si="49">AVERAGE($I$5:$I$35)</f>
        <v>122.16129032258064</v>
      </c>
      <c r="J101" s="8">
        <f t="shared" ref="J101:J131" si="50">(H101-I101)/I101</f>
        <v>0.63717982571956699</v>
      </c>
      <c r="K101" s="9">
        <f>K5/1</f>
        <v>2361</v>
      </c>
      <c r="L101" s="9">
        <f t="shared" ref="L101:L131" si="51">AVERAGE($L$5:$L$35)</f>
        <v>1911.0967741935483</v>
      </c>
      <c r="M101" s="13">
        <f t="shared" ref="M101:M131" si="52">(K101-L101)/L101</f>
        <v>0.23541624468300593</v>
      </c>
      <c r="N101" s="7">
        <f>N5/1</f>
        <v>4778</v>
      </c>
      <c r="O101" s="7">
        <f t="shared" ref="O101:O131" si="53">AVERAGE($O$5:$O$35)</f>
        <v>4011.3870967741937</v>
      </c>
      <c r="P101" s="12">
        <f t="shared" ref="P101:P131" si="54">(N101-O101)/O101</f>
        <v>0.19110918112148478</v>
      </c>
      <c r="Q101" s="9">
        <f>Q5/1</f>
        <v>32342</v>
      </c>
      <c r="R101" s="9">
        <f t="shared" ref="R101:R131" si="55">AVERAGE($R$5:$R$35)</f>
        <v>25949.193548387098</v>
      </c>
      <c r="S101" s="12">
        <f t="shared" ref="S101:S131" si="56">(Q101-R101)/R101</f>
        <v>0.24635857910930159</v>
      </c>
      <c r="T101" s="7">
        <f>T5/1</f>
        <v>3452835.6</v>
      </c>
      <c r="U101" s="7">
        <f t="shared" ref="U101:U131" si="57">AVERAGE($U$5:$U$35)</f>
        <v>2738621.7861290318</v>
      </c>
      <c r="V101" s="12">
        <f t="shared" ref="V101:V131" si="58">(T101-U101)/U101</f>
        <v>0.26079315423853772</v>
      </c>
      <c r="W101" s="17"/>
      <c r="X101" s="9">
        <f>X5/1</f>
        <v>13551</v>
      </c>
      <c r="Y101" s="9">
        <f t="shared" ref="Y101:Y131" si="59">AVERAGE($Y$5:$Y$35)</f>
        <v>11801.645161290322</v>
      </c>
      <c r="Z101" s="12">
        <f t="shared" ref="Z101:Z131" si="60">(X101-Y101)/Y101</f>
        <v>0.14822974380280501</v>
      </c>
      <c r="AA101" s="7">
        <f>AA5/1</f>
        <v>23941465.09</v>
      </c>
      <c r="AB101" s="7">
        <f t="shared" ref="AB101:AB131" si="61">AVERAGE($AB$5:$AB$35)</f>
        <v>19317591.772580646</v>
      </c>
      <c r="AC101" s="12">
        <f t="shared" ref="AC101:AC131" si="62">(AA101-AB101)/AB101</f>
        <v>0.23936075323749573</v>
      </c>
      <c r="AD101" s="17"/>
      <c r="AE101" s="17"/>
      <c r="AF101" s="9">
        <f>AF5/1</f>
        <v>665</v>
      </c>
      <c r="AG101" s="9">
        <f t="shared" ref="AG101:AG131" si="63">AVERAGE($AG$5:$AG$35)</f>
        <v>559.93548387096769</v>
      </c>
      <c r="AH101" s="12">
        <f t="shared" ref="AH101:AH131" si="64">(AF101-AG101)/AG101</f>
        <v>0.18763682451895392</v>
      </c>
      <c r="AI101" s="7">
        <f>AI5/1</f>
        <v>988</v>
      </c>
      <c r="AJ101" s="7">
        <f t="shared" ref="AJ101:AJ131" si="65">AVERAGE($AJ$5:$AJ$35)</f>
        <v>872.35483870967744</v>
      </c>
      <c r="AK101" s="12">
        <f t="shared" ref="AK101:AK131" si="66">(AI101-AJ101)/AJ101</f>
        <v>0.13256665310801313</v>
      </c>
      <c r="AL101" s="9">
        <f>AL5/1</f>
        <v>2765137</v>
      </c>
      <c r="AM101" s="9">
        <f t="shared" ref="AM101:AM131" si="67">AVERAGE($AM$5:$AM$35)</f>
        <v>2269664.2580645164</v>
      </c>
      <c r="AN101" s="12">
        <f t="shared" ref="AN101:AN131" si="68">(AL101-AM101)/AM101</f>
        <v>0.21830221812542619</v>
      </c>
      <c r="AO101" s="7">
        <f>AO5/1</f>
        <v>1187358.8600000001</v>
      </c>
      <c r="AP101" s="7">
        <f t="shared" ref="AP101:AP131" si="69">AVERAGE($AP$5:$AP$35)</f>
        <v>741084.99258064514</v>
      </c>
      <c r="AQ101" s="12">
        <f t="shared" ref="AQ101:AQ131" si="70">(AO101-AP101)/AP101</f>
        <v>0.60218985931062596</v>
      </c>
      <c r="AR101" s="9">
        <f>AR5/1</f>
        <v>776954.83260000008</v>
      </c>
      <c r="AS101" s="9">
        <f t="shared" ref="AS101:AS131" si="71">AVERAGE($AS$5:$AS$35)</f>
        <v>374016.98609642859</v>
      </c>
      <c r="AT101" s="12">
        <f t="shared" ref="AT101:AT131" si="72">(AR101-AS101)/AS101</f>
        <v>1.0773249918646384</v>
      </c>
    </row>
    <row r="102" spans="1:46" ht="14.25">
      <c r="A102" s="6">
        <f t="shared" si="44"/>
        <v>46083</v>
      </c>
      <c r="B102" s="7">
        <f>AVERAGE($B$5:B6)</f>
        <v>17680.5</v>
      </c>
      <c r="C102" s="7">
        <f t="shared" si="45"/>
        <v>15193.225806451614</v>
      </c>
      <c r="D102" s="8">
        <f t="shared" si="46"/>
        <v>0.16370942058217791</v>
      </c>
      <c r="E102" s="9">
        <f>AVERAGE($E$5:E6)</f>
        <v>708</v>
      </c>
      <c r="F102" s="9">
        <f t="shared" si="47"/>
        <v>437.41935483870969</v>
      </c>
      <c r="G102" s="12">
        <f t="shared" si="48"/>
        <v>0.61858407079646016</v>
      </c>
      <c r="H102" s="7">
        <f>AVERAGE($H$5:H6)</f>
        <v>197</v>
      </c>
      <c r="I102" s="7">
        <f t="shared" si="49"/>
        <v>122.16129032258064</v>
      </c>
      <c r="J102" s="8">
        <f t="shared" si="50"/>
        <v>0.6126221283337735</v>
      </c>
      <c r="K102" s="9">
        <f>AVERAGE($K$5:K6)</f>
        <v>2198.5</v>
      </c>
      <c r="L102" s="9">
        <f t="shared" si="51"/>
        <v>1911.0967741935483</v>
      </c>
      <c r="M102" s="13">
        <f t="shared" si="52"/>
        <v>0.15038653703328611</v>
      </c>
      <c r="N102" s="7">
        <f>AVERAGE($N$5:N6)</f>
        <v>4512</v>
      </c>
      <c r="O102" s="7">
        <f t="shared" si="53"/>
        <v>4011.3870967741937</v>
      </c>
      <c r="P102" s="12">
        <f t="shared" si="54"/>
        <v>0.12479795421099608</v>
      </c>
      <c r="Q102" s="9">
        <f>AVERAGE($Q$5:Q6)</f>
        <v>31247</v>
      </c>
      <c r="R102" s="9">
        <f t="shared" si="55"/>
        <v>25949.193548387098</v>
      </c>
      <c r="S102" s="12">
        <f t="shared" si="56"/>
        <v>0.20416073592939049</v>
      </c>
      <c r="T102" s="7">
        <f>AVERAGE($T$5:T6)</f>
        <v>3035026.585</v>
      </c>
      <c r="U102" s="7">
        <f t="shared" si="57"/>
        <v>2738621.7861290318</v>
      </c>
      <c r="V102" s="12">
        <f t="shared" si="58"/>
        <v>0.10823137403355297</v>
      </c>
      <c r="W102" s="17"/>
      <c r="X102" s="9">
        <f>AVERAGE($X$5:X6)</f>
        <v>12637.5</v>
      </c>
      <c r="Y102" s="9">
        <f t="shared" si="59"/>
        <v>11801.645161290322</v>
      </c>
      <c r="Z102" s="12">
        <f t="shared" si="60"/>
        <v>7.0825281330377715E-2</v>
      </c>
      <c r="AA102" s="7">
        <f>AVERAGE($AA$5:AA6)</f>
        <v>20492902.5</v>
      </c>
      <c r="AB102" s="7">
        <f t="shared" si="61"/>
        <v>19317591.772580646</v>
      </c>
      <c r="AC102" s="12">
        <f t="shared" si="62"/>
        <v>6.0841472439001835E-2</v>
      </c>
      <c r="AD102" s="17"/>
      <c r="AE102" s="17"/>
      <c r="AF102" s="9">
        <f>AVERAGE($AF$5:AF6)</f>
        <v>654</v>
      </c>
      <c r="AG102" s="9">
        <f t="shared" si="63"/>
        <v>559.93548387096769</v>
      </c>
      <c r="AH102" s="12">
        <f t="shared" si="64"/>
        <v>0.16799170411337724</v>
      </c>
      <c r="AI102" s="7">
        <f>AVERAGE($AI$5:AI6)</f>
        <v>986.5</v>
      </c>
      <c r="AJ102" s="7">
        <f t="shared" si="65"/>
        <v>872.35483870967744</v>
      </c>
      <c r="AK102" s="12">
        <f t="shared" si="66"/>
        <v>0.13084716932293011</v>
      </c>
      <c r="AL102" s="9">
        <f>AVERAGE($AL$5:AL6)</f>
        <v>2640136.5</v>
      </c>
      <c r="AM102" s="9">
        <f t="shared" si="67"/>
        <v>2269664.2580645164</v>
      </c>
      <c r="AN102" s="12">
        <f t="shared" si="68"/>
        <v>0.16322777283870538</v>
      </c>
      <c r="AO102" s="7">
        <f>AVERAGE($AO$5:AO6)</f>
        <v>933188.25</v>
      </c>
      <c r="AP102" s="7">
        <f t="shared" si="69"/>
        <v>741084.99258064514</v>
      </c>
      <c r="AQ102" s="12">
        <f t="shared" si="70"/>
        <v>0.25921892811565755</v>
      </c>
      <c r="AR102" s="9">
        <f>AVERAGE($AR$5:AR6)</f>
        <v>392265.50750000007</v>
      </c>
      <c r="AS102" s="9">
        <f t="shared" si="71"/>
        <v>374016.98609642859</v>
      </c>
      <c r="AT102" s="12">
        <f t="shared" si="72"/>
        <v>4.8790622035723971E-2</v>
      </c>
    </row>
    <row r="103" spans="1:46" ht="14.25">
      <c r="A103" s="6">
        <f t="shared" si="44"/>
        <v>46084</v>
      </c>
      <c r="B103" s="7">
        <f>AVERAGE($B$5:B7)</f>
        <v>17238</v>
      </c>
      <c r="C103" s="7">
        <f t="shared" si="45"/>
        <v>15193.225806451614</v>
      </c>
      <c r="D103" s="8">
        <f t="shared" si="46"/>
        <v>0.13458459839911671</v>
      </c>
      <c r="E103" s="9">
        <f>AVERAGE($E$5:E7)</f>
        <v>730</v>
      </c>
      <c r="F103" s="9">
        <f t="shared" si="47"/>
        <v>437.41935483870969</v>
      </c>
      <c r="G103" s="12">
        <f t="shared" si="48"/>
        <v>0.66887905604719755</v>
      </c>
      <c r="H103" s="7">
        <f>AVERAGE($H$5:H7)</f>
        <v>212.33333333333334</v>
      </c>
      <c r="I103" s="7">
        <f t="shared" si="49"/>
        <v>122.16129032258064</v>
      </c>
      <c r="J103" s="8">
        <f t="shared" si="50"/>
        <v>0.73813924830560707</v>
      </c>
      <c r="K103" s="9">
        <f>AVERAGE($K$5:K7)</f>
        <v>2167.6666666666665</v>
      </c>
      <c r="L103" s="9">
        <f t="shared" si="51"/>
        <v>1911.0967741935483</v>
      </c>
      <c r="M103" s="13">
        <f t="shared" si="52"/>
        <v>0.13425269506898024</v>
      </c>
      <c r="N103" s="7">
        <f>AVERAGE($N$5:N7)</f>
        <v>4535.666666666667</v>
      </c>
      <c r="O103" s="7">
        <f t="shared" si="53"/>
        <v>4011.3870967741937</v>
      </c>
      <c r="P103" s="12">
        <f t="shared" si="54"/>
        <v>0.13069782527696697</v>
      </c>
      <c r="Q103" s="9">
        <f>AVERAGE($Q$5:Q7)</f>
        <v>32918.666666666664</v>
      </c>
      <c r="R103" s="9">
        <f t="shared" si="55"/>
        <v>25949.193548387098</v>
      </c>
      <c r="S103" s="12">
        <f t="shared" si="56"/>
        <v>0.26858149195595182</v>
      </c>
      <c r="T103" s="7">
        <f>AVERAGE($T$5:T7)</f>
        <v>3194209.7233333332</v>
      </c>
      <c r="U103" s="7">
        <f t="shared" si="57"/>
        <v>2738621.7861290318</v>
      </c>
      <c r="V103" s="12">
        <f t="shared" si="58"/>
        <v>0.16635664680381537</v>
      </c>
      <c r="W103" s="17"/>
      <c r="X103" s="9">
        <f>AVERAGE($X$5:X7)</f>
        <v>12473.333333333334</v>
      </c>
      <c r="Y103" s="9">
        <f t="shared" si="59"/>
        <v>11801.645161290322</v>
      </c>
      <c r="Z103" s="12">
        <f t="shared" si="60"/>
        <v>5.691479135859509E-2</v>
      </c>
      <c r="AA103" s="7">
        <f>AVERAGE($AA$5:AA7)</f>
        <v>21248497.403333332</v>
      </c>
      <c r="AB103" s="7">
        <f t="shared" si="61"/>
        <v>19317591.772580646</v>
      </c>
      <c r="AC103" s="12">
        <f t="shared" si="62"/>
        <v>9.995581506662804E-2</v>
      </c>
      <c r="AD103" s="17"/>
      <c r="AE103" s="17"/>
      <c r="AF103" s="9">
        <f>AVERAGE($AF$5:AF7)</f>
        <v>643.33333333333337</v>
      </c>
      <c r="AG103" s="9">
        <f t="shared" si="63"/>
        <v>559.93548387096769</v>
      </c>
      <c r="AH103" s="12">
        <f t="shared" si="64"/>
        <v>0.14894189038675748</v>
      </c>
      <c r="AI103" s="7">
        <f>AVERAGE($AI$5:AI7)</f>
        <v>999.66666666666663</v>
      </c>
      <c r="AJ103" s="7">
        <f t="shared" si="65"/>
        <v>872.35483870967744</v>
      </c>
      <c r="AK103" s="12">
        <f t="shared" si="66"/>
        <v>0.145940415880881</v>
      </c>
      <c r="AL103" s="9">
        <f>AVERAGE($AL$5:AL7)</f>
        <v>2768294</v>
      </c>
      <c r="AM103" s="9">
        <f t="shared" si="67"/>
        <v>2269664.2580645164</v>
      </c>
      <c r="AN103" s="12">
        <f t="shared" si="68"/>
        <v>0.21969317275176911</v>
      </c>
      <c r="AO103" s="7">
        <f>AVERAGE($AO$5:AO7)</f>
        <v>814029</v>
      </c>
      <c r="AP103" s="7">
        <f t="shared" si="69"/>
        <v>741084.99258064514</v>
      </c>
      <c r="AQ103" s="12">
        <f t="shared" si="70"/>
        <v>9.8428666279349958E-2</v>
      </c>
      <c r="AR103" s="9">
        <f>AVERAGE($AR$5:AR7)</f>
        <v>348856.58000000007</v>
      </c>
      <c r="AS103" s="9">
        <f t="shared" si="71"/>
        <v>374016.98609642859</v>
      </c>
      <c r="AT103" s="12">
        <f t="shared" si="72"/>
        <v>-6.7270757831147512E-2</v>
      </c>
    </row>
    <row r="104" spans="1:46" ht="14.25">
      <c r="A104" s="6">
        <f t="shared" si="44"/>
        <v>46085</v>
      </c>
      <c r="B104" s="7">
        <f>AVERAGE($B$5:B8)</f>
        <v>17335.25</v>
      </c>
      <c r="C104" s="7">
        <f t="shared" si="45"/>
        <v>15193.225806451614</v>
      </c>
      <c r="D104" s="8">
        <f t="shared" si="46"/>
        <v>0.14098547739867084</v>
      </c>
      <c r="E104" s="9">
        <f>AVERAGE($E$5:E8)</f>
        <v>717</v>
      </c>
      <c r="F104" s="9">
        <f t="shared" si="47"/>
        <v>437.41935483870969</v>
      </c>
      <c r="G104" s="12">
        <f t="shared" si="48"/>
        <v>0.63915929203539812</v>
      </c>
      <c r="H104" s="7">
        <f>AVERAGE($H$5:H8)</f>
        <v>226.5</v>
      </c>
      <c r="I104" s="7">
        <f t="shared" si="49"/>
        <v>122.16129032258064</v>
      </c>
      <c r="J104" s="8">
        <f t="shared" si="50"/>
        <v>0.85410615262740963</v>
      </c>
      <c r="K104" s="9">
        <f>AVERAGE($K$5:K8)</f>
        <v>2205</v>
      </c>
      <c r="L104" s="9">
        <f t="shared" si="51"/>
        <v>1911.0967741935483</v>
      </c>
      <c r="M104" s="13">
        <f t="shared" si="52"/>
        <v>0.15378772533927493</v>
      </c>
      <c r="N104" s="7">
        <f>AVERAGE($N$5:N8)</f>
        <v>4623</v>
      </c>
      <c r="O104" s="7">
        <f t="shared" si="53"/>
        <v>4011.3870967741937</v>
      </c>
      <c r="P104" s="12">
        <f t="shared" si="54"/>
        <v>0.15246918047815491</v>
      </c>
      <c r="Q104" s="9">
        <f>AVERAGE($Q$5:Q8)</f>
        <v>41107</v>
      </c>
      <c r="R104" s="9">
        <f t="shared" si="55"/>
        <v>25949.193548387098</v>
      </c>
      <c r="S104" s="12">
        <f t="shared" si="56"/>
        <v>0.58413400876402388</v>
      </c>
      <c r="T104" s="7">
        <f>AVERAGE($T$5:T8)</f>
        <v>3469704.3125</v>
      </c>
      <c r="U104" s="7">
        <f t="shared" si="57"/>
        <v>2738621.7861290318</v>
      </c>
      <c r="V104" s="12">
        <f t="shared" si="58"/>
        <v>0.26695271690083705</v>
      </c>
      <c r="W104" s="17"/>
      <c r="X104" s="9">
        <f>AVERAGE($X$5:X8)</f>
        <v>12712</v>
      </c>
      <c r="Y104" s="9">
        <f t="shared" si="59"/>
        <v>11801.645161290322</v>
      </c>
      <c r="Z104" s="12">
        <f t="shared" si="60"/>
        <v>7.7137960535846609E-2</v>
      </c>
      <c r="AA104" s="7">
        <f>AVERAGE($AA$5:AA8)</f>
        <v>22012546.210000001</v>
      </c>
      <c r="AB104" s="7">
        <f t="shared" si="61"/>
        <v>19317591.772580646</v>
      </c>
      <c r="AC104" s="12">
        <f t="shared" si="62"/>
        <v>0.13950778488054438</v>
      </c>
      <c r="AD104" s="17"/>
      <c r="AE104" s="17"/>
      <c r="AF104" s="9">
        <f>AVERAGE($AF$5:AF8)</f>
        <v>651.75</v>
      </c>
      <c r="AG104" s="9">
        <f t="shared" si="63"/>
        <v>559.93548387096769</v>
      </c>
      <c r="AH104" s="12">
        <f t="shared" si="64"/>
        <v>0.16397338403041836</v>
      </c>
      <c r="AI104" s="7">
        <f>AVERAGE($AI$5:AI8)</f>
        <v>1016.75</v>
      </c>
      <c r="AJ104" s="7">
        <f t="shared" si="65"/>
        <v>872.35483870967744</v>
      </c>
      <c r="AK104" s="12">
        <f t="shared" si="66"/>
        <v>0.16552342565543762</v>
      </c>
      <c r="AL104" s="9">
        <f>AVERAGE($AL$5:AL8)</f>
        <v>2747236.5</v>
      </c>
      <c r="AM104" s="9">
        <f t="shared" si="67"/>
        <v>2269664.2580645164</v>
      </c>
      <c r="AN104" s="12">
        <f t="shared" si="68"/>
        <v>0.21041536880998388</v>
      </c>
      <c r="AO104" s="7">
        <f>AVERAGE($AO$5:AO8)</f>
        <v>1017209.505</v>
      </c>
      <c r="AP104" s="7">
        <f t="shared" si="69"/>
        <v>741084.99258064514</v>
      </c>
      <c r="AQ104" s="12">
        <f t="shared" si="70"/>
        <v>0.37259493200343941</v>
      </c>
      <c r="AR104" s="9">
        <f>AVERAGE($AR$5:AR8)</f>
        <v>545040.73955000006</v>
      </c>
      <c r="AS104" s="9">
        <f t="shared" si="71"/>
        <v>374016.98609642859</v>
      </c>
      <c r="AT104" s="12">
        <f t="shared" si="72"/>
        <v>0.45726199560754266</v>
      </c>
    </row>
    <row r="105" spans="1:46" ht="14.25">
      <c r="A105" s="6">
        <f t="shared" si="44"/>
        <v>46086</v>
      </c>
      <c r="B105" s="7">
        <f>AVERAGE($B$5:B9)</f>
        <v>17169.599999999999</v>
      </c>
      <c r="C105" s="7">
        <f t="shared" si="45"/>
        <v>15193.225806451614</v>
      </c>
      <c r="D105" s="8">
        <f t="shared" si="46"/>
        <v>0.13008259198709088</v>
      </c>
      <c r="E105" s="9">
        <f>AVERAGE($E$5:E9)</f>
        <v>713</v>
      </c>
      <c r="F105" s="9">
        <f t="shared" si="47"/>
        <v>437.41935483870969</v>
      </c>
      <c r="G105" s="12">
        <f t="shared" si="48"/>
        <v>0.63001474926253687</v>
      </c>
      <c r="H105" s="7">
        <f>AVERAGE($H$5:H9)</f>
        <v>218.2</v>
      </c>
      <c r="I105" s="7">
        <f t="shared" si="49"/>
        <v>122.16129032258064</v>
      </c>
      <c r="J105" s="8">
        <f t="shared" si="50"/>
        <v>0.78616318986004752</v>
      </c>
      <c r="K105" s="9">
        <f>AVERAGE($K$5:K9)</f>
        <v>2180.1999999999998</v>
      </c>
      <c r="L105" s="9">
        <f t="shared" si="51"/>
        <v>1911.0967741935483</v>
      </c>
      <c r="M105" s="13">
        <f t="shared" si="52"/>
        <v>0.14081088380257911</v>
      </c>
      <c r="N105" s="7">
        <f>AVERAGE($N$5:N9)</f>
        <v>4620.3999999999996</v>
      </c>
      <c r="O105" s="7">
        <f t="shared" si="53"/>
        <v>4011.3870967741937</v>
      </c>
      <c r="P105" s="12">
        <f t="shared" si="54"/>
        <v>0.15182102562865379</v>
      </c>
      <c r="Q105" s="9">
        <f>AVERAGE($Q$5:Q9)</f>
        <v>44179.199999999997</v>
      </c>
      <c r="R105" s="9">
        <f t="shared" si="55"/>
        <v>25949.193548387098</v>
      </c>
      <c r="S105" s="12">
        <f t="shared" si="56"/>
        <v>0.70252689809491231</v>
      </c>
      <c r="T105" s="7">
        <f>AVERAGE($T$5:T9)</f>
        <v>3437299.2140000002</v>
      </c>
      <c r="U105" s="7">
        <f t="shared" si="57"/>
        <v>2738621.7861290318</v>
      </c>
      <c r="V105" s="12">
        <f t="shared" si="58"/>
        <v>0.25512008682970794</v>
      </c>
      <c r="W105" s="17"/>
      <c r="X105" s="9">
        <f>AVERAGE($X$5:X9)</f>
        <v>12675.2</v>
      </c>
      <c r="Y105" s="9">
        <f t="shared" si="59"/>
        <v>11801.645161290322</v>
      </c>
      <c r="Z105" s="12">
        <f t="shared" si="60"/>
        <v>7.4019751210192247E-2</v>
      </c>
      <c r="AA105" s="7">
        <f>AVERAGE($AA$5:AA9)</f>
        <v>21340306.248000003</v>
      </c>
      <c r="AB105" s="7">
        <f t="shared" si="61"/>
        <v>19317591.772580646</v>
      </c>
      <c r="AC105" s="12">
        <f t="shared" si="62"/>
        <v>0.10470841806950257</v>
      </c>
      <c r="AD105" s="17"/>
      <c r="AE105" s="17"/>
      <c r="AF105" s="9">
        <f>AVERAGE($AF$5:AF9)</f>
        <v>635.79999999999995</v>
      </c>
      <c r="AG105" s="9">
        <f t="shared" si="63"/>
        <v>559.93548387096769</v>
      </c>
      <c r="AH105" s="12">
        <f t="shared" si="64"/>
        <v>0.13548795944233211</v>
      </c>
      <c r="AI105" s="7">
        <f>AVERAGE($AI$5:AI9)</f>
        <v>1009.2</v>
      </c>
      <c r="AJ105" s="7">
        <f t="shared" si="65"/>
        <v>872.35483870967744</v>
      </c>
      <c r="AK105" s="12">
        <f t="shared" si="66"/>
        <v>0.15686869060385314</v>
      </c>
      <c r="AL105" s="9">
        <f>AVERAGE($AL$5:AL9)</f>
        <v>2712412.8</v>
      </c>
      <c r="AM105" s="9">
        <f t="shared" si="67"/>
        <v>2269664.2580645164</v>
      </c>
      <c r="AN105" s="12">
        <f t="shared" si="68"/>
        <v>0.19507226249975959</v>
      </c>
      <c r="AO105" s="7">
        <f>AVERAGE($AO$5:AO9)</f>
        <v>1013364.072</v>
      </c>
      <c r="AP105" s="7">
        <f t="shared" si="69"/>
        <v>741084.99258064514</v>
      </c>
      <c r="AQ105" s="12">
        <f t="shared" si="70"/>
        <v>0.36740600895345399</v>
      </c>
      <c r="AR105" s="9">
        <f>AVERAGE($AR$5:AR9)</f>
        <v>568400.15752000012</v>
      </c>
      <c r="AS105" s="9">
        <f t="shared" si="71"/>
        <v>374016.98609642859</v>
      </c>
      <c r="AT105" s="12">
        <f t="shared" si="72"/>
        <v>0.51971749586115301</v>
      </c>
    </row>
    <row r="106" spans="1:46" ht="14.25">
      <c r="A106" s="6">
        <f t="shared" si="44"/>
        <v>46087</v>
      </c>
      <c r="B106" s="7">
        <f>AVERAGE($B$5:B10)</f>
        <v>17461.333333333332</v>
      </c>
      <c r="C106" s="7">
        <f t="shared" si="45"/>
        <v>15193.225806451614</v>
      </c>
      <c r="D106" s="8">
        <f t="shared" si="46"/>
        <v>0.1492841320056334</v>
      </c>
      <c r="E106" s="9">
        <f>AVERAGE($E$5:E10)</f>
        <v>698.66666666666663</v>
      </c>
      <c r="F106" s="9">
        <f t="shared" si="47"/>
        <v>437.41935483870969</v>
      </c>
      <c r="G106" s="12">
        <f t="shared" si="48"/>
        <v>0.59724680432645016</v>
      </c>
      <c r="H106" s="7">
        <f>AVERAGE($H$5:H10)</f>
        <v>219.16666666666666</v>
      </c>
      <c r="I106" s="7">
        <f t="shared" si="49"/>
        <v>122.16129032258064</v>
      </c>
      <c r="J106" s="8">
        <f t="shared" si="50"/>
        <v>0.79407622568435876</v>
      </c>
      <c r="K106" s="9">
        <f>AVERAGE($K$5:K10)</f>
        <v>2260.6666666666665</v>
      </c>
      <c r="L106" s="9">
        <f t="shared" si="51"/>
        <v>1911.0967741935483</v>
      </c>
      <c r="M106" s="13">
        <f t="shared" si="52"/>
        <v>0.18291585083158912</v>
      </c>
      <c r="N106" s="7">
        <f>AVERAGE($N$5:N10)</f>
        <v>4741.833333333333</v>
      </c>
      <c r="O106" s="7">
        <f t="shared" si="53"/>
        <v>4011.3870967741937</v>
      </c>
      <c r="P106" s="12">
        <f t="shared" si="54"/>
        <v>0.18209318097137439</v>
      </c>
      <c r="Q106" s="9">
        <f>AVERAGE($Q$5:Q10)</f>
        <v>46743.833333333336</v>
      </c>
      <c r="R106" s="9">
        <f t="shared" si="55"/>
        <v>25949.193548387098</v>
      </c>
      <c r="S106" s="12">
        <f t="shared" si="56"/>
        <v>0.80135977043644013</v>
      </c>
      <c r="T106" s="7">
        <f>AVERAGE($T$5:T10)</f>
        <v>3603495.5183333331</v>
      </c>
      <c r="U106" s="7">
        <f t="shared" si="57"/>
        <v>2738621.7861290318</v>
      </c>
      <c r="V106" s="12">
        <f t="shared" si="58"/>
        <v>0.31580619733065696</v>
      </c>
      <c r="W106" s="17"/>
      <c r="X106" s="9">
        <f>AVERAGE($X$5:X10)</f>
        <v>13108.166666666666</v>
      </c>
      <c r="Y106" s="9">
        <f t="shared" si="59"/>
        <v>11801.645161290322</v>
      </c>
      <c r="Z106" s="12">
        <f t="shared" si="60"/>
        <v>0.11070672669110285</v>
      </c>
      <c r="AA106" s="7">
        <f>AVERAGE($AA$5:AA10)</f>
        <v>22289967.640000001</v>
      </c>
      <c r="AB106" s="7">
        <f t="shared" si="61"/>
        <v>19317591.772580646</v>
      </c>
      <c r="AC106" s="12">
        <f t="shared" si="62"/>
        <v>0.1538688622480541</v>
      </c>
      <c r="AD106" s="17"/>
      <c r="AE106" s="17"/>
      <c r="AF106" s="9">
        <f>AVERAGE($AF$5:AF10)</f>
        <v>666.33333333333337</v>
      </c>
      <c r="AG106" s="9">
        <f t="shared" si="63"/>
        <v>559.93548387096769</v>
      </c>
      <c r="AH106" s="12">
        <f t="shared" si="64"/>
        <v>0.19001805123478147</v>
      </c>
      <c r="AI106" s="7">
        <f>AVERAGE($AI$5:AI10)</f>
        <v>1044.6666666666667</v>
      </c>
      <c r="AJ106" s="7">
        <f t="shared" si="65"/>
        <v>872.35483870967744</v>
      </c>
      <c r="AK106" s="12">
        <f t="shared" si="66"/>
        <v>0.1975249294333716</v>
      </c>
      <c r="AL106" s="9">
        <f>AVERAGE($AL$5:AL10)</f>
        <v>2898203.5</v>
      </c>
      <c r="AM106" s="9">
        <f t="shared" si="67"/>
        <v>2269664.2580645164</v>
      </c>
      <c r="AN106" s="12">
        <f t="shared" si="68"/>
        <v>0.27693049300229017</v>
      </c>
      <c r="AO106" s="7">
        <f>AVERAGE($AO$5:AO10)</f>
        <v>1016117.395</v>
      </c>
      <c r="AP106" s="7">
        <f t="shared" si="69"/>
        <v>741084.99258064514</v>
      </c>
      <c r="AQ106" s="12">
        <f t="shared" si="70"/>
        <v>0.37112126837385084</v>
      </c>
      <c r="AR106" s="9">
        <f>AVERAGE($AR$5:AR10)</f>
        <v>558206.05611666676</v>
      </c>
      <c r="AS106" s="9">
        <f t="shared" si="71"/>
        <v>374016.98609642859</v>
      </c>
      <c r="AT106" s="12">
        <f t="shared" si="72"/>
        <v>0.49246177812028774</v>
      </c>
    </row>
    <row r="107" spans="1:46" ht="14.25">
      <c r="A107" s="6">
        <f t="shared" si="44"/>
        <v>46088</v>
      </c>
      <c r="B107" s="7">
        <f>AVERAGE($B$5:B11)</f>
        <v>17497.428571428572</v>
      </c>
      <c r="C107" s="7">
        <f t="shared" si="45"/>
        <v>15193.225806451614</v>
      </c>
      <c r="D107" s="8">
        <f t="shared" si="46"/>
        <v>0.15165987752242238</v>
      </c>
      <c r="E107" s="9">
        <f>AVERAGE($E$5:E11)</f>
        <v>702.85714285714289</v>
      </c>
      <c r="F107" s="9">
        <f t="shared" si="47"/>
        <v>437.41935483870969</v>
      </c>
      <c r="G107" s="12">
        <f t="shared" si="48"/>
        <v>0.60682680151706703</v>
      </c>
      <c r="H107" s="7">
        <f>AVERAGE($H$5:H11)</f>
        <v>218.71428571428572</v>
      </c>
      <c r="I107" s="7">
        <f t="shared" si="49"/>
        <v>122.16129032258064</v>
      </c>
      <c r="J107" s="8">
        <f t="shared" si="50"/>
        <v>0.79037308084046942</v>
      </c>
      <c r="K107" s="9">
        <f>AVERAGE($K$5:K11)</f>
        <v>2261.1428571428573</v>
      </c>
      <c r="L107" s="9">
        <f t="shared" si="51"/>
        <v>1911.0967741935483</v>
      </c>
      <c r="M107" s="13">
        <f t="shared" si="52"/>
        <v>0.18316502213605734</v>
      </c>
      <c r="N107" s="7">
        <f>AVERAGE($N$5:N11)</f>
        <v>4771.8571428571431</v>
      </c>
      <c r="O107" s="7">
        <f t="shared" si="53"/>
        <v>4011.3870967741937</v>
      </c>
      <c r="P107" s="12">
        <f t="shared" si="54"/>
        <v>0.18957782625727915</v>
      </c>
      <c r="Q107" s="9">
        <f>AVERAGE($Q$5:Q11)</f>
        <v>44524.285714285717</v>
      </c>
      <c r="R107" s="9">
        <f t="shared" si="55"/>
        <v>25949.193548387098</v>
      </c>
      <c r="S107" s="12">
        <f t="shared" si="56"/>
        <v>0.71582541211779493</v>
      </c>
      <c r="T107" s="7">
        <f>AVERAGE($T$5:T11)</f>
        <v>3500532.2600000002</v>
      </c>
      <c r="U107" s="7">
        <f t="shared" si="57"/>
        <v>2738621.7861290318</v>
      </c>
      <c r="V107" s="12">
        <f t="shared" si="58"/>
        <v>0.27820945474471975</v>
      </c>
      <c r="W107" s="17"/>
      <c r="X107" s="9">
        <f>AVERAGE($X$5:X11)</f>
        <v>13227.285714285714</v>
      </c>
      <c r="Y107" s="9">
        <f t="shared" si="59"/>
        <v>11801.645161290322</v>
      </c>
      <c r="Z107" s="12">
        <f t="shared" si="60"/>
        <v>0.12080015400492863</v>
      </c>
      <c r="AA107" s="7">
        <f>AVERAGE($AA$5:AA11)</f>
        <v>21674522.177142859</v>
      </c>
      <c r="AB107" s="7">
        <f t="shared" si="61"/>
        <v>19317591.772580646</v>
      </c>
      <c r="AC107" s="12">
        <f t="shared" si="62"/>
        <v>0.12200953578010874</v>
      </c>
      <c r="AD107" s="17"/>
      <c r="AE107" s="17"/>
      <c r="AF107" s="9">
        <f>AVERAGE($AF$5:AF11)</f>
        <v>674.42857142857144</v>
      </c>
      <c r="AG107" s="9">
        <f t="shared" si="63"/>
        <v>559.93548387096769</v>
      </c>
      <c r="AH107" s="12">
        <f t="shared" si="64"/>
        <v>0.2044754991523054</v>
      </c>
      <c r="AI107" s="7">
        <f>AVERAGE($AI$5:AI11)</f>
        <v>1056</v>
      </c>
      <c r="AJ107" s="7">
        <f t="shared" si="65"/>
        <v>872.35483870967744</v>
      </c>
      <c r="AK107" s="12">
        <f t="shared" si="66"/>
        <v>0.2105165846984432</v>
      </c>
      <c r="AL107" s="9">
        <f>AVERAGE($AL$5:AL11)</f>
        <v>2811876.5714285714</v>
      </c>
      <c r="AM107" s="9">
        <f t="shared" si="67"/>
        <v>2269664.2580645164</v>
      </c>
      <c r="AN107" s="12">
        <f t="shared" si="68"/>
        <v>0.23889538350770573</v>
      </c>
      <c r="AO107" s="7">
        <f>AVERAGE($AO$5:AO11)</f>
        <v>1002877.1242857144</v>
      </c>
      <c r="AP107" s="7">
        <f t="shared" si="69"/>
        <v>741084.99258064514</v>
      </c>
      <c r="AQ107" s="12">
        <f t="shared" si="70"/>
        <v>0.35325520598311255</v>
      </c>
      <c r="AR107" s="9">
        <f>AVERAGE($AR$5:AR11)</f>
        <v>566256.05167142861</v>
      </c>
      <c r="AS107" s="9">
        <f t="shared" si="71"/>
        <v>374016.98609642859</v>
      </c>
      <c r="AT107" s="12">
        <f t="shared" si="72"/>
        <v>0.5139848528842943</v>
      </c>
    </row>
    <row r="108" spans="1:46" ht="14.25">
      <c r="A108" s="6">
        <f t="shared" si="44"/>
        <v>46089</v>
      </c>
      <c r="B108" s="7">
        <f>AVERAGE($B$5:B12)</f>
        <v>17859.75</v>
      </c>
      <c r="C108" s="7">
        <f t="shared" si="45"/>
        <v>15193.225806451614</v>
      </c>
      <c r="D108" s="8">
        <f t="shared" si="46"/>
        <v>0.17550744177158745</v>
      </c>
      <c r="E108" s="9">
        <f>AVERAGE($E$5:E12)</f>
        <v>723.25</v>
      </c>
      <c r="F108" s="9">
        <f t="shared" si="47"/>
        <v>437.41935483870969</v>
      </c>
      <c r="G108" s="12">
        <f t="shared" si="48"/>
        <v>0.65344764011799406</v>
      </c>
      <c r="H108" s="7">
        <f>AVERAGE($H$5:H12)</f>
        <v>221.125</v>
      </c>
      <c r="I108" s="7">
        <f t="shared" si="49"/>
        <v>122.16129032258064</v>
      </c>
      <c r="J108" s="8">
        <f t="shared" si="50"/>
        <v>0.81010694481119627</v>
      </c>
      <c r="K108" s="9">
        <f>AVERAGE($K$5:K12)</f>
        <v>2276</v>
      </c>
      <c r="L108" s="9">
        <f t="shared" si="51"/>
        <v>1911.0967741935483</v>
      </c>
      <c r="M108" s="13">
        <f t="shared" si="52"/>
        <v>0.19093916683546019</v>
      </c>
      <c r="N108" s="7">
        <f>AVERAGE($N$5:N12)</f>
        <v>4802</v>
      </c>
      <c r="O108" s="7">
        <f t="shared" si="53"/>
        <v>4011.3870967741937</v>
      </c>
      <c r="P108" s="12">
        <f t="shared" si="54"/>
        <v>0.19709214896303262</v>
      </c>
      <c r="Q108" s="9">
        <f>AVERAGE($Q$5:Q12)</f>
        <v>44444.25</v>
      </c>
      <c r="R108" s="9">
        <f t="shared" si="55"/>
        <v>25949.193548387098</v>
      </c>
      <c r="S108" s="12">
        <f t="shared" si="56"/>
        <v>0.71274108835503613</v>
      </c>
      <c r="T108" s="7">
        <f>AVERAGE($T$5:T12)</f>
        <v>3442355.78125</v>
      </c>
      <c r="U108" s="7">
        <f t="shared" si="57"/>
        <v>2738621.7861290318</v>
      </c>
      <c r="V108" s="12">
        <f t="shared" si="58"/>
        <v>0.25696647806036671</v>
      </c>
      <c r="W108" s="17"/>
      <c r="X108" s="9">
        <f>AVERAGE($X$5:X12)</f>
        <v>13626.875</v>
      </c>
      <c r="Y108" s="9">
        <f t="shared" si="59"/>
        <v>11801.645161290322</v>
      </c>
      <c r="Z108" s="12">
        <f t="shared" si="60"/>
        <v>0.15465893218824062</v>
      </c>
      <c r="AA108" s="7">
        <f>AVERAGE($AA$5:AA12)</f>
        <v>21447453.68375</v>
      </c>
      <c r="AB108" s="7">
        <f t="shared" si="61"/>
        <v>19317591.772580646</v>
      </c>
      <c r="AC108" s="12">
        <f t="shared" si="62"/>
        <v>0.11025504298069265</v>
      </c>
      <c r="AD108" s="17"/>
      <c r="AE108" s="17"/>
      <c r="AF108" s="9">
        <f>AVERAGE($AF$5:AF12)</f>
        <v>693.625</v>
      </c>
      <c r="AG108" s="9">
        <f t="shared" si="63"/>
        <v>559.93548387096769</v>
      </c>
      <c r="AH108" s="12">
        <f t="shared" si="64"/>
        <v>0.23875878557437505</v>
      </c>
      <c r="AI108" s="7">
        <f>AVERAGE($AI$5:AI12)</f>
        <v>1079.25</v>
      </c>
      <c r="AJ108" s="7">
        <f t="shared" si="65"/>
        <v>872.35483870967744</v>
      </c>
      <c r="AK108" s="12">
        <f t="shared" si="66"/>
        <v>0.23716858336722993</v>
      </c>
      <c r="AL108" s="9">
        <f>AVERAGE($AL$5:AL12)</f>
        <v>2751887.75</v>
      </c>
      <c r="AM108" s="9">
        <f t="shared" si="67"/>
        <v>2269664.2580645164</v>
      </c>
      <c r="AN108" s="12">
        <f t="shared" si="68"/>
        <v>0.21246468072185512</v>
      </c>
      <c r="AO108" s="7">
        <f>AVERAGE($AO$5:AO12)</f>
        <v>978124.64250000007</v>
      </c>
      <c r="AP108" s="7">
        <f t="shared" si="69"/>
        <v>741084.99258064514</v>
      </c>
      <c r="AQ108" s="12">
        <f t="shared" si="70"/>
        <v>0.31985487804026769</v>
      </c>
      <c r="AR108" s="9">
        <f>AVERAGE($AR$5:AR12)</f>
        <v>554488.409675</v>
      </c>
      <c r="AS108" s="9">
        <f t="shared" si="71"/>
        <v>374016.98609642859</v>
      </c>
      <c r="AT108" s="12">
        <f t="shared" si="72"/>
        <v>0.48252199843148968</v>
      </c>
    </row>
    <row r="109" spans="1:46" ht="14.25">
      <c r="A109" s="6">
        <f t="shared" si="44"/>
        <v>46090</v>
      </c>
      <c r="B109" s="7">
        <f>AVERAGE($B$5:B13)</f>
        <v>17830.777777777777</v>
      </c>
      <c r="C109" s="7">
        <f t="shared" si="45"/>
        <v>15193.225806451614</v>
      </c>
      <c r="D109" s="8">
        <f t="shared" si="46"/>
        <v>0.17360052466317985</v>
      </c>
      <c r="E109" s="9">
        <f>AVERAGE($E$5:E13)</f>
        <v>725.11111111111109</v>
      </c>
      <c r="F109" s="9">
        <f t="shared" si="47"/>
        <v>437.41935483870969</v>
      </c>
      <c r="G109" s="12">
        <f t="shared" si="48"/>
        <v>0.65770239265814479</v>
      </c>
      <c r="H109" s="7">
        <f>AVERAGE($H$5:H13)</f>
        <v>220.22222222222223</v>
      </c>
      <c r="I109" s="7">
        <f t="shared" si="49"/>
        <v>122.16129032258064</v>
      </c>
      <c r="J109" s="8">
        <f t="shared" si="50"/>
        <v>0.80271689698676774</v>
      </c>
      <c r="K109" s="9">
        <f>AVERAGE($K$5:K13)</f>
        <v>2254.6666666666665</v>
      </c>
      <c r="L109" s="9">
        <f t="shared" si="51"/>
        <v>1911.0967741935483</v>
      </c>
      <c r="M109" s="13">
        <f t="shared" si="52"/>
        <v>0.17977629239529178</v>
      </c>
      <c r="N109" s="7">
        <f>AVERAGE($N$5:N13)</f>
        <v>4761.1111111111113</v>
      </c>
      <c r="O109" s="7">
        <f t="shared" si="53"/>
        <v>4011.3870967741937</v>
      </c>
      <c r="P109" s="12">
        <f t="shared" si="54"/>
        <v>0.18689894449224745</v>
      </c>
      <c r="Q109" s="9">
        <f>AVERAGE($Q$5:Q13)</f>
        <v>43269.222222222219</v>
      </c>
      <c r="R109" s="9">
        <f t="shared" si="55"/>
        <v>25949.193548387098</v>
      </c>
      <c r="S109" s="12">
        <f t="shared" si="56"/>
        <v>0.66745922726032725</v>
      </c>
      <c r="T109" s="7">
        <f>AVERAGE($T$5:T13)</f>
        <v>3378998.3844444444</v>
      </c>
      <c r="U109" s="7">
        <f t="shared" si="57"/>
        <v>2738621.7861290318</v>
      </c>
      <c r="V109" s="12">
        <f t="shared" si="58"/>
        <v>0.23383170380038776</v>
      </c>
      <c r="W109" s="17"/>
      <c r="X109" s="9">
        <f>AVERAGE($X$5:X13)</f>
        <v>13649.222222222223</v>
      </c>
      <c r="Y109" s="9">
        <f t="shared" si="59"/>
        <v>11801.645161290322</v>
      </c>
      <c r="Z109" s="12">
        <f t="shared" si="60"/>
        <v>0.1565525005778006</v>
      </c>
      <c r="AA109" s="7">
        <f>AVERAGE($AA$5:AA13)</f>
        <v>21277501.622222222</v>
      </c>
      <c r="AB109" s="7">
        <f t="shared" si="61"/>
        <v>19317591.772580646</v>
      </c>
      <c r="AC109" s="12">
        <f t="shared" si="62"/>
        <v>0.10145725578606898</v>
      </c>
      <c r="AD109" s="17"/>
      <c r="AE109" s="17"/>
      <c r="AF109" s="9">
        <f>AVERAGE($AF$5:AF13)</f>
        <v>695.66666666666663</v>
      </c>
      <c r="AG109" s="9">
        <f t="shared" si="63"/>
        <v>559.93548387096769</v>
      </c>
      <c r="AH109" s="12">
        <f t="shared" si="64"/>
        <v>0.24240503898298579</v>
      </c>
      <c r="AI109" s="7">
        <f>AVERAGE($AI$5:AI13)</f>
        <v>1085.6666666666667</v>
      </c>
      <c r="AJ109" s="7">
        <f t="shared" si="65"/>
        <v>872.35483870967744</v>
      </c>
      <c r="AK109" s="12">
        <f t="shared" si="66"/>
        <v>0.24452415289230736</v>
      </c>
      <c r="AL109" s="9">
        <f>AVERAGE($AL$5:AL13)</f>
        <v>2816181</v>
      </c>
      <c r="AM109" s="9">
        <f t="shared" si="67"/>
        <v>2269664.2580645164</v>
      </c>
      <c r="AN109" s="12">
        <f t="shared" si="68"/>
        <v>0.24079188804846952</v>
      </c>
      <c r="AO109" s="7">
        <f>AVERAGE($AO$5:AO13)</f>
        <v>908399.66333333345</v>
      </c>
      <c r="AP109" s="7">
        <f t="shared" si="69"/>
        <v>741084.99258064514</v>
      </c>
      <c r="AQ109" s="12">
        <f t="shared" si="70"/>
        <v>0.22576988122517008</v>
      </c>
      <c r="AR109" s="9">
        <f>AVERAGE($AR$5:AR13)</f>
        <v>453360.97474444448</v>
      </c>
      <c r="AS109" s="9">
        <f t="shared" si="71"/>
        <v>374016.98609642859</v>
      </c>
      <c r="AT109" s="12">
        <f t="shared" si="72"/>
        <v>0.21214006742346062</v>
      </c>
    </row>
    <row r="110" spans="1:46" ht="14.25">
      <c r="A110" s="6">
        <f t="shared" si="44"/>
        <v>46091</v>
      </c>
      <c r="B110" s="7">
        <f>AVERAGE($B$5:B14)</f>
        <v>17844</v>
      </c>
      <c r="C110" s="7">
        <f t="shared" si="45"/>
        <v>15193.225806451614</v>
      </c>
      <c r="D110" s="8">
        <f t="shared" si="46"/>
        <v>0.17447079555829206</v>
      </c>
      <c r="E110" s="9">
        <f>AVERAGE($E$5:E14)</f>
        <v>726.6</v>
      </c>
      <c r="F110" s="9">
        <f t="shared" si="47"/>
        <v>437.41935483870969</v>
      </c>
      <c r="G110" s="12">
        <f t="shared" si="48"/>
        <v>0.66110619469026544</v>
      </c>
      <c r="H110" s="7">
        <f>AVERAGE($H$5:H14)</f>
        <v>218</v>
      </c>
      <c r="I110" s="7">
        <f t="shared" si="49"/>
        <v>122.16129032258064</v>
      </c>
      <c r="J110" s="8">
        <f t="shared" si="50"/>
        <v>0.78452601003432798</v>
      </c>
      <c r="K110" s="9">
        <f>AVERAGE($K$5:K14)</f>
        <v>2238.9</v>
      </c>
      <c r="L110" s="9">
        <f t="shared" si="51"/>
        <v>1911.0967741935483</v>
      </c>
      <c r="M110" s="13">
        <f t="shared" si="52"/>
        <v>0.17152623050435498</v>
      </c>
      <c r="N110" s="7">
        <f>AVERAGE($N$5:N14)</f>
        <v>4738</v>
      </c>
      <c r="O110" s="7">
        <f t="shared" si="53"/>
        <v>4011.3870967741937</v>
      </c>
      <c r="P110" s="12">
        <f t="shared" si="54"/>
        <v>0.18113756805223835</v>
      </c>
      <c r="Q110" s="9">
        <f>AVERAGE($Q$5:Q14)</f>
        <v>41885.599999999999</v>
      </c>
      <c r="R110" s="9">
        <f t="shared" si="55"/>
        <v>25949.193548387098</v>
      </c>
      <c r="S110" s="12">
        <f t="shared" si="56"/>
        <v>0.61413879479131039</v>
      </c>
      <c r="T110" s="7">
        <f>AVERAGE($T$5:T14)</f>
        <v>3317665.96</v>
      </c>
      <c r="U110" s="7">
        <f t="shared" si="57"/>
        <v>2738621.7861290318</v>
      </c>
      <c r="V110" s="12">
        <f t="shared" si="58"/>
        <v>0.21143634247116377</v>
      </c>
      <c r="W110" s="17"/>
      <c r="X110" s="9">
        <f>AVERAGE($X$5:X14)</f>
        <v>13633</v>
      </c>
      <c r="Y110" s="9">
        <f t="shared" si="59"/>
        <v>11801.645161290322</v>
      </c>
      <c r="Z110" s="12">
        <f t="shared" si="60"/>
        <v>0.15517792762627414</v>
      </c>
      <c r="AA110" s="7">
        <f>AVERAGE($AA$5:AA14)</f>
        <v>21092312.301999997</v>
      </c>
      <c r="AB110" s="7">
        <f t="shared" si="61"/>
        <v>19317591.772580646</v>
      </c>
      <c r="AC110" s="12">
        <f t="shared" si="62"/>
        <v>9.1870692284655608E-2</v>
      </c>
      <c r="AD110" s="17"/>
      <c r="AE110" s="17"/>
      <c r="AF110" s="9">
        <f>AVERAGE($AF$5:AF14)</f>
        <v>687.3</v>
      </c>
      <c r="AG110" s="9">
        <f t="shared" si="63"/>
        <v>559.93548387096769</v>
      </c>
      <c r="AH110" s="12">
        <f t="shared" si="64"/>
        <v>0.22746284134116837</v>
      </c>
      <c r="AI110" s="7">
        <f>AVERAGE($AI$5:AI14)</f>
        <v>1080</v>
      </c>
      <c r="AJ110" s="7">
        <f t="shared" si="65"/>
        <v>872.35483870967744</v>
      </c>
      <c r="AK110" s="12">
        <f t="shared" si="66"/>
        <v>0.23802832525977144</v>
      </c>
      <c r="AL110" s="9">
        <f>AVERAGE($AL$5:AL14)</f>
        <v>2802032.2</v>
      </c>
      <c r="AM110" s="9">
        <f t="shared" si="67"/>
        <v>2269664.2580645164</v>
      </c>
      <c r="AN110" s="12">
        <f t="shared" si="68"/>
        <v>0.23455801449218178</v>
      </c>
      <c r="AO110" s="7">
        <f>AVERAGE($AO$5:AO14)</f>
        <v>848896.13399999996</v>
      </c>
      <c r="AP110" s="7">
        <f t="shared" si="69"/>
        <v>741084.99258064514</v>
      </c>
      <c r="AQ110" s="12">
        <f t="shared" si="70"/>
        <v>0.14547743173685004</v>
      </c>
      <c r="AR110" s="9">
        <f>AVERAGE($AR$5:AR14)</f>
        <v>414011.16794000001</v>
      </c>
      <c r="AS110" s="9">
        <f t="shared" si="71"/>
        <v>374016.98609642859</v>
      </c>
      <c r="AT110" s="12">
        <f t="shared" si="72"/>
        <v>0.10693145854413193</v>
      </c>
    </row>
    <row r="111" spans="1:46" ht="14.25">
      <c r="A111" s="6">
        <f t="shared" si="44"/>
        <v>46092</v>
      </c>
      <c r="B111" s="7">
        <f>AVERAGE($B$5:B15)</f>
        <v>17910.81818181818</v>
      </c>
      <c r="C111" s="7">
        <f t="shared" si="45"/>
        <v>15193.225806451614</v>
      </c>
      <c r="D111" s="8">
        <f t="shared" si="46"/>
        <v>0.17886868858439364</v>
      </c>
      <c r="E111" s="9">
        <f>AVERAGE($E$5:E15)</f>
        <v>714.90909090909088</v>
      </c>
      <c r="F111" s="9">
        <f t="shared" si="47"/>
        <v>437.41935483870969</v>
      </c>
      <c r="G111" s="12">
        <f t="shared" si="48"/>
        <v>0.63437919013140243</v>
      </c>
      <c r="H111" s="7">
        <f>AVERAGE($H$5:H15)</f>
        <v>213.90909090909091</v>
      </c>
      <c r="I111" s="7">
        <f t="shared" si="49"/>
        <v>122.16129032258064</v>
      </c>
      <c r="J111" s="8">
        <f t="shared" si="50"/>
        <v>0.75103824087188231</v>
      </c>
      <c r="K111" s="9">
        <f>AVERAGE($K$5:K15)</f>
        <v>2227.3636363636365</v>
      </c>
      <c r="L111" s="9">
        <f t="shared" si="51"/>
        <v>1911.0967741935483</v>
      </c>
      <c r="M111" s="13">
        <f t="shared" si="52"/>
        <v>0.1654897158745651</v>
      </c>
      <c r="N111" s="7">
        <f>AVERAGE($N$5:N15)</f>
        <v>4724.818181818182</v>
      </c>
      <c r="O111" s="7">
        <f t="shared" si="53"/>
        <v>4011.3870967741937</v>
      </c>
      <c r="P111" s="12">
        <f t="shared" si="54"/>
        <v>0.17785146829078219</v>
      </c>
      <c r="Q111" s="9">
        <f>AVERAGE($Q$5:Q15)</f>
        <v>41372.899090909094</v>
      </c>
      <c r="R111" s="9">
        <f t="shared" si="55"/>
        <v>25949.193548387098</v>
      </c>
      <c r="S111" s="12">
        <f t="shared" si="56"/>
        <v>0.59438092030727763</v>
      </c>
      <c r="T111" s="7">
        <f>AVERAGE($T$5:T15)</f>
        <v>3334555.0490909088</v>
      </c>
      <c r="U111" s="7">
        <f t="shared" si="57"/>
        <v>2738621.7861290318</v>
      </c>
      <c r="V111" s="12">
        <f t="shared" si="58"/>
        <v>0.21760334558800568</v>
      </c>
      <c r="W111" s="17"/>
      <c r="X111" s="9">
        <f>AVERAGE($X$5:X15)</f>
        <v>13665.454545454546</v>
      </c>
      <c r="Y111" s="9">
        <f t="shared" si="59"/>
        <v>11801.645161290322</v>
      </c>
      <c r="Z111" s="12">
        <f t="shared" si="60"/>
        <v>0.15792792942780243</v>
      </c>
      <c r="AA111" s="7">
        <f>AVERAGE($AA$5:AA15)</f>
        <v>20818820.892727271</v>
      </c>
      <c r="AB111" s="7">
        <f t="shared" si="61"/>
        <v>19317591.772580646</v>
      </c>
      <c r="AC111" s="12">
        <f t="shared" si="62"/>
        <v>7.7713057498060734E-2</v>
      </c>
      <c r="AD111" s="17"/>
      <c r="AE111" s="17"/>
      <c r="AF111" s="9">
        <f>AVERAGE($AF$5:AF15)</f>
        <v>679.5454545454545</v>
      </c>
      <c r="AG111" s="9">
        <f t="shared" si="63"/>
        <v>559.93548387096769</v>
      </c>
      <c r="AH111" s="12">
        <f t="shared" si="64"/>
        <v>0.21361384323707178</v>
      </c>
      <c r="AI111" s="7">
        <f>AVERAGE($AI$5:AI15)</f>
        <v>1072</v>
      </c>
      <c r="AJ111" s="7">
        <f t="shared" si="65"/>
        <v>872.35483870967744</v>
      </c>
      <c r="AK111" s="12">
        <f t="shared" si="66"/>
        <v>0.22885774507266204</v>
      </c>
      <c r="AL111" s="9">
        <f>AVERAGE($AL$5:AL15)</f>
        <v>2776482.7272727271</v>
      </c>
      <c r="AM111" s="9">
        <f t="shared" si="67"/>
        <v>2269664.2580645164</v>
      </c>
      <c r="AN111" s="12">
        <f t="shared" si="68"/>
        <v>0.22330107521735673</v>
      </c>
      <c r="AO111" s="7">
        <f>AVERAGE($AO$5:AO15)</f>
        <v>779458.9054545454</v>
      </c>
      <c r="AP111" s="7">
        <f t="shared" si="69"/>
        <v>741084.99258064514</v>
      </c>
      <c r="AQ111" s="12">
        <f t="shared" si="70"/>
        <v>5.1780717809805601E-2</v>
      </c>
      <c r="AR111" s="9">
        <f>AVERAGE($AR$5:AR15)</f>
        <v>357255.22305454547</v>
      </c>
      <c r="AS111" s="9">
        <f t="shared" si="71"/>
        <v>374016.98609642859</v>
      </c>
      <c r="AT111" s="12">
        <f t="shared" si="72"/>
        <v>-4.4815512837595106E-2</v>
      </c>
    </row>
    <row r="112" spans="1:46" ht="14.25">
      <c r="A112" s="6">
        <f t="shared" si="44"/>
        <v>46093</v>
      </c>
      <c r="B112" s="7">
        <f>AVERAGE($B$5:B16)</f>
        <v>17893.333333333332</v>
      </c>
      <c r="C112" s="7">
        <f t="shared" si="45"/>
        <v>15193.225806451614</v>
      </c>
      <c r="D112" s="8">
        <f t="shared" si="46"/>
        <v>0.17771785671316434</v>
      </c>
      <c r="E112" s="9">
        <f>AVERAGE($E$5:E16)</f>
        <v>705.16666666666663</v>
      </c>
      <c r="F112" s="9">
        <f t="shared" si="47"/>
        <v>437.41935483870969</v>
      </c>
      <c r="G112" s="12">
        <f t="shared" si="48"/>
        <v>0.61210668633234988</v>
      </c>
      <c r="H112" s="7">
        <f>AVERAGE($H$5:H16)</f>
        <v>211.58333333333334</v>
      </c>
      <c r="I112" s="7">
        <f t="shared" si="49"/>
        <v>122.16129032258064</v>
      </c>
      <c r="J112" s="8">
        <f t="shared" si="50"/>
        <v>0.73199982395915864</v>
      </c>
      <c r="K112" s="9">
        <f>AVERAGE($K$5:K16)</f>
        <v>2212.3333333333335</v>
      </c>
      <c r="L112" s="9">
        <f t="shared" si="51"/>
        <v>1911.0967741935483</v>
      </c>
      <c r="M112" s="13">
        <f t="shared" si="52"/>
        <v>0.15762496342808285</v>
      </c>
      <c r="N112" s="7">
        <f>AVERAGE($N$5:N16)</f>
        <v>4699</v>
      </c>
      <c r="O112" s="7">
        <f t="shared" si="53"/>
        <v>4011.3870967741937</v>
      </c>
      <c r="P112" s="12">
        <f t="shared" si="54"/>
        <v>0.1714152453097231</v>
      </c>
      <c r="Q112" s="9">
        <f>AVERAGE($Q$5:Q16)</f>
        <v>40216.157500000001</v>
      </c>
      <c r="R112" s="9">
        <f t="shared" si="55"/>
        <v>25949.193548387098</v>
      </c>
      <c r="S112" s="12">
        <f t="shared" si="56"/>
        <v>0.54980375112658109</v>
      </c>
      <c r="T112" s="7">
        <f>AVERAGE($T$5:T16)</f>
        <v>3306623.4516666667</v>
      </c>
      <c r="U112" s="7">
        <f t="shared" si="57"/>
        <v>2738621.7861290318</v>
      </c>
      <c r="V112" s="12">
        <f t="shared" si="58"/>
        <v>0.20740420178300339</v>
      </c>
      <c r="W112" s="17"/>
      <c r="X112" s="9">
        <f>AVERAGE($X$5:X16)</f>
        <v>13636.083333333334</v>
      </c>
      <c r="Y112" s="9">
        <f t="shared" si="59"/>
        <v>11801.645161290322</v>
      </c>
      <c r="Z112" s="12">
        <f t="shared" si="60"/>
        <v>0.15543919063589651</v>
      </c>
      <c r="AA112" s="7">
        <f>AVERAGE($AA$5:AA16)</f>
        <v>21042713.151666667</v>
      </c>
      <c r="AB112" s="7">
        <f t="shared" si="61"/>
        <v>19317591.772580646</v>
      </c>
      <c r="AC112" s="12">
        <f t="shared" si="62"/>
        <v>8.930312843315466E-2</v>
      </c>
      <c r="AD112" s="17"/>
      <c r="AE112" s="17"/>
      <c r="AF112" s="9">
        <f>AVERAGE($AF$5:AF16)</f>
        <v>672.41666666666663</v>
      </c>
      <c r="AG112" s="9">
        <f t="shared" si="63"/>
        <v>559.93548387096769</v>
      </c>
      <c r="AH112" s="12">
        <f t="shared" si="64"/>
        <v>0.20088239812574418</v>
      </c>
      <c r="AI112" s="7">
        <f>AVERAGE($AI$5:AI16)</f>
        <v>1061</v>
      </c>
      <c r="AJ112" s="7">
        <f t="shared" si="65"/>
        <v>872.35483870967744</v>
      </c>
      <c r="AK112" s="12">
        <f t="shared" si="66"/>
        <v>0.21624819731538658</v>
      </c>
      <c r="AL112" s="9">
        <f>AVERAGE($AL$5:AL16)</f>
        <v>2754757.25</v>
      </c>
      <c r="AM112" s="9">
        <f t="shared" si="67"/>
        <v>2269664.2580645164</v>
      </c>
      <c r="AN112" s="12">
        <f t="shared" si="68"/>
        <v>0.21372896463072144</v>
      </c>
      <c r="AO112" s="7">
        <f>AVERAGE($AO$5:AO16)</f>
        <v>867377.65749999986</v>
      </c>
      <c r="AP112" s="7">
        <f t="shared" si="69"/>
        <v>741084.99258064514</v>
      </c>
      <c r="AQ112" s="12">
        <f t="shared" si="70"/>
        <v>0.17041589855918113</v>
      </c>
      <c r="AR112" s="9">
        <f>AVERAGE($AR$5:AR16)</f>
        <v>443025.29749166669</v>
      </c>
      <c r="AS112" s="9">
        <f t="shared" si="71"/>
        <v>374016.98609642859</v>
      </c>
      <c r="AT112" s="12">
        <f t="shared" si="72"/>
        <v>0.18450582182234487</v>
      </c>
    </row>
    <row r="113" spans="1:46" ht="14.25">
      <c r="A113" s="6">
        <f t="shared" si="44"/>
        <v>46094</v>
      </c>
      <c r="B113" s="7">
        <f>AVERAGE($B$5:B17)</f>
        <v>16516.923076923078</v>
      </c>
      <c r="C113" s="7">
        <f t="shared" si="45"/>
        <v>15193.225806451614</v>
      </c>
      <c r="D113" s="8">
        <f t="shared" si="46"/>
        <v>8.7124175427536463E-2</v>
      </c>
      <c r="E113" s="9">
        <f>AVERAGE($E$5:E17)</f>
        <v>650.92307692307691</v>
      </c>
      <c r="F113" s="9">
        <f t="shared" si="47"/>
        <v>437.41935483870969</v>
      </c>
      <c r="G113" s="12">
        <f t="shared" si="48"/>
        <v>0.48809847969139997</v>
      </c>
      <c r="H113" s="7">
        <f>AVERAGE($H$5:H17)</f>
        <v>195.30769230769232</v>
      </c>
      <c r="I113" s="7">
        <f t="shared" si="49"/>
        <v>122.16129032258064</v>
      </c>
      <c r="J113" s="8">
        <f t="shared" si="50"/>
        <v>0.59876906826999265</v>
      </c>
      <c r="K113" s="9">
        <f>AVERAGE($K$5:K17)</f>
        <v>2042.1538461538462</v>
      </c>
      <c r="L113" s="9">
        <f t="shared" si="51"/>
        <v>1911.0967741935483</v>
      </c>
      <c r="M113" s="13">
        <f t="shared" si="52"/>
        <v>6.8576889318230277E-2</v>
      </c>
      <c r="N113" s="7">
        <f>AVERAGE($N$5:N17)</f>
        <v>4337.5384615384619</v>
      </c>
      <c r="O113" s="7">
        <f t="shared" si="53"/>
        <v>4011.3870967741937</v>
      </c>
      <c r="P113" s="12">
        <f t="shared" si="54"/>
        <v>8.130638028589833E-2</v>
      </c>
      <c r="Q113" s="9">
        <f>AVERAGE($Q$5:Q17)</f>
        <v>37122.606923076921</v>
      </c>
      <c r="R113" s="9">
        <f t="shared" si="55"/>
        <v>25949.193548387098</v>
      </c>
      <c r="S113" s="12">
        <f t="shared" si="56"/>
        <v>0.43058807796299775</v>
      </c>
      <c r="T113" s="7">
        <f>AVERAGE($T$5:T17)</f>
        <v>3052267.8015384618</v>
      </c>
      <c r="U113" s="7">
        <f t="shared" si="57"/>
        <v>2738621.7861290318</v>
      </c>
      <c r="V113" s="12">
        <f t="shared" si="58"/>
        <v>0.11452695549200323</v>
      </c>
      <c r="W113" s="17"/>
      <c r="X113" s="9">
        <f>AVERAGE($X$5:X17)</f>
        <v>12587.153846153846</v>
      </c>
      <c r="Y113" s="9">
        <f t="shared" si="59"/>
        <v>11801.645161290322</v>
      </c>
      <c r="Z113" s="12">
        <f t="shared" si="60"/>
        <v>6.6559252894673612E-2</v>
      </c>
      <c r="AA113" s="7">
        <f>AVERAGE($AA$5:AA17)</f>
        <v>19424042.909230769</v>
      </c>
      <c r="AB113" s="7">
        <f t="shared" si="61"/>
        <v>19317591.772580646</v>
      </c>
      <c r="AC113" s="12">
        <f t="shared" si="62"/>
        <v>5.5105800921427094E-3</v>
      </c>
      <c r="AD113" s="17"/>
      <c r="AE113" s="17"/>
      <c r="AF113" s="9">
        <f>AVERAGE($AF$5:AF17)</f>
        <v>620.69230769230774</v>
      </c>
      <c r="AG113" s="9">
        <f t="shared" si="63"/>
        <v>559.93548387096769</v>
      </c>
      <c r="AH113" s="12">
        <f t="shared" si="64"/>
        <v>0.10850682903914861</v>
      </c>
      <c r="AI113" s="7">
        <f>AVERAGE($AI$5:AI17)</f>
        <v>979.38461538461536</v>
      </c>
      <c r="AJ113" s="7">
        <f t="shared" si="65"/>
        <v>872.35483870967744</v>
      </c>
      <c r="AK113" s="12">
        <f t="shared" si="66"/>
        <v>0.12269064367574142</v>
      </c>
      <c r="AL113" s="9">
        <f>AVERAGE($AL$5:AL17)</f>
        <v>2542852.846153846</v>
      </c>
      <c r="AM113" s="9">
        <f t="shared" si="67"/>
        <v>2269664.2580645164</v>
      </c>
      <c r="AN113" s="12">
        <f t="shared" si="68"/>
        <v>0.12036519812066589</v>
      </c>
      <c r="AO113" s="7">
        <f>AVERAGE($AO$5:AO17)</f>
        <v>800656.29923076916</v>
      </c>
      <c r="AP113" s="7">
        <f t="shared" si="69"/>
        <v>741084.99258064514</v>
      </c>
      <c r="AQ113" s="12">
        <f t="shared" si="70"/>
        <v>8.0383906362321123E-2</v>
      </c>
      <c r="AR113" s="9">
        <f>AVERAGE($AR$5:AR17)</f>
        <v>443025.29749166669</v>
      </c>
      <c r="AS113" s="9">
        <f t="shared" si="71"/>
        <v>374016.98609642859</v>
      </c>
      <c r="AT113" s="12">
        <f t="shared" si="72"/>
        <v>0.18450582182234487</v>
      </c>
    </row>
    <row r="114" spans="1:46" ht="14.25">
      <c r="A114" s="6">
        <f t="shared" si="44"/>
        <v>46095</v>
      </c>
      <c r="B114" s="7">
        <f>AVERAGE($B$5:B18)</f>
        <v>15337.142857142857</v>
      </c>
      <c r="C114" s="7">
        <f t="shared" si="45"/>
        <v>15193.225806451614</v>
      </c>
      <c r="D114" s="8">
        <f t="shared" si="46"/>
        <v>9.4724486112837663E-3</v>
      </c>
      <c r="E114" s="9">
        <f>AVERAGE($E$5:E18)</f>
        <v>604.42857142857144</v>
      </c>
      <c r="F114" s="9">
        <f t="shared" si="47"/>
        <v>437.41935483870969</v>
      </c>
      <c r="G114" s="12">
        <f t="shared" si="48"/>
        <v>0.38180573114201433</v>
      </c>
      <c r="H114" s="7">
        <f>AVERAGE($H$5:H18)</f>
        <v>181.35714285714286</v>
      </c>
      <c r="I114" s="7">
        <f t="shared" si="49"/>
        <v>122.16129032258064</v>
      </c>
      <c r="J114" s="8">
        <f t="shared" si="50"/>
        <v>0.48457127767927882</v>
      </c>
      <c r="K114" s="9">
        <f>AVERAGE($K$5:K18)</f>
        <v>1896.2857142857142</v>
      </c>
      <c r="L114" s="9">
        <f t="shared" si="51"/>
        <v>1911.0967741935483</v>
      </c>
      <c r="M114" s="13">
        <f t="shared" si="52"/>
        <v>-7.7500313473576471E-3</v>
      </c>
      <c r="N114" s="7">
        <f>AVERAGE($N$5:N18)</f>
        <v>4027.7142857142858</v>
      </c>
      <c r="O114" s="7">
        <f t="shared" si="53"/>
        <v>4011.3870967741937</v>
      </c>
      <c r="P114" s="12">
        <f t="shared" si="54"/>
        <v>4.0702102654769567E-3</v>
      </c>
      <c r="Q114" s="9">
        <f>AVERAGE($Q$5:Q18)</f>
        <v>34470.992142857147</v>
      </c>
      <c r="R114" s="9">
        <f t="shared" si="55"/>
        <v>25949.193548387098</v>
      </c>
      <c r="S114" s="12">
        <f t="shared" si="56"/>
        <v>0.3284032152513553</v>
      </c>
      <c r="T114" s="7">
        <f>AVERAGE($T$5:T18)</f>
        <v>2834248.672857143</v>
      </c>
      <c r="U114" s="7">
        <f t="shared" si="57"/>
        <v>2738621.7861290318</v>
      </c>
      <c r="V114" s="12">
        <f t="shared" si="58"/>
        <v>3.4917887242574386E-2</v>
      </c>
      <c r="W114" s="17"/>
      <c r="X114" s="9">
        <f>AVERAGE($X$5:X18)</f>
        <v>11688.071428571429</v>
      </c>
      <c r="Y114" s="9">
        <f t="shared" si="59"/>
        <v>11801.645161290322</v>
      </c>
      <c r="Z114" s="12">
        <f t="shared" si="60"/>
        <v>-9.6235508835172574E-3</v>
      </c>
      <c r="AA114" s="7">
        <f>AVERAGE($AA$5:AA18)</f>
        <v>18036611.272857141</v>
      </c>
      <c r="AB114" s="7">
        <f t="shared" si="61"/>
        <v>19317591.772580646</v>
      </c>
      <c r="AC114" s="12">
        <f t="shared" si="62"/>
        <v>-6.6311604200153279E-2</v>
      </c>
      <c r="AD114" s="17"/>
      <c r="AE114" s="17"/>
      <c r="AF114" s="9">
        <f>AVERAGE($AF$5:AF18)</f>
        <v>576.35714285714289</v>
      </c>
      <c r="AG114" s="9">
        <f t="shared" si="63"/>
        <v>559.93548387096769</v>
      </c>
      <c r="AH114" s="12">
        <f t="shared" si="64"/>
        <v>2.9327769822066561E-2</v>
      </c>
      <c r="AI114" s="7">
        <f>AVERAGE($AI$5:AI18)</f>
        <v>909.42857142857144</v>
      </c>
      <c r="AJ114" s="7">
        <f t="shared" si="65"/>
        <v>872.35483870967744</v>
      </c>
      <c r="AK114" s="12">
        <f t="shared" si="66"/>
        <v>4.2498454841759944E-2</v>
      </c>
      <c r="AL114" s="9">
        <f>AVERAGE($AL$5:AL18)</f>
        <v>2361220.5</v>
      </c>
      <c r="AM114" s="9">
        <f t="shared" si="67"/>
        <v>2269664.2580645164</v>
      </c>
      <c r="AN114" s="12">
        <f t="shared" si="68"/>
        <v>4.033911254061838E-2</v>
      </c>
      <c r="AO114" s="7">
        <f>AVERAGE($AO$5:AO18)</f>
        <v>743466.56357142853</v>
      </c>
      <c r="AP114" s="7">
        <f t="shared" si="69"/>
        <v>741084.99258064514</v>
      </c>
      <c r="AQ114" s="12">
        <f t="shared" si="70"/>
        <v>3.2136273364410787E-3</v>
      </c>
      <c r="AR114" s="9">
        <f>AVERAGE($AR$5:AR18)</f>
        <v>443025.29749166669</v>
      </c>
      <c r="AS114" s="9">
        <f t="shared" si="71"/>
        <v>374016.98609642859</v>
      </c>
      <c r="AT114" s="12">
        <f t="shared" si="72"/>
        <v>0.18450582182234487</v>
      </c>
    </row>
    <row r="115" spans="1:46" ht="14.25">
      <c r="A115" s="6">
        <f t="shared" si="44"/>
        <v>46096</v>
      </c>
      <c r="B115" s="7">
        <f>AVERAGE($B$5:B19)</f>
        <v>14314.666666666666</v>
      </c>
      <c r="C115" s="7">
        <f t="shared" si="45"/>
        <v>15193.225806451614</v>
      </c>
      <c r="D115" s="8">
        <f t="shared" si="46"/>
        <v>-5.7825714629468505E-2</v>
      </c>
      <c r="E115" s="9">
        <f>AVERAGE($E$5:E19)</f>
        <v>564.13333333333333</v>
      </c>
      <c r="F115" s="9">
        <f t="shared" si="47"/>
        <v>437.41935483870969</v>
      </c>
      <c r="G115" s="12">
        <f t="shared" si="48"/>
        <v>0.28968534906587995</v>
      </c>
      <c r="H115" s="7">
        <f>AVERAGE($H$5:H19)</f>
        <v>169.26666666666668</v>
      </c>
      <c r="I115" s="7">
        <f t="shared" si="49"/>
        <v>122.16129032258064</v>
      </c>
      <c r="J115" s="8">
        <f t="shared" si="50"/>
        <v>0.38559985916732697</v>
      </c>
      <c r="K115" s="9">
        <f>AVERAGE($K$5:K19)</f>
        <v>1769.8666666666666</v>
      </c>
      <c r="L115" s="9">
        <f t="shared" si="51"/>
        <v>1911.0967741935483</v>
      </c>
      <c r="M115" s="13">
        <f t="shared" si="52"/>
        <v>-7.3900029257533834E-2</v>
      </c>
      <c r="N115" s="7">
        <f>AVERAGE($N$5:N19)</f>
        <v>3759.2</v>
      </c>
      <c r="O115" s="7">
        <f t="shared" si="53"/>
        <v>4011.3870967741937</v>
      </c>
      <c r="P115" s="12">
        <f t="shared" si="54"/>
        <v>-6.2867803752221563E-2</v>
      </c>
      <c r="Q115" s="9">
        <f>AVERAGE($Q$5:Q19)</f>
        <v>32172.925999999999</v>
      </c>
      <c r="R115" s="9">
        <f t="shared" si="55"/>
        <v>25949.193548387098</v>
      </c>
      <c r="S115" s="12">
        <f t="shared" si="56"/>
        <v>0.23984300090126479</v>
      </c>
      <c r="T115" s="7">
        <f>AVERAGE($T$5:T19)</f>
        <v>2645298.7613333333</v>
      </c>
      <c r="U115" s="7">
        <f t="shared" si="57"/>
        <v>2738621.7861290318</v>
      </c>
      <c r="V115" s="12">
        <f t="shared" si="58"/>
        <v>-3.4076638573597287E-2</v>
      </c>
      <c r="W115" s="17"/>
      <c r="X115" s="9">
        <f>AVERAGE($X$5:X19)</f>
        <v>10908.866666666667</v>
      </c>
      <c r="Y115" s="9">
        <f t="shared" si="59"/>
        <v>11801.645161290322</v>
      </c>
      <c r="Z115" s="12">
        <f t="shared" si="60"/>
        <v>-7.5648647491282819E-2</v>
      </c>
      <c r="AA115" s="7">
        <f>AVERAGE($AA$5:AA19)</f>
        <v>16834170.521333333</v>
      </c>
      <c r="AB115" s="7">
        <f t="shared" si="61"/>
        <v>19317591.772580646</v>
      </c>
      <c r="AC115" s="12">
        <f t="shared" si="62"/>
        <v>-0.12855749725347632</v>
      </c>
      <c r="AD115" s="17"/>
      <c r="AE115" s="17"/>
      <c r="AF115" s="9">
        <f>AVERAGE($AF$5:AF19)</f>
        <v>537.93333333333328</v>
      </c>
      <c r="AG115" s="9">
        <f t="shared" si="63"/>
        <v>559.93548387096769</v>
      </c>
      <c r="AH115" s="12">
        <f t="shared" si="64"/>
        <v>-3.9294081499404693E-2</v>
      </c>
      <c r="AI115" s="7">
        <f>AVERAGE($AI$5:AI19)</f>
        <v>848.8</v>
      </c>
      <c r="AJ115" s="7">
        <f t="shared" si="65"/>
        <v>872.35483870967744</v>
      </c>
      <c r="AK115" s="12">
        <f t="shared" si="66"/>
        <v>-2.7001442147690787E-2</v>
      </c>
      <c r="AL115" s="9">
        <f>AVERAGE($AL$5:AL19)</f>
        <v>2203805.7999999998</v>
      </c>
      <c r="AM115" s="9">
        <f t="shared" si="67"/>
        <v>2269664.2580645164</v>
      </c>
      <c r="AN115" s="12">
        <f t="shared" si="68"/>
        <v>-2.9016828295422927E-2</v>
      </c>
      <c r="AO115" s="7">
        <f>AVERAGE($AO$5:AO19)</f>
        <v>693902.12599999993</v>
      </c>
      <c r="AP115" s="7">
        <f t="shared" si="69"/>
        <v>741084.99258064514</v>
      </c>
      <c r="AQ115" s="12">
        <f t="shared" si="70"/>
        <v>-6.3667281152655034E-2</v>
      </c>
      <c r="AR115" s="9">
        <f>AVERAGE($AR$5:AR19)</f>
        <v>443025.29749166669</v>
      </c>
      <c r="AS115" s="9">
        <f t="shared" si="71"/>
        <v>374016.98609642859</v>
      </c>
      <c r="AT115" s="12">
        <f t="shared" si="72"/>
        <v>0.18450582182234487</v>
      </c>
    </row>
    <row r="116" spans="1:46" ht="14.25">
      <c r="A116" s="6">
        <f t="shared" si="44"/>
        <v>46097</v>
      </c>
      <c r="B116" s="7">
        <f>AVERAGE($B$5:B20)</f>
        <v>13420</v>
      </c>
      <c r="C116" s="7">
        <f t="shared" si="45"/>
        <v>15193.225806451614</v>
      </c>
      <c r="D116" s="8">
        <f t="shared" si="46"/>
        <v>-0.11671160746512668</v>
      </c>
      <c r="E116" s="9">
        <f>AVERAGE($E$5:E20)</f>
        <v>528.875</v>
      </c>
      <c r="F116" s="9">
        <f t="shared" si="47"/>
        <v>437.41935483870969</v>
      </c>
      <c r="G116" s="12">
        <f t="shared" si="48"/>
        <v>0.20908001474926249</v>
      </c>
      <c r="H116" s="7">
        <f>AVERAGE($H$5:H20)</f>
        <v>158.6875</v>
      </c>
      <c r="I116" s="7">
        <f t="shared" si="49"/>
        <v>122.16129032258064</v>
      </c>
      <c r="J116" s="8">
        <f t="shared" si="50"/>
        <v>0.29899986796936895</v>
      </c>
      <c r="K116" s="9">
        <f>AVERAGE($K$5:K20)</f>
        <v>1659.25</v>
      </c>
      <c r="L116" s="9">
        <f t="shared" si="51"/>
        <v>1911.0967741935483</v>
      </c>
      <c r="M116" s="13">
        <f t="shared" si="52"/>
        <v>-0.13178127742893792</v>
      </c>
      <c r="N116" s="7">
        <f>AVERAGE($N$5:N20)</f>
        <v>3524.25</v>
      </c>
      <c r="O116" s="7">
        <f t="shared" si="53"/>
        <v>4011.3870967741937</v>
      </c>
      <c r="P116" s="12">
        <f t="shared" si="54"/>
        <v>-0.12143856601770768</v>
      </c>
      <c r="Q116" s="9">
        <f>AVERAGE($Q$5:Q20)</f>
        <v>30162.118125000001</v>
      </c>
      <c r="R116" s="9">
        <f t="shared" si="55"/>
        <v>25949.193548387098</v>
      </c>
      <c r="S116" s="12">
        <f t="shared" si="56"/>
        <v>0.16235281334493579</v>
      </c>
      <c r="T116" s="7">
        <f>AVERAGE($T$5:T20)</f>
        <v>2479967.5887500001</v>
      </c>
      <c r="U116" s="7">
        <f t="shared" si="57"/>
        <v>2738621.7861290318</v>
      </c>
      <c r="V116" s="12">
        <f t="shared" si="58"/>
        <v>-9.4446848662747412E-2</v>
      </c>
      <c r="W116" s="17"/>
      <c r="X116" s="9">
        <f>AVERAGE($X$5:X20)</f>
        <v>10227.0625</v>
      </c>
      <c r="Y116" s="9">
        <f t="shared" si="59"/>
        <v>11801.645161290322</v>
      </c>
      <c r="Z116" s="12">
        <f t="shared" si="60"/>
        <v>-0.13342060702307765</v>
      </c>
      <c r="AA116" s="7">
        <f>AVERAGE($AA$5:AA20)</f>
        <v>15782034.86375</v>
      </c>
      <c r="AB116" s="7">
        <f t="shared" si="61"/>
        <v>19317591.772580646</v>
      </c>
      <c r="AC116" s="12">
        <f t="shared" si="62"/>
        <v>-0.18302265367513404</v>
      </c>
      <c r="AD116" s="17"/>
      <c r="AE116" s="17"/>
      <c r="AF116" s="9">
        <f>AVERAGE($AF$5:AF20)</f>
        <v>504.3125</v>
      </c>
      <c r="AG116" s="9">
        <f t="shared" si="63"/>
        <v>559.93548387096769</v>
      </c>
      <c r="AH116" s="12">
        <f t="shared" si="64"/>
        <v>-9.9338201405691814E-2</v>
      </c>
      <c r="AI116" s="7">
        <f>AVERAGE($AI$5:AI20)</f>
        <v>795.75</v>
      </c>
      <c r="AJ116" s="7">
        <f t="shared" si="65"/>
        <v>872.35483870967744</v>
      </c>
      <c r="AK116" s="12">
        <f t="shared" si="66"/>
        <v>-8.7813852013460064E-2</v>
      </c>
      <c r="AL116" s="9">
        <f>AVERAGE($AL$5:AL20)</f>
        <v>2066067.9375</v>
      </c>
      <c r="AM116" s="9">
        <f t="shared" si="67"/>
        <v>2269664.2580645164</v>
      </c>
      <c r="AN116" s="12">
        <f t="shared" si="68"/>
        <v>-8.9703276526958919E-2</v>
      </c>
      <c r="AO116" s="7">
        <f>AVERAGE($AO$5:AO20)</f>
        <v>650533.24312499992</v>
      </c>
      <c r="AP116" s="7">
        <f t="shared" si="69"/>
        <v>741084.99258064514</v>
      </c>
      <c r="AQ116" s="12">
        <f t="shared" si="70"/>
        <v>-0.12218807608061412</v>
      </c>
      <c r="AR116" s="9">
        <f>AVERAGE($AR$5:AR20)</f>
        <v>443025.29749166669</v>
      </c>
      <c r="AS116" s="9">
        <f t="shared" si="71"/>
        <v>374016.98609642859</v>
      </c>
      <c r="AT116" s="12">
        <f t="shared" si="72"/>
        <v>0.18450582182234487</v>
      </c>
    </row>
    <row r="117" spans="1:46" ht="14.25">
      <c r="A117" s="6">
        <f t="shared" si="44"/>
        <v>46098</v>
      </c>
      <c r="B117" s="7">
        <f>AVERAGE($B$5:B21)</f>
        <v>12630.588235294117</v>
      </c>
      <c r="C117" s="7">
        <f t="shared" si="45"/>
        <v>15193.225806451614</v>
      </c>
      <c r="D117" s="8">
        <f t="shared" si="46"/>
        <v>-0.16866974820247221</v>
      </c>
      <c r="E117" s="9">
        <f>AVERAGE($E$5:E21)</f>
        <v>497.76470588235293</v>
      </c>
      <c r="F117" s="9">
        <f t="shared" si="47"/>
        <v>437.41935483870969</v>
      </c>
      <c r="G117" s="12">
        <f t="shared" si="48"/>
        <v>0.13795766094048231</v>
      </c>
      <c r="H117" s="7">
        <f>AVERAGE($H$5:H21)</f>
        <v>149.35294117647058</v>
      </c>
      <c r="I117" s="7">
        <f t="shared" si="49"/>
        <v>122.16129032258064</v>
      </c>
      <c r="J117" s="8">
        <f t="shared" si="50"/>
        <v>0.22258811102999423</v>
      </c>
      <c r="K117" s="9">
        <f>AVERAGE($K$5:K21)</f>
        <v>1561.6470588235295</v>
      </c>
      <c r="L117" s="9">
        <f t="shared" si="51"/>
        <v>1911.0967741935483</v>
      </c>
      <c r="M117" s="13">
        <f t="shared" si="52"/>
        <v>-0.18285296699194151</v>
      </c>
      <c r="N117" s="7">
        <f>AVERAGE($N$5:N21)</f>
        <v>3316.9411764705883</v>
      </c>
      <c r="O117" s="7">
        <f t="shared" si="53"/>
        <v>4011.3870967741937</v>
      </c>
      <c r="P117" s="12">
        <f t="shared" si="54"/>
        <v>-0.17311865036960722</v>
      </c>
      <c r="Q117" s="9">
        <f>AVERAGE($Q$5:Q21)</f>
        <v>28387.875882352942</v>
      </c>
      <c r="R117" s="9">
        <f t="shared" si="55"/>
        <v>25949.193548387098</v>
      </c>
      <c r="S117" s="12">
        <f t="shared" si="56"/>
        <v>9.3979118442292522E-2</v>
      </c>
      <c r="T117" s="7">
        <f>AVERAGE($T$5:T21)</f>
        <v>2334087.1423529414</v>
      </c>
      <c r="U117" s="7">
        <f t="shared" si="57"/>
        <v>2738621.7861290318</v>
      </c>
      <c r="V117" s="12">
        <f t="shared" si="58"/>
        <v>-0.14771468109435046</v>
      </c>
      <c r="W117" s="17"/>
      <c r="X117" s="9">
        <f>AVERAGE($X$5:X21)</f>
        <v>9625.4705882352937</v>
      </c>
      <c r="Y117" s="9">
        <f t="shared" si="59"/>
        <v>11801.645161290322</v>
      </c>
      <c r="Z117" s="12">
        <f t="shared" si="60"/>
        <v>-0.18439586543348488</v>
      </c>
      <c r="AA117" s="7">
        <f>AVERAGE($AA$5:AA21)</f>
        <v>14853679.871764705</v>
      </c>
      <c r="AB117" s="7">
        <f t="shared" si="61"/>
        <v>19317591.772580646</v>
      </c>
      <c r="AC117" s="12">
        <f t="shared" si="62"/>
        <v>-0.23108014463542031</v>
      </c>
      <c r="AD117" s="17"/>
      <c r="AE117" s="17"/>
      <c r="AF117" s="9">
        <f>AVERAGE($AF$5:AF21)</f>
        <v>474.64705882352939</v>
      </c>
      <c r="AG117" s="9">
        <f t="shared" si="63"/>
        <v>559.93548387096769</v>
      </c>
      <c r="AH117" s="12">
        <f t="shared" si="64"/>
        <v>-0.15231830720535702</v>
      </c>
      <c r="AI117" s="7">
        <f>AVERAGE($AI$5:AI21)</f>
        <v>748.94117647058829</v>
      </c>
      <c r="AJ117" s="7">
        <f t="shared" si="65"/>
        <v>872.35483870967744</v>
      </c>
      <c r="AK117" s="12">
        <f t="shared" si="66"/>
        <v>-0.14147186071855058</v>
      </c>
      <c r="AL117" s="9">
        <f>AVERAGE($AL$5:AL21)</f>
        <v>1944534.5294117648</v>
      </c>
      <c r="AM117" s="9">
        <f t="shared" si="67"/>
        <v>2269664.2580645164</v>
      </c>
      <c r="AN117" s="12">
        <f t="shared" si="68"/>
        <v>-0.14325014261360836</v>
      </c>
      <c r="AO117" s="7">
        <f>AVERAGE($AO$5:AO21)</f>
        <v>612266.58176470583</v>
      </c>
      <c r="AP117" s="7">
        <f t="shared" si="69"/>
        <v>741084.99258064514</v>
      </c>
      <c r="AQ117" s="12">
        <f t="shared" si="70"/>
        <v>-0.17382407160528385</v>
      </c>
      <c r="AR117" s="9">
        <f>AVERAGE($AR$5:AR21)</f>
        <v>443025.29749166669</v>
      </c>
      <c r="AS117" s="9">
        <f t="shared" si="71"/>
        <v>374016.98609642859</v>
      </c>
      <c r="AT117" s="12">
        <f t="shared" si="72"/>
        <v>0.18450582182234487</v>
      </c>
    </row>
    <row r="118" spans="1:46" ht="14.25">
      <c r="A118" s="6">
        <f t="shared" si="44"/>
        <v>46099</v>
      </c>
      <c r="B118" s="7">
        <f>AVERAGE($B$5:B22)</f>
        <v>11928.888888888889</v>
      </c>
      <c r="C118" s="7">
        <f t="shared" si="45"/>
        <v>15193.225806451614</v>
      </c>
      <c r="D118" s="8">
        <f t="shared" si="46"/>
        <v>-0.21485476219122374</v>
      </c>
      <c r="E118" s="9">
        <f>AVERAGE($E$5:E22)</f>
        <v>470.11111111111109</v>
      </c>
      <c r="F118" s="9">
        <f t="shared" si="47"/>
        <v>437.41935483870969</v>
      </c>
      <c r="G118" s="12">
        <f t="shared" si="48"/>
        <v>7.4737790888233263E-2</v>
      </c>
      <c r="H118" s="7">
        <f>AVERAGE($H$5:H22)</f>
        <v>141.05555555555554</v>
      </c>
      <c r="I118" s="7">
        <f t="shared" si="49"/>
        <v>122.16129032258064</v>
      </c>
      <c r="J118" s="8">
        <f t="shared" si="50"/>
        <v>0.15466654930610563</v>
      </c>
      <c r="K118" s="9">
        <f>AVERAGE($K$5:K22)</f>
        <v>1474.8888888888889</v>
      </c>
      <c r="L118" s="9">
        <f t="shared" si="51"/>
        <v>1911.0967741935483</v>
      </c>
      <c r="M118" s="13">
        <f t="shared" si="52"/>
        <v>-0.22825002438127814</v>
      </c>
      <c r="N118" s="7">
        <f>AVERAGE($N$5:N22)</f>
        <v>3132.6666666666665</v>
      </c>
      <c r="O118" s="7">
        <f t="shared" si="53"/>
        <v>4011.3870967741937</v>
      </c>
      <c r="P118" s="12">
        <f t="shared" si="54"/>
        <v>-0.21905650312685129</v>
      </c>
      <c r="Q118" s="9">
        <f>AVERAGE($Q$5:Q22)</f>
        <v>26810.771666666667</v>
      </c>
      <c r="R118" s="9">
        <f t="shared" si="55"/>
        <v>25949.193548387098</v>
      </c>
      <c r="S118" s="12">
        <f t="shared" si="56"/>
        <v>3.3202500751054027E-2</v>
      </c>
      <c r="T118" s="7">
        <f>AVERAGE($T$5:T22)</f>
        <v>2204415.6344444444</v>
      </c>
      <c r="U118" s="7">
        <f t="shared" si="57"/>
        <v>2738621.7861290318</v>
      </c>
      <c r="V118" s="12">
        <f t="shared" si="58"/>
        <v>-0.19506386547799773</v>
      </c>
      <c r="W118" s="17"/>
      <c r="X118" s="9">
        <f>AVERAGE($X$5:X22)</f>
        <v>9090.7222222222226</v>
      </c>
      <c r="Y118" s="9">
        <f t="shared" si="59"/>
        <v>11801.645161290322</v>
      </c>
      <c r="Z118" s="12">
        <f t="shared" si="60"/>
        <v>-0.22970720624273566</v>
      </c>
      <c r="AA118" s="7">
        <f>AVERAGE($AA$5:AA22)</f>
        <v>14028475.434444444</v>
      </c>
      <c r="AB118" s="7">
        <f t="shared" si="61"/>
        <v>19317591.772580646</v>
      </c>
      <c r="AC118" s="12">
        <f t="shared" si="62"/>
        <v>-0.27379791437789691</v>
      </c>
      <c r="AD118" s="17"/>
      <c r="AE118" s="17"/>
      <c r="AF118" s="9">
        <f>AVERAGE($AF$5:AF22)</f>
        <v>448.27777777777777</v>
      </c>
      <c r="AG118" s="9">
        <f t="shared" si="63"/>
        <v>559.93548387096769</v>
      </c>
      <c r="AH118" s="12">
        <f t="shared" si="64"/>
        <v>-0.19941173458283717</v>
      </c>
      <c r="AI118" s="7">
        <f>AVERAGE($AI$5:AI22)</f>
        <v>707.33333333333337</v>
      </c>
      <c r="AJ118" s="7">
        <f t="shared" si="65"/>
        <v>872.35483870967744</v>
      </c>
      <c r="AK118" s="12">
        <f t="shared" si="66"/>
        <v>-0.1891678684564089</v>
      </c>
      <c r="AL118" s="9">
        <f>AVERAGE($AL$5:AL22)</f>
        <v>1836504.8333333333</v>
      </c>
      <c r="AM118" s="9">
        <f t="shared" si="67"/>
        <v>2269664.2580645164</v>
      </c>
      <c r="AN118" s="12">
        <f t="shared" si="68"/>
        <v>-0.1908473569128524</v>
      </c>
      <c r="AO118" s="7">
        <f>AVERAGE($AO$5:AO22)</f>
        <v>578251.77166666661</v>
      </c>
      <c r="AP118" s="7">
        <f t="shared" si="69"/>
        <v>741084.99258064514</v>
      </c>
      <c r="AQ118" s="12">
        <f t="shared" si="70"/>
        <v>-0.2197227342938792</v>
      </c>
      <c r="AR118" s="9">
        <f>AVERAGE($AR$5:AR22)</f>
        <v>443025.29749166669</v>
      </c>
      <c r="AS118" s="9">
        <f t="shared" si="71"/>
        <v>374016.98609642859</v>
      </c>
      <c r="AT118" s="12">
        <f t="shared" si="72"/>
        <v>0.18450582182234487</v>
      </c>
    </row>
    <row r="119" spans="1:46" ht="14.25">
      <c r="A119" s="6">
        <f t="shared" si="44"/>
        <v>46100</v>
      </c>
      <c r="B119" s="7">
        <f>AVERAGE($B$5:B23)</f>
        <v>11301.052631578947</v>
      </c>
      <c r="C119" s="7">
        <f t="shared" si="45"/>
        <v>15193.225806451614</v>
      </c>
      <c r="D119" s="8">
        <f t="shared" si="46"/>
        <v>-0.25617819576010675</v>
      </c>
      <c r="E119" s="9">
        <f>AVERAGE($E$5:E23)</f>
        <v>445.36842105263156</v>
      </c>
      <c r="F119" s="9">
        <f t="shared" si="47"/>
        <v>437.41935483870969</v>
      </c>
      <c r="G119" s="12">
        <f t="shared" si="48"/>
        <v>1.8172643999378898E-2</v>
      </c>
      <c r="H119" s="7">
        <f>AVERAGE($H$5:H23)</f>
        <v>133.63157894736841</v>
      </c>
      <c r="I119" s="7">
        <f t="shared" si="49"/>
        <v>122.16129032258064</v>
      </c>
      <c r="J119" s="8">
        <f t="shared" si="50"/>
        <v>9.3894625658415859E-2</v>
      </c>
      <c r="K119" s="9">
        <f>AVERAGE($K$5:K23)</f>
        <v>1397.2631578947369</v>
      </c>
      <c r="L119" s="9">
        <f t="shared" si="51"/>
        <v>1911.0967741935483</v>
      </c>
      <c r="M119" s="13">
        <f t="shared" si="52"/>
        <v>-0.26886844415068456</v>
      </c>
      <c r="N119" s="7">
        <f>AVERAGE($N$5:N23)</f>
        <v>2967.7894736842104</v>
      </c>
      <c r="O119" s="7">
        <f t="shared" si="53"/>
        <v>4011.3870967741937</v>
      </c>
      <c r="P119" s="12">
        <f t="shared" si="54"/>
        <v>-0.2601587924359644</v>
      </c>
      <c r="Q119" s="9">
        <f>AVERAGE($Q$5:Q23)</f>
        <v>25399.678421052631</v>
      </c>
      <c r="R119" s="9">
        <f t="shared" si="55"/>
        <v>25949.193548387098</v>
      </c>
      <c r="S119" s="12">
        <f t="shared" si="56"/>
        <v>-2.1176578235843596E-2</v>
      </c>
      <c r="T119" s="7">
        <f>AVERAGE($T$5:T23)</f>
        <v>2088393.7589473685</v>
      </c>
      <c r="U119" s="7">
        <f t="shared" si="57"/>
        <v>2738621.7861290318</v>
      </c>
      <c r="V119" s="12">
        <f t="shared" si="58"/>
        <v>-0.23742892518968206</v>
      </c>
      <c r="W119" s="17"/>
      <c r="X119" s="9">
        <f>AVERAGE($X$5:X23)</f>
        <v>8612.2631578947367</v>
      </c>
      <c r="Y119" s="9">
        <f t="shared" si="59"/>
        <v>11801.645161290322</v>
      </c>
      <c r="Z119" s="12">
        <f t="shared" si="60"/>
        <v>-0.27024893222996016</v>
      </c>
      <c r="AA119" s="7">
        <f>AVERAGE($AA$5:AA23)</f>
        <v>13290134.622105263</v>
      </c>
      <c r="AB119" s="7">
        <f t="shared" si="61"/>
        <v>19317591.772580646</v>
      </c>
      <c r="AC119" s="12">
        <f t="shared" si="62"/>
        <v>-0.31201907677906021</v>
      </c>
      <c r="AD119" s="17"/>
      <c r="AE119" s="17"/>
      <c r="AF119" s="9">
        <f>AVERAGE($AF$5:AF23)</f>
        <v>424.68421052631578</v>
      </c>
      <c r="AG119" s="9">
        <f t="shared" si="63"/>
        <v>559.93548387096769</v>
      </c>
      <c r="AH119" s="12">
        <f t="shared" si="64"/>
        <v>-0.24154795907847734</v>
      </c>
      <c r="AI119" s="7">
        <f>AVERAGE($AI$5:AI23)</f>
        <v>670.10526315789468</v>
      </c>
      <c r="AJ119" s="7">
        <f t="shared" si="65"/>
        <v>872.35483870967744</v>
      </c>
      <c r="AK119" s="12">
        <f t="shared" si="66"/>
        <v>-0.23184324380080854</v>
      </c>
      <c r="AL119" s="9">
        <f>AVERAGE($AL$5:AL23)</f>
        <v>1739846.6842105263</v>
      </c>
      <c r="AM119" s="9">
        <f t="shared" si="67"/>
        <v>2269664.2580645164</v>
      </c>
      <c r="AN119" s="12">
        <f t="shared" si="68"/>
        <v>-0.23343433812796541</v>
      </c>
      <c r="AO119" s="7">
        <f>AVERAGE($AO$5:AO23)</f>
        <v>547817.46789473679</v>
      </c>
      <c r="AP119" s="7">
        <f t="shared" si="69"/>
        <v>741084.99258064514</v>
      </c>
      <c r="AQ119" s="12">
        <f t="shared" si="70"/>
        <v>-0.26078995880472766</v>
      </c>
      <c r="AR119" s="9">
        <f>AVERAGE($AR$5:AR23)</f>
        <v>443025.29749166669</v>
      </c>
      <c r="AS119" s="9">
        <f t="shared" si="71"/>
        <v>374016.98609642859</v>
      </c>
      <c r="AT119" s="12">
        <f t="shared" si="72"/>
        <v>0.18450582182234487</v>
      </c>
    </row>
    <row r="120" spans="1:46" ht="14.25">
      <c r="A120" s="6">
        <f t="shared" si="44"/>
        <v>46101</v>
      </c>
      <c r="B120" s="7">
        <f>AVERAGE($B$5:B24)</f>
        <v>10736</v>
      </c>
      <c r="C120" s="7">
        <f t="shared" si="45"/>
        <v>15193.225806451614</v>
      </c>
      <c r="D120" s="8">
        <f t="shared" si="46"/>
        <v>-0.29336928597210132</v>
      </c>
      <c r="E120" s="9">
        <f>AVERAGE($E$5:E24)</f>
        <v>423.1</v>
      </c>
      <c r="F120" s="9">
        <f t="shared" si="47"/>
        <v>437.41935483870969</v>
      </c>
      <c r="G120" s="12">
        <f t="shared" si="48"/>
        <v>-3.2735988200589955E-2</v>
      </c>
      <c r="H120" s="7">
        <f>AVERAGE($H$5:H24)</f>
        <v>126.95</v>
      </c>
      <c r="I120" s="7">
        <f t="shared" si="49"/>
        <v>122.16129032258064</v>
      </c>
      <c r="J120" s="8">
        <f t="shared" si="50"/>
        <v>3.9199894375495176E-2</v>
      </c>
      <c r="K120" s="9">
        <f>AVERAGE($K$5:K24)</f>
        <v>1327.4</v>
      </c>
      <c r="L120" s="9">
        <f t="shared" si="51"/>
        <v>1911.0967741935483</v>
      </c>
      <c r="M120" s="13">
        <f t="shared" si="52"/>
        <v>-0.3054250219431503</v>
      </c>
      <c r="N120" s="7">
        <f>AVERAGE($N$5:N24)</f>
        <v>2819.4</v>
      </c>
      <c r="O120" s="7">
        <f t="shared" si="53"/>
        <v>4011.3870967741937</v>
      </c>
      <c r="P120" s="12">
        <f t="shared" si="54"/>
        <v>-0.29715085281416614</v>
      </c>
      <c r="Q120" s="9">
        <f>AVERAGE($Q$5:Q24)</f>
        <v>24129.694500000001</v>
      </c>
      <c r="R120" s="9">
        <f t="shared" si="55"/>
        <v>25949.193548387098</v>
      </c>
      <c r="S120" s="12">
        <f t="shared" si="56"/>
        <v>-7.0117749324051348E-2</v>
      </c>
      <c r="T120" s="7">
        <f>AVERAGE($T$5:T24)</f>
        <v>1983974.071</v>
      </c>
      <c r="U120" s="7">
        <f t="shared" si="57"/>
        <v>2738621.7861290318</v>
      </c>
      <c r="V120" s="12">
        <f t="shared" si="58"/>
        <v>-0.27555747893019794</v>
      </c>
      <c r="W120" s="17"/>
      <c r="X120" s="9">
        <f>AVERAGE($X$5:X24)</f>
        <v>8181.65</v>
      </c>
      <c r="Y120" s="9">
        <f t="shared" si="59"/>
        <v>11801.645161290322</v>
      </c>
      <c r="Z120" s="12">
        <f t="shared" si="60"/>
        <v>-0.30673648561846217</v>
      </c>
      <c r="AA120" s="7">
        <f>AVERAGE($AA$5:AA24)</f>
        <v>12625627.890999999</v>
      </c>
      <c r="AB120" s="7">
        <f t="shared" si="61"/>
        <v>19317591.772580646</v>
      </c>
      <c r="AC120" s="12">
        <f t="shared" si="62"/>
        <v>-0.34641812294010726</v>
      </c>
      <c r="AD120" s="17"/>
      <c r="AE120" s="17"/>
      <c r="AF120" s="9">
        <f>AVERAGE($AF$5:AF24)</f>
        <v>403.45</v>
      </c>
      <c r="AG120" s="9">
        <f t="shared" si="63"/>
        <v>559.93548387096769</v>
      </c>
      <c r="AH120" s="12">
        <f t="shared" si="64"/>
        <v>-0.27947056112455348</v>
      </c>
      <c r="AI120" s="7">
        <f>AVERAGE($AI$5:AI24)</f>
        <v>636.6</v>
      </c>
      <c r="AJ120" s="7">
        <f t="shared" si="65"/>
        <v>872.35483870967744</v>
      </c>
      <c r="AK120" s="12">
        <f t="shared" si="66"/>
        <v>-0.27025108161076805</v>
      </c>
      <c r="AL120" s="9">
        <f>AVERAGE($AL$5:AL24)</f>
        <v>1652854.35</v>
      </c>
      <c r="AM120" s="9">
        <f t="shared" si="67"/>
        <v>2269664.2580645164</v>
      </c>
      <c r="AN120" s="12">
        <f t="shared" si="68"/>
        <v>-0.27176262122156708</v>
      </c>
      <c r="AO120" s="7">
        <f>AVERAGE($AO$5:AO24)</f>
        <v>520426.59449999995</v>
      </c>
      <c r="AP120" s="7">
        <f t="shared" si="69"/>
        <v>741084.99258064514</v>
      </c>
      <c r="AQ120" s="12">
        <f t="shared" si="70"/>
        <v>-0.29775046086449125</v>
      </c>
      <c r="AR120" s="9">
        <f>AVERAGE($AR$5:AR24)</f>
        <v>443025.29749166669</v>
      </c>
      <c r="AS120" s="9">
        <f t="shared" si="71"/>
        <v>374016.98609642859</v>
      </c>
      <c r="AT120" s="12">
        <f t="shared" si="72"/>
        <v>0.18450582182234487</v>
      </c>
    </row>
    <row r="121" spans="1:46" ht="14.25">
      <c r="A121" s="6">
        <f t="shared" si="44"/>
        <v>46102</v>
      </c>
      <c r="B121" s="7">
        <f>AVERAGE($B$5:B25)</f>
        <v>10224.761904761905</v>
      </c>
      <c r="C121" s="7">
        <f t="shared" si="45"/>
        <v>15193.225806451614</v>
      </c>
      <c r="D121" s="8">
        <f t="shared" si="46"/>
        <v>-0.32701836759247749</v>
      </c>
      <c r="E121" s="9">
        <f>AVERAGE($E$5:E25)</f>
        <v>402.95238095238096</v>
      </c>
      <c r="F121" s="9">
        <f t="shared" si="47"/>
        <v>437.41935483870969</v>
      </c>
      <c r="G121" s="12">
        <f t="shared" si="48"/>
        <v>-7.879617923865713E-2</v>
      </c>
      <c r="H121" s="7">
        <f>AVERAGE($H$5:H25)</f>
        <v>120.9047619047619</v>
      </c>
      <c r="I121" s="7">
        <f t="shared" si="49"/>
        <v>122.16129032258064</v>
      </c>
      <c r="J121" s="8">
        <f t="shared" si="50"/>
        <v>-1.0285814880480861E-2</v>
      </c>
      <c r="K121" s="9">
        <f>AVERAGE($K$5:K25)</f>
        <v>1264.1904761904761</v>
      </c>
      <c r="L121" s="9">
        <f t="shared" si="51"/>
        <v>1911.0967741935483</v>
      </c>
      <c r="M121" s="13">
        <f t="shared" si="52"/>
        <v>-0.33850002089823844</v>
      </c>
      <c r="N121" s="7">
        <f>AVERAGE($N$5:N25)</f>
        <v>2685.1428571428573</v>
      </c>
      <c r="O121" s="7">
        <f t="shared" si="53"/>
        <v>4011.3870967741937</v>
      </c>
      <c r="P121" s="12">
        <f t="shared" si="54"/>
        <v>-0.33061985982301534</v>
      </c>
      <c r="Q121" s="9">
        <f>AVERAGE($Q$5:Q25)</f>
        <v>22980.661428571428</v>
      </c>
      <c r="R121" s="9">
        <f t="shared" si="55"/>
        <v>25949.193548387098</v>
      </c>
      <c r="S121" s="12">
        <f t="shared" si="56"/>
        <v>-0.1143978564990966</v>
      </c>
      <c r="T121" s="7">
        <f>AVERAGE($T$5:T25)</f>
        <v>1889499.1152380954</v>
      </c>
      <c r="U121" s="7">
        <f t="shared" si="57"/>
        <v>2738621.7861290318</v>
      </c>
      <c r="V121" s="12">
        <f t="shared" si="58"/>
        <v>-0.31005474183828374</v>
      </c>
      <c r="W121" s="17"/>
      <c r="X121" s="9">
        <f>AVERAGE($X$5:X25)</f>
        <v>7792.0476190476193</v>
      </c>
      <c r="Y121" s="9">
        <f t="shared" si="59"/>
        <v>11801.645161290322</v>
      </c>
      <c r="Z121" s="12">
        <f t="shared" si="60"/>
        <v>-0.33974903392234485</v>
      </c>
      <c r="AA121" s="7">
        <f>AVERAGE($AA$5:AA25)</f>
        <v>12024407.515238095</v>
      </c>
      <c r="AB121" s="7">
        <f t="shared" si="61"/>
        <v>19317591.772580646</v>
      </c>
      <c r="AC121" s="12">
        <f t="shared" si="62"/>
        <v>-0.3775410694667688</v>
      </c>
      <c r="AD121" s="17"/>
      <c r="AE121" s="17"/>
      <c r="AF121" s="9">
        <f>AVERAGE($AF$5:AF25)</f>
        <v>384.23809523809524</v>
      </c>
      <c r="AG121" s="9">
        <f t="shared" si="63"/>
        <v>559.93548387096769</v>
      </c>
      <c r="AH121" s="12">
        <f t="shared" si="64"/>
        <v>-0.313781486785289</v>
      </c>
      <c r="AI121" s="7">
        <f>AVERAGE($AI$5:AI25)</f>
        <v>606.28571428571433</v>
      </c>
      <c r="AJ121" s="7">
        <f t="shared" si="65"/>
        <v>872.35483870967744</v>
      </c>
      <c r="AK121" s="12">
        <f t="shared" si="66"/>
        <v>-0.30500103010549334</v>
      </c>
      <c r="AL121" s="9">
        <f>AVERAGE($AL$5:AL25)</f>
        <v>1574147</v>
      </c>
      <c r="AM121" s="9">
        <f t="shared" si="67"/>
        <v>2269664.2580645164</v>
      </c>
      <c r="AN121" s="12">
        <f t="shared" si="68"/>
        <v>-0.30644059163958776</v>
      </c>
      <c r="AO121" s="7">
        <f>AVERAGE($AO$5:AO25)</f>
        <v>495644.37571428565</v>
      </c>
      <c r="AP121" s="7">
        <f t="shared" si="69"/>
        <v>741084.99258064514</v>
      </c>
      <c r="AQ121" s="12">
        <f t="shared" si="70"/>
        <v>-0.33119091510903931</v>
      </c>
      <c r="AR121" s="9">
        <f>AVERAGE($AR$5:AR25)</f>
        <v>443025.29749166669</v>
      </c>
      <c r="AS121" s="9">
        <f t="shared" si="71"/>
        <v>374016.98609642859</v>
      </c>
      <c r="AT121" s="12">
        <f t="shared" si="72"/>
        <v>0.18450582182234487</v>
      </c>
    </row>
    <row r="122" spans="1:46" ht="14.25">
      <c r="A122" s="6">
        <f t="shared" si="44"/>
        <v>46103</v>
      </c>
      <c r="B122" s="7">
        <f>AVERAGE($B$5:B26)</f>
        <v>9760</v>
      </c>
      <c r="C122" s="7">
        <f t="shared" si="45"/>
        <v>15193.225806451614</v>
      </c>
      <c r="D122" s="8">
        <f t="shared" si="46"/>
        <v>-0.35760844179281942</v>
      </c>
      <c r="E122" s="9">
        <f>AVERAGE($E$5:E26)</f>
        <v>384.63636363636363</v>
      </c>
      <c r="F122" s="9">
        <f t="shared" si="47"/>
        <v>437.41935483870969</v>
      </c>
      <c r="G122" s="12">
        <f t="shared" si="48"/>
        <v>-0.12066908018235457</v>
      </c>
      <c r="H122" s="7">
        <f>AVERAGE($H$5:H26)</f>
        <v>115.40909090909091</v>
      </c>
      <c r="I122" s="7">
        <f t="shared" si="49"/>
        <v>122.16129032258064</v>
      </c>
      <c r="J122" s="8">
        <f t="shared" si="50"/>
        <v>-5.5272823295004429E-2</v>
      </c>
      <c r="K122" s="9">
        <f>AVERAGE($K$5:K26)</f>
        <v>1206.7272727272727</v>
      </c>
      <c r="L122" s="9">
        <f t="shared" si="51"/>
        <v>1911.0967741935483</v>
      </c>
      <c r="M122" s="13">
        <f t="shared" si="52"/>
        <v>-0.36856820176650029</v>
      </c>
      <c r="N122" s="7">
        <f>AVERAGE($N$5:N26)</f>
        <v>2563.090909090909</v>
      </c>
      <c r="O122" s="7">
        <f t="shared" si="53"/>
        <v>4011.3870967741937</v>
      </c>
      <c r="P122" s="12">
        <f t="shared" si="54"/>
        <v>-0.36104622983106016</v>
      </c>
      <c r="Q122" s="9">
        <f>AVERAGE($Q$5:Q26)</f>
        <v>21936.085909090911</v>
      </c>
      <c r="R122" s="9">
        <f t="shared" si="55"/>
        <v>25949.193548387098</v>
      </c>
      <c r="S122" s="12">
        <f t="shared" si="56"/>
        <v>-0.15465249938550121</v>
      </c>
      <c r="T122" s="7">
        <f>AVERAGE($T$5:T26)</f>
        <v>1803612.791818182</v>
      </c>
      <c r="U122" s="7">
        <f t="shared" si="57"/>
        <v>2738621.7861290318</v>
      </c>
      <c r="V122" s="12">
        <f t="shared" si="58"/>
        <v>-0.34141588993654354</v>
      </c>
      <c r="W122" s="17"/>
      <c r="X122" s="9">
        <f>AVERAGE($X$5:X26)</f>
        <v>7437.863636363636</v>
      </c>
      <c r="Y122" s="9">
        <f t="shared" si="59"/>
        <v>11801.645161290322</v>
      </c>
      <c r="Z122" s="12">
        <f t="shared" si="60"/>
        <v>-0.36976044147132925</v>
      </c>
      <c r="AA122" s="7">
        <f>AVERAGE($AA$5:AA26)</f>
        <v>11477843.537272727</v>
      </c>
      <c r="AB122" s="7">
        <f t="shared" si="61"/>
        <v>19317591.772580646</v>
      </c>
      <c r="AC122" s="12">
        <f t="shared" si="62"/>
        <v>-0.40583465721827933</v>
      </c>
      <c r="AD122" s="17"/>
      <c r="AE122" s="17"/>
      <c r="AF122" s="9">
        <f>AVERAGE($AF$5:AF26)</f>
        <v>366.77272727272725</v>
      </c>
      <c r="AG122" s="9">
        <f t="shared" si="63"/>
        <v>559.93548387096769</v>
      </c>
      <c r="AH122" s="12">
        <f t="shared" si="64"/>
        <v>-0.3449732373859577</v>
      </c>
      <c r="AI122" s="7">
        <f>AVERAGE($AI$5:AI26)</f>
        <v>578.72727272727275</v>
      </c>
      <c r="AJ122" s="7">
        <f t="shared" si="65"/>
        <v>872.35483870967744</v>
      </c>
      <c r="AK122" s="12">
        <f t="shared" si="66"/>
        <v>-0.33659189237342546</v>
      </c>
      <c r="AL122" s="9">
        <f>AVERAGE($AL$5:AL26)</f>
        <v>1502594.8636363635</v>
      </c>
      <c r="AM122" s="9">
        <f t="shared" si="67"/>
        <v>2269664.2580645164</v>
      </c>
      <c r="AN122" s="12">
        <f t="shared" si="68"/>
        <v>-0.33796601929233383</v>
      </c>
      <c r="AO122" s="7">
        <f>AVERAGE($AO$5:AO26)</f>
        <v>473115.08590909088</v>
      </c>
      <c r="AP122" s="7">
        <f t="shared" si="69"/>
        <v>741084.99258064514</v>
      </c>
      <c r="AQ122" s="12">
        <f t="shared" si="70"/>
        <v>-0.36159132805862843</v>
      </c>
      <c r="AR122" s="9">
        <f>AVERAGE($AR$5:AR26)</f>
        <v>443025.29749166669</v>
      </c>
      <c r="AS122" s="9">
        <f t="shared" si="71"/>
        <v>374016.98609642859</v>
      </c>
      <c r="AT122" s="12">
        <f t="shared" si="72"/>
        <v>0.18450582182234487</v>
      </c>
    </row>
    <row r="123" spans="1:46" ht="14.25">
      <c r="A123" s="6">
        <f t="shared" si="44"/>
        <v>46104</v>
      </c>
      <c r="B123" s="7">
        <f>AVERAGE($B$5:B27)</f>
        <v>9335.652173913044</v>
      </c>
      <c r="C123" s="7">
        <f t="shared" si="45"/>
        <v>15193.225806451614</v>
      </c>
      <c r="D123" s="8">
        <f t="shared" si="46"/>
        <v>-0.38553850954095764</v>
      </c>
      <c r="E123" s="9">
        <f>AVERAGE($E$5:E27)</f>
        <v>367.91304347826087</v>
      </c>
      <c r="F123" s="9">
        <f t="shared" si="47"/>
        <v>437.41935483870969</v>
      </c>
      <c r="G123" s="12">
        <f t="shared" si="48"/>
        <v>-0.15890085930486086</v>
      </c>
      <c r="H123" s="7">
        <f>AVERAGE($H$5:H27)</f>
        <v>110.39130434782609</v>
      </c>
      <c r="I123" s="7">
        <f t="shared" si="49"/>
        <v>122.16129032258064</v>
      </c>
      <c r="J123" s="8">
        <f t="shared" si="50"/>
        <v>-9.634791793435199E-2</v>
      </c>
      <c r="K123" s="9">
        <f>AVERAGE($K$5:K27)</f>
        <v>1154.2608695652175</v>
      </c>
      <c r="L123" s="9">
        <f t="shared" si="51"/>
        <v>1911.0967741935483</v>
      </c>
      <c r="M123" s="13">
        <f t="shared" si="52"/>
        <v>-0.39602175821143504</v>
      </c>
      <c r="N123" s="7">
        <f>AVERAGE($N$5:N27)</f>
        <v>2451.6521739130435</v>
      </c>
      <c r="O123" s="7">
        <f t="shared" si="53"/>
        <v>4011.3870967741937</v>
      </c>
      <c r="P123" s="12">
        <f t="shared" si="54"/>
        <v>-0.38882682853405753</v>
      </c>
      <c r="Q123" s="9">
        <f>AVERAGE($Q$5:Q27)</f>
        <v>20982.34304347826</v>
      </c>
      <c r="R123" s="9">
        <f t="shared" si="55"/>
        <v>25949.193548387098</v>
      </c>
      <c r="S123" s="12">
        <f t="shared" si="56"/>
        <v>-0.19140673854265342</v>
      </c>
      <c r="T123" s="7">
        <f>AVERAGE($T$5:T27)</f>
        <v>1725194.8443478262</v>
      </c>
      <c r="U123" s="7">
        <f t="shared" si="57"/>
        <v>2738621.7861290318</v>
      </c>
      <c r="V123" s="12">
        <f t="shared" si="58"/>
        <v>-0.37004998167843295</v>
      </c>
      <c r="W123" s="17"/>
      <c r="X123" s="9">
        <f>AVERAGE($X$5:X27)</f>
        <v>7114.478260869565</v>
      </c>
      <c r="Y123" s="9">
        <f t="shared" si="59"/>
        <v>11801.645161290322</v>
      </c>
      <c r="Z123" s="12">
        <f t="shared" si="60"/>
        <v>-0.39716216140735838</v>
      </c>
      <c r="AA123" s="7">
        <f>AVERAGE($AA$5:AA27)</f>
        <v>10978806.861739131</v>
      </c>
      <c r="AB123" s="7">
        <f t="shared" si="61"/>
        <v>19317591.772580646</v>
      </c>
      <c r="AC123" s="12">
        <f t="shared" si="62"/>
        <v>-0.43166793299139755</v>
      </c>
      <c r="AD123" s="17"/>
      <c r="AE123" s="17"/>
      <c r="AF123" s="9">
        <f>AVERAGE($AF$5:AF27)</f>
        <v>350.82608695652175</v>
      </c>
      <c r="AG123" s="9">
        <f t="shared" si="63"/>
        <v>559.93548387096769</v>
      </c>
      <c r="AH123" s="12">
        <f t="shared" si="64"/>
        <v>-0.37345266184743775</v>
      </c>
      <c r="AI123" s="7">
        <f>AVERAGE($AI$5:AI27)</f>
        <v>553.56521739130437</v>
      </c>
      <c r="AJ123" s="7">
        <f t="shared" si="65"/>
        <v>872.35483870967744</v>
      </c>
      <c r="AK123" s="12">
        <f t="shared" si="66"/>
        <v>-0.36543572313979827</v>
      </c>
      <c r="AL123" s="9">
        <f>AVERAGE($AL$5:AL27)</f>
        <v>1437264.6521739131</v>
      </c>
      <c r="AM123" s="9">
        <f t="shared" si="67"/>
        <v>2269664.2580645164</v>
      </c>
      <c r="AN123" s="12">
        <f t="shared" si="68"/>
        <v>-0.36675010541005837</v>
      </c>
      <c r="AO123" s="7">
        <f>AVERAGE($AO$5:AO27)</f>
        <v>452544.86478260864</v>
      </c>
      <c r="AP123" s="7">
        <f t="shared" si="69"/>
        <v>741084.99258064514</v>
      </c>
      <c r="AQ123" s="12">
        <f t="shared" si="70"/>
        <v>-0.38934822683868808</v>
      </c>
      <c r="AR123" s="9">
        <f>AVERAGE($AR$5:AR27)</f>
        <v>443025.29749166669</v>
      </c>
      <c r="AS123" s="9">
        <f t="shared" si="71"/>
        <v>374016.98609642859</v>
      </c>
      <c r="AT123" s="12">
        <f t="shared" si="72"/>
        <v>0.18450582182234487</v>
      </c>
    </row>
    <row r="124" spans="1:46" ht="14.25">
      <c r="A124" s="6">
        <f t="shared" si="44"/>
        <v>46105</v>
      </c>
      <c r="B124" s="7">
        <f>AVERAGE($B$5:B28)</f>
        <v>8946.6666666666661</v>
      </c>
      <c r="C124" s="7">
        <f t="shared" si="45"/>
        <v>15193.225806451614</v>
      </c>
      <c r="D124" s="8">
        <f t="shared" si="46"/>
        <v>-0.41114107164341784</v>
      </c>
      <c r="E124" s="9">
        <f>AVERAGE($E$5:E28)</f>
        <v>352.58333333333331</v>
      </c>
      <c r="F124" s="9">
        <f t="shared" si="47"/>
        <v>437.41935483870969</v>
      </c>
      <c r="G124" s="12">
        <f t="shared" si="48"/>
        <v>-0.19394665683382506</v>
      </c>
      <c r="H124" s="7">
        <f>AVERAGE($H$5:H28)</f>
        <v>105.79166666666667</v>
      </c>
      <c r="I124" s="7">
        <f t="shared" si="49"/>
        <v>122.16129032258064</v>
      </c>
      <c r="J124" s="8">
        <f t="shared" si="50"/>
        <v>-0.13400008802042065</v>
      </c>
      <c r="K124" s="9">
        <f>AVERAGE($K$5:K28)</f>
        <v>1106.1666666666667</v>
      </c>
      <c r="L124" s="9">
        <f t="shared" si="51"/>
        <v>1911.0967741935483</v>
      </c>
      <c r="M124" s="13">
        <f t="shared" si="52"/>
        <v>-0.42118751828595857</v>
      </c>
      <c r="N124" s="7">
        <f>AVERAGE($N$5:N28)</f>
        <v>2349.5</v>
      </c>
      <c r="O124" s="7">
        <f t="shared" si="53"/>
        <v>4011.3870967741937</v>
      </c>
      <c r="P124" s="12">
        <f t="shared" si="54"/>
        <v>-0.41429237734513846</v>
      </c>
      <c r="Q124" s="9">
        <f>AVERAGE($Q$5:Q28)</f>
        <v>20108.078750000001</v>
      </c>
      <c r="R124" s="9">
        <f t="shared" si="55"/>
        <v>25949.193548387098</v>
      </c>
      <c r="S124" s="12">
        <f t="shared" si="56"/>
        <v>-0.22509812443670948</v>
      </c>
      <c r="T124" s="7">
        <f>AVERAGE($T$5:T28)</f>
        <v>1653311.7258333333</v>
      </c>
      <c r="U124" s="7">
        <f t="shared" si="57"/>
        <v>2738621.7861290318</v>
      </c>
      <c r="V124" s="12">
        <f t="shared" si="58"/>
        <v>-0.39629789910849833</v>
      </c>
      <c r="W124" s="17"/>
      <c r="X124" s="9">
        <f>AVERAGE($X$5:X28)</f>
        <v>6818.041666666667</v>
      </c>
      <c r="Y124" s="9">
        <f t="shared" si="59"/>
        <v>11801.645161290322</v>
      </c>
      <c r="Z124" s="12">
        <f t="shared" si="60"/>
        <v>-0.42228040468205175</v>
      </c>
      <c r="AA124" s="7">
        <f>AVERAGE($AA$5:AA28)</f>
        <v>10521356.575833334</v>
      </c>
      <c r="AB124" s="7">
        <f t="shared" si="61"/>
        <v>19317591.772580646</v>
      </c>
      <c r="AC124" s="12">
        <f t="shared" si="62"/>
        <v>-0.45534843578342266</v>
      </c>
      <c r="AD124" s="17"/>
      <c r="AE124" s="17"/>
      <c r="AF124" s="9">
        <f>AVERAGE($AF$5:AF28)</f>
        <v>336.20833333333331</v>
      </c>
      <c r="AG124" s="9">
        <f t="shared" si="63"/>
        <v>559.93548387096769</v>
      </c>
      <c r="AH124" s="12">
        <f t="shared" si="64"/>
        <v>-0.39955880093712792</v>
      </c>
      <c r="AI124" s="7">
        <f>AVERAGE($AI$5:AI28)</f>
        <v>530.5</v>
      </c>
      <c r="AJ124" s="7">
        <f t="shared" si="65"/>
        <v>872.35483870967744</v>
      </c>
      <c r="AK124" s="12">
        <f t="shared" si="66"/>
        <v>-0.39187590134230671</v>
      </c>
      <c r="AL124" s="9">
        <f>AVERAGE($AL$5:AL28)</f>
        <v>1377378.625</v>
      </c>
      <c r="AM124" s="9">
        <f t="shared" si="67"/>
        <v>2269664.2580645164</v>
      </c>
      <c r="AN124" s="12">
        <f t="shared" si="68"/>
        <v>-0.39313551768463928</v>
      </c>
      <c r="AO124" s="7">
        <f>AVERAGE($AO$5:AO28)</f>
        <v>433688.82874999993</v>
      </c>
      <c r="AP124" s="7">
        <f t="shared" si="69"/>
        <v>741084.99258064514</v>
      </c>
      <c r="AQ124" s="12">
        <f t="shared" si="70"/>
        <v>-0.41479205072040942</v>
      </c>
      <c r="AR124" s="9">
        <f>AVERAGE($AR$5:AR28)</f>
        <v>443025.29749166669</v>
      </c>
      <c r="AS124" s="9">
        <f t="shared" si="71"/>
        <v>374016.98609642859</v>
      </c>
      <c r="AT124" s="12">
        <f t="shared" si="72"/>
        <v>0.18450582182234487</v>
      </c>
    </row>
    <row r="125" spans="1:46" ht="14.25">
      <c r="A125" s="6">
        <f t="shared" si="44"/>
        <v>46106</v>
      </c>
      <c r="B125" s="7">
        <f>AVERAGE($B$5:B29)</f>
        <v>8588.7999999999993</v>
      </c>
      <c r="C125" s="7">
        <f t="shared" si="45"/>
        <v>15193.225806451614</v>
      </c>
      <c r="D125" s="8">
        <f t="shared" si="46"/>
        <v>-0.43469542877768114</v>
      </c>
      <c r="E125" s="9">
        <f>AVERAGE($E$5:E29)</f>
        <v>338.48</v>
      </c>
      <c r="F125" s="9">
        <f t="shared" si="47"/>
        <v>437.41935483870969</v>
      </c>
      <c r="G125" s="12">
        <f t="shared" si="48"/>
        <v>-0.22618879056047198</v>
      </c>
      <c r="H125" s="7">
        <f>AVERAGE($H$5:H29)</f>
        <v>101.56</v>
      </c>
      <c r="I125" s="7">
        <f t="shared" si="49"/>
        <v>122.16129032258064</v>
      </c>
      <c r="J125" s="8">
        <f t="shared" si="50"/>
        <v>-0.16864008449960385</v>
      </c>
      <c r="K125" s="9">
        <f>AVERAGE($K$5:K29)</f>
        <v>1061.92</v>
      </c>
      <c r="L125" s="9">
        <f t="shared" si="51"/>
        <v>1911.0967741935483</v>
      </c>
      <c r="M125" s="13">
        <f t="shared" si="52"/>
        <v>-0.44434001755452024</v>
      </c>
      <c r="N125" s="7">
        <f>AVERAGE($N$5:N29)</f>
        <v>2255.52</v>
      </c>
      <c r="O125" s="7">
        <f t="shared" si="53"/>
        <v>4011.3870967741937</v>
      </c>
      <c r="P125" s="12">
        <f t="shared" si="54"/>
        <v>-0.43772068225133293</v>
      </c>
      <c r="Q125" s="9">
        <f>AVERAGE($Q$5:Q29)</f>
        <v>19303.7556</v>
      </c>
      <c r="R125" s="9">
        <f t="shared" si="55"/>
        <v>25949.193548387098</v>
      </c>
      <c r="S125" s="12">
        <f t="shared" si="56"/>
        <v>-0.25609419945924111</v>
      </c>
      <c r="T125" s="7">
        <f>AVERAGE($T$5:T29)</f>
        <v>1587179.2568000001</v>
      </c>
      <c r="U125" s="7">
        <f t="shared" si="57"/>
        <v>2738621.7861290318</v>
      </c>
      <c r="V125" s="12">
        <f t="shared" si="58"/>
        <v>-0.42044598314415832</v>
      </c>
      <c r="W125" s="17"/>
      <c r="X125" s="9">
        <f>AVERAGE($X$5:X29)</f>
        <v>6545.32</v>
      </c>
      <c r="Y125" s="9">
        <f t="shared" si="59"/>
        <v>11801.645161290322</v>
      </c>
      <c r="Z125" s="12">
        <f t="shared" si="60"/>
        <v>-0.44538918849476972</v>
      </c>
      <c r="AA125" s="7">
        <f>AVERAGE($AA$5:AA29)</f>
        <v>10100502.312799999</v>
      </c>
      <c r="AB125" s="7">
        <f t="shared" si="61"/>
        <v>19317591.772580646</v>
      </c>
      <c r="AC125" s="12">
        <f t="shared" si="62"/>
        <v>-0.47713449835208582</v>
      </c>
      <c r="AD125" s="17"/>
      <c r="AE125" s="17"/>
      <c r="AF125" s="9">
        <f>AVERAGE($AF$5:AF29)</f>
        <v>322.76</v>
      </c>
      <c r="AG125" s="9">
        <f t="shared" si="63"/>
        <v>559.93548387096769</v>
      </c>
      <c r="AH125" s="12">
        <f t="shared" si="64"/>
        <v>-0.4235764488996428</v>
      </c>
      <c r="AI125" s="7">
        <f>AVERAGE($AI$5:AI29)</f>
        <v>509.28</v>
      </c>
      <c r="AJ125" s="7">
        <f t="shared" si="65"/>
        <v>872.35483870967744</v>
      </c>
      <c r="AK125" s="12">
        <f t="shared" si="66"/>
        <v>-0.4162008652886145</v>
      </c>
      <c r="AL125" s="9">
        <f>AVERAGE($AL$5:AL29)</f>
        <v>1322283.48</v>
      </c>
      <c r="AM125" s="9">
        <f t="shared" si="67"/>
        <v>2269664.2580645164</v>
      </c>
      <c r="AN125" s="12">
        <f t="shared" si="68"/>
        <v>-0.41741009697725373</v>
      </c>
      <c r="AO125" s="7">
        <f>AVERAGE($AO$5:AO29)</f>
        <v>416341.27559999994</v>
      </c>
      <c r="AP125" s="7">
        <f t="shared" si="69"/>
        <v>741084.99258064514</v>
      </c>
      <c r="AQ125" s="12">
        <f t="shared" si="70"/>
        <v>-0.43820036869159307</v>
      </c>
      <c r="AR125" s="9">
        <f>AVERAGE($AR$5:AR29)</f>
        <v>443025.29749166669</v>
      </c>
      <c r="AS125" s="9">
        <f t="shared" si="71"/>
        <v>374016.98609642859</v>
      </c>
      <c r="AT125" s="12">
        <f t="shared" si="72"/>
        <v>0.18450582182234487</v>
      </c>
    </row>
    <row r="126" spans="1:46" ht="14.25">
      <c r="A126" s="6">
        <f t="shared" si="44"/>
        <v>46107</v>
      </c>
      <c r="B126" s="7">
        <f>AVERAGE($B$5:B30)</f>
        <v>8258.461538461539</v>
      </c>
      <c r="C126" s="7">
        <f t="shared" si="45"/>
        <v>15193.225806451614</v>
      </c>
      <c r="D126" s="8">
        <f t="shared" si="46"/>
        <v>-0.45643791228623176</v>
      </c>
      <c r="E126" s="9">
        <f>AVERAGE($E$5:E30)</f>
        <v>325.46153846153845</v>
      </c>
      <c r="F126" s="9">
        <f t="shared" si="47"/>
        <v>437.41935483870969</v>
      </c>
      <c r="G126" s="12">
        <f t="shared" si="48"/>
        <v>-0.25595076015430002</v>
      </c>
      <c r="H126" s="7">
        <f>AVERAGE($H$5:H30)</f>
        <v>97.65384615384616</v>
      </c>
      <c r="I126" s="7">
        <f t="shared" si="49"/>
        <v>122.16129032258064</v>
      </c>
      <c r="J126" s="8">
        <f t="shared" si="50"/>
        <v>-0.20061546586500367</v>
      </c>
      <c r="K126" s="9">
        <f>AVERAGE($K$5:K30)</f>
        <v>1021.0769230769231</v>
      </c>
      <c r="L126" s="9">
        <f t="shared" si="51"/>
        <v>1911.0967741935483</v>
      </c>
      <c r="M126" s="13">
        <f t="shared" si="52"/>
        <v>-0.46571155534088488</v>
      </c>
      <c r="N126" s="7">
        <f>AVERAGE($N$5:N30)</f>
        <v>2168.7692307692309</v>
      </c>
      <c r="O126" s="7">
        <f t="shared" si="53"/>
        <v>4011.3870967741937</v>
      </c>
      <c r="P126" s="12">
        <f t="shared" si="54"/>
        <v>-0.45934680985705084</v>
      </c>
      <c r="Q126" s="9">
        <f>AVERAGE($Q$5:Q30)</f>
        <v>18561.30346153846</v>
      </c>
      <c r="R126" s="9">
        <f t="shared" si="55"/>
        <v>25949.193548387098</v>
      </c>
      <c r="S126" s="12">
        <f t="shared" si="56"/>
        <v>-0.2847059610185011</v>
      </c>
      <c r="T126" s="7">
        <f>AVERAGE($T$5:T30)</f>
        <v>1526133.9007692309</v>
      </c>
      <c r="U126" s="7">
        <f t="shared" si="57"/>
        <v>2738621.7861290318</v>
      </c>
      <c r="V126" s="12">
        <f t="shared" si="58"/>
        <v>-0.4427365222539984</v>
      </c>
      <c r="W126" s="17"/>
      <c r="X126" s="9">
        <f>AVERAGE($X$5:X30)</f>
        <v>6293.5769230769229</v>
      </c>
      <c r="Y126" s="9">
        <f t="shared" si="59"/>
        <v>11801.645161290322</v>
      </c>
      <c r="Z126" s="12">
        <f t="shared" si="60"/>
        <v>-0.46672037355266321</v>
      </c>
      <c r="AA126" s="7">
        <f>AVERAGE($AA$5:AA30)</f>
        <v>9712021.4546153843</v>
      </c>
      <c r="AB126" s="7">
        <f t="shared" si="61"/>
        <v>19317591.772580646</v>
      </c>
      <c r="AC126" s="12">
        <f t="shared" si="62"/>
        <v>-0.49724470995392867</v>
      </c>
      <c r="AD126" s="17"/>
      <c r="AE126" s="17"/>
      <c r="AF126" s="9">
        <f>AVERAGE($AF$5:AF30)</f>
        <v>310.34615384615387</v>
      </c>
      <c r="AG126" s="9">
        <f t="shared" si="63"/>
        <v>559.93548387096769</v>
      </c>
      <c r="AH126" s="12">
        <f t="shared" si="64"/>
        <v>-0.44574658548042567</v>
      </c>
      <c r="AI126" s="7">
        <f>AVERAGE($AI$5:AI30)</f>
        <v>489.69230769230768</v>
      </c>
      <c r="AJ126" s="7">
        <f t="shared" si="65"/>
        <v>872.35483870967744</v>
      </c>
      <c r="AK126" s="12">
        <f t="shared" si="66"/>
        <v>-0.43865467816212927</v>
      </c>
      <c r="AL126" s="9">
        <f>AVERAGE($AL$5:AL30)</f>
        <v>1271426.423076923</v>
      </c>
      <c r="AM126" s="9">
        <f t="shared" si="67"/>
        <v>2269664.2580645164</v>
      </c>
      <c r="AN126" s="12">
        <f t="shared" si="68"/>
        <v>-0.43981740093966704</v>
      </c>
      <c r="AO126" s="7">
        <f>AVERAGE($AO$5:AO30)</f>
        <v>400328.14961538458</v>
      </c>
      <c r="AP126" s="7">
        <f t="shared" si="69"/>
        <v>741084.99258064514</v>
      </c>
      <c r="AQ126" s="12">
        <f t="shared" si="70"/>
        <v>-0.45980804681883941</v>
      </c>
      <c r="AR126" s="9">
        <f>AVERAGE($AR$5:AR30)</f>
        <v>443025.29749166669</v>
      </c>
      <c r="AS126" s="9">
        <f t="shared" si="71"/>
        <v>374016.98609642859</v>
      </c>
      <c r="AT126" s="12">
        <f t="shared" si="72"/>
        <v>0.18450582182234487</v>
      </c>
    </row>
    <row r="127" spans="1:46" ht="14.25">
      <c r="A127" s="6">
        <f t="shared" si="44"/>
        <v>46108</v>
      </c>
      <c r="B127" s="7">
        <f>AVERAGE($B$5:B31)</f>
        <v>7952.5925925925922</v>
      </c>
      <c r="C127" s="7">
        <f t="shared" si="45"/>
        <v>15193.225806451614</v>
      </c>
      <c r="D127" s="8">
        <f t="shared" si="46"/>
        <v>-0.47656984146081582</v>
      </c>
      <c r="E127" s="9">
        <f>AVERAGE($E$5:E31)</f>
        <v>313.40740740740739</v>
      </c>
      <c r="F127" s="9">
        <f t="shared" si="47"/>
        <v>437.41935483870969</v>
      </c>
      <c r="G127" s="12">
        <f t="shared" si="48"/>
        <v>-0.28350813940784447</v>
      </c>
      <c r="H127" s="7">
        <f>AVERAGE($H$5:H31)</f>
        <v>94.037037037037038</v>
      </c>
      <c r="I127" s="7">
        <f t="shared" si="49"/>
        <v>122.16129032258064</v>
      </c>
      <c r="J127" s="8">
        <f t="shared" si="50"/>
        <v>-0.23022230046259617</v>
      </c>
      <c r="K127" s="9">
        <f>AVERAGE($K$5:K31)</f>
        <v>983.25925925925924</v>
      </c>
      <c r="L127" s="9">
        <f t="shared" si="51"/>
        <v>1911.0967741935483</v>
      </c>
      <c r="M127" s="13">
        <f t="shared" si="52"/>
        <v>-0.48550001625418543</v>
      </c>
      <c r="N127" s="7">
        <f>AVERAGE($N$5:N31)</f>
        <v>2088.4444444444443</v>
      </c>
      <c r="O127" s="7">
        <f t="shared" si="53"/>
        <v>4011.3870967741937</v>
      </c>
      <c r="P127" s="12">
        <f t="shared" si="54"/>
        <v>-0.47937100208456751</v>
      </c>
      <c r="Q127" s="9">
        <f>AVERAGE($Q$5:Q31)</f>
        <v>17873.847777777777</v>
      </c>
      <c r="R127" s="9">
        <f t="shared" si="55"/>
        <v>25949.193548387098</v>
      </c>
      <c r="S127" s="12">
        <f t="shared" si="56"/>
        <v>-0.31119833283263071</v>
      </c>
      <c r="T127" s="7">
        <f>AVERAGE($T$5:T31)</f>
        <v>1469610.4229629631</v>
      </c>
      <c r="U127" s="7">
        <f t="shared" si="57"/>
        <v>2738621.7861290318</v>
      </c>
      <c r="V127" s="12">
        <f t="shared" si="58"/>
        <v>-0.4633759103186651</v>
      </c>
      <c r="W127" s="17"/>
      <c r="X127" s="9">
        <f>AVERAGE($X$5:X31)</f>
        <v>6060.4814814814818</v>
      </c>
      <c r="Y127" s="9">
        <f t="shared" si="59"/>
        <v>11801.645161290322</v>
      </c>
      <c r="Z127" s="12">
        <f t="shared" si="60"/>
        <v>-0.48647147082849046</v>
      </c>
      <c r="AA127" s="7">
        <f>AVERAGE($AA$5:AA31)</f>
        <v>9352316.9562962968</v>
      </c>
      <c r="AB127" s="7">
        <f t="shared" si="61"/>
        <v>19317591.772580646</v>
      </c>
      <c r="AC127" s="12">
        <f t="shared" si="62"/>
        <v>-0.51586527625193124</v>
      </c>
      <c r="AD127" s="17"/>
      <c r="AE127" s="17"/>
      <c r="AF127" s="9">
        <f>AVERAGE($AF$5:AF31)</f>
        <v>298.85185185185185</v>
      </c>
      <c r="AG127" s="9">
        <f t="shared" si="63"/>
        <v>559.93548387096769</v>
      </c>
      <c r="AH127" s="12">
        <f t="shared" si="64"/>
        <v>-0.46627448972189145</v>
      </c>
      <c r="AI127" s="7">
        <f>AVERAGE($AI$5:AI31)</f>
        <v>471.55555555555554</v>
      </c>
      <c r="AJ127" s="7">
        <f t="shared" si="65"/>
        <v>872.35483870967744</v>
      </c>
      <c r="AK127" s="12">
        <f t="shared" si="66"/>
        <v>-0.45944524563760597</v>
      </c>
      <c r="AL127" s="9">
        <f>AVERAGE($AL$5:AL31)</f>
        <v>1224336.5555555555</v>
      </c>
      <c r="AM127" s="9">
        <f t="shared" si="67"/>
        <v>2269664.2580645164</v>
      </c>
      <c r="AN127" s="12">
        <f t="shared" si="68"/>
        <v>-0.46056490460856825</v>
      </c>
      <c r="AO127" s="7">
        <f>AVERAGE($AO$5:AO31)</f>
        <v>385501.18111111107</v>
      </c>
      <c r="AP127" s="7">
        <f t="shared" si="69"/>
        <v>741084.99258064514</v>
      </c>
      <c r="AQ127" s="12">
        <f t="shared" si="70"/>
        <v>-0.47981515619591947</v>
      </c>
      <c r="AR127" s="9">
        <f>AVERAGE($AR$5:AR31)</f>
        <v>443025.29749166669</v>
      </c>
      <c r="AS127" s="9">
        <f t="shared" si="71"/>
        <v>374016.98609642859</v>
      </c>
      <c r="AT127" s="12">
        <f t="shared" si="72"/>
        <v>0.18450582182234487</v>
      </c>
    </row>
    <row r="128" spans="1:46" ht="14.25">
      <c r="A128" s="6">
        <f t="shared" si="44"/>
        <v>46109</v>
      </c>
      <c r="B128" s="7">
        <f>AVERAGE($B$5:B32)</f>
        <v>7668.5714285714284</v>
      </c>
      <c r="C128" s="7">
        <f t="shared" si="45"/>
        <v>15193.225806451614</v>
      </c>
      <c r="D128" s="8">
        <f t="shared" si="46"/>
        <v>-0.49526377569435814</v>
      </c>
      <c r="E128" s="9">
        <f>AVERAGE($E$5:E32)</f>
        <v>302.21428571428572</v>
      </c>
      <c r="F128" s="9">
        <f t="shared" si="47"/>
        <v>437.41935483870969</v>
      </c>
      <c r="G128" s="12">
        <f t="shared" si="48"/>
        <v>-0.30909713442899284</v>
      </c>
      <c r="H128" s="7">
        <f>AVERAGE($H$5:H32)</f>
        <v>90.678571428571431</v>
      </c>
      <c r="I128" s="7">
        <f t="shared" si="49"/>
        <v>122.16129032258064</v>
      </c>
      <c r="J128" s="8">
        <f t="shared" si="50"/>
        <v>-0.25771436116036056</v>
      </c>
      <c r="K128" s="9">
        <f>AVERAGE($K$5:K32)</f>
        <v>948.14285714285711</v>
      </c>
      <c r="L128" s="9">
        <f t="shared" si="51"/>
        <v>1911.0967741935483</v>
      </c>
      <c r="M128" s="13">
        <f t="shared" si="52"/>
        <v>-0.50387501567367887</v>
      </c>
      <c r="N128" s="7">
        <f>AVERAGE($N$5:N32)</f>
        <v>2013.8571428571429</v>
      </c>
      <c r="O128" s="7">
        <f t="shared" si="53"/>
        <v>4011.3870967741937</v>
      </c>
      <c r="P128" s="12">
        <f t="shared" si="54"/>
        <v>-0.49796489486726153</v>
      </c>
      <c r="Q128" s="9">
        <f>AVERAGE($Q$5:Q32)</f>
        <v>17235.496071428573</v>
      </c>
      <c r="R128" s="9">
        <f t="shared" si="55"/>
        <v>25949.193548387098</v>
      </c>
      <c r="S128" s="12">
        <f t="shared" si="56"/>
        <v>-0.33579839237432235</v>
      </c>
      <c r="T128" s="7">
        <f>AVERAGE($T$5:T32)</f>
        <v>1417124.3364285715</v>
      </c>
      <c r="U128" s="7">
        <f t="shared" si="57"/>
        <v>2738621.7861290318</v>
      </c>
      <c r="V128" s="12">
        <f t="shared" si="58"/>
        <v>-0.48254105637871281</v>
      </c>
      <c r="W128" s="17"/>
      <c r="X128" s="9">
        <f>AVERAGE($X$5:X32)</f>
        <v>5844.0357142857147</v>
      </c>
      <c r="Y128" s="9">
        <f t="shared" si="59"/>
        <v>11801.645161290322</v>
      </c>
      <c r="Z128" s="12">
        <f t="shared" si="60"/>
        <v>-0.50481177544175859</v>
      </c>
      <c r="AA128" s="7">
        <f>AVERAGE($AA$5:AA32)</f>
        <v>9018305.6364285704</v>
      </c>
      <c r="AB128" s="7">
        <f t="shared" si="61"/>
        <v>19317591.772580646</v>
      </c>
      <c r="AC128" s="12">
        <f t="shared" si="62"/>
        <v>-0.53315580210007663</v>
      </c>
      <c r="AD128" s="17"/>
      <c r="AE128" s="17"/>
      <c r="AF128" s="9">
        <f>AVERAGE($AF$5:AF32)</f>
        <v>288.17857142857144</v>
      </c>
      <c r="AG128" s="9">
        <f t="shared" si="63"/>
        <v>559.93548387096769</v>
      </c>
      <c r="AH128" s="12">
        <f t="shared" si="64"/>
        <v>-0.48533611508896674</v>
      </c>
      <c r="AI128" s="7">
        <f>AVERAGE($AI$5:AI32)</f>
        <v>454.71428571428572</v>
      </c>
      <c r="AJ128" s="7">
        <f t="shared" si="65"/>
        <v>872.35483870967744</v>
      </c>
      <c r="AK128" s="12">
        <f t="shared" si="66"/>
        <v>-0.47875077257912002</v>
      </c>
      <c r="AL128" s="9">
        <f>AVERAGE($AL$5:AL32)</f>
        <v>1180610.25</v>
      </c>
      <c r="AM128" s="9">
        <f t="shared" si="67"/>
        <v>2269664.2580645164</v>
      </c>
      <c r="AN128" s="12">
        <f t="shared" si="68"/>
        <v>-0.4798304437296908</v>
      </c>
      <c r="AO128" s="7">
        <f>AVERAGE($AO$5:AO32)</f>
        <v>371733.28178571427</v>
      </c>
      <c r="AP128" s="7">
        <f t="shared" si="69"/>
        <v>741084.99258064514</v>
      </c>
      <c r="AQ128" s="12">
        <f t="shared" si="70"/>
        <v>-0.49839318633177948</v>
      </c>
      <c r="AR128" s="9">
        <f>AVERAGE($AR$5:AR32)</f>
        <v>443025.29749166669</v>
      </c>
      <c r="AS128" s="9">
        <f t="shared" si="71"/>
        <v>374016.98609642859</v>
      </c>
      <c r="AT128" s="12">
        <f t="shared" si="72"/>
        <v>0.18450582182234487</v>
      </c>
    </row>
    <row r="129" spans="1:46" ht="14.25">
      <c r="A129" s="6">
        <f t="shared" si="44"/>
        <v>46110</v>
      </c>
      <c r="B129" s="7">
        <f>AVERAGE($B$5:B33)</f>
        <v>7404.1379310344828</v>
      </c>
      <c r="C129" s="7">
        <f t="shared" si="45"/>
        <v>15193.225806451614</v>
      </c>
      <c r="D129" s="8">
        <f t="shared" si="46"/>
        <v>-0.51266847308420782</v>
      </c>
      <c r="E129" s="9">
        <f>AVERAGE($E$5:E33)</f>
        <v>291.79310344827587</v>
      </c>
      <c r="F129" s="9">
        <f t="shared" si="47"/>
        <v>437.41935483870969</v>
      </c>
      <c r="G129" s="12">
        <f t="shared" si="48"/>
        <v>-0.33292137117282067</v>
      </c>
      <c r="H129" s="7">
        <f>AVERAGE($H$5:H33)</f>
        <v>87.551724137931032</v>
      </c>
      <c r="I129" s="7">
        <f t="shared" si="49"/>
        <v>122.16129032258064</v>
      </c>
      <c r="J129" s="8">
        <f t="shared" si="50"/>
        <v>-0.28331041767207232</v>
      </c>
      <c r="K129" s="9">
        <f>AVERAGE($K$5:K33)</f>
        <v>915.44827586206895</v>
      </c>
      <c r="L129" s="9">
        <f t="shared" si="51"/>
        <v>1911.0967741935483</v>
      </c>
      <c r="M129" s="13">
        <f t="shared" si="52"/>
        <v>-0.52098277375389679</v>
      </c>
      <c r="N129" s="7">
        <f>AVERAGE($N$5:N33)</f>
        <v>1944.4137931034484</v>
      </c>
      <c r="O129" s="7">
        <f t="shared" si="53"/>
        <v>4011.3870967741937</v>
      </c>
      <c r="P129" s="12">
        <f t="shared" si="54"/>
        <v>-0.51527645021666624</v>
      </c>
      <c r="Q129" s="9">
        <f>AVERAGE($Q$5:Q33)</f>
        <v>16641.168620689656</v>
      </c>
      <c r="R129" s="9">
        <f t="shared" si="55"/>
        <v>25949.193548387098</v>
      </c>
      <c r="S129" s="12">
        <f t="shared" si="56"/>
        <v>-0.3587018960855527</v>
      </c>
      <c r="T129" s="7">
        <f>AVERAGE($T$5:T33)</f>
        <v>1368257.98</v>
      </c>
      <c r="U129" s="7">
        <f t="shared" si="57"/>
        <v>2738621.7861290318</v>
      </c>
      <c r="V129" s="12">
        <f t="shared" si="58"/>
        <v>-0.50038446822772276</v>
      </c>
      <c r="W129" s="17"/>
      <c r="X129" s="9">
        <f>AVERAGE($X$5:X33)</f>
        <v>5642.5172413793107</v>
      </c>
      <c r="Y129" s="9">
        <f t="shared" si="59"/>
        <v>11801.645161290322</v>
      </c>
      <c r="Z129" s="12">
        <f t="shared" si="60"/>
        <v>-0.52188723146100835</v>
      </c>
      <c r="AA129" s="7">
        <f>AVERAGE($AA$5:AA33)</f>
        <v>8707329.5800000001</v>
      </c>
      <c r="AB129" s="7">
        <f t="shared" si="61"/>
        <v>19317591.772580646</v>
      </c>
      <c r="AC129" s="12">
        <f t="shared" si="62"/>
        <v>-0.54925387788972913</v>
      </c>
      <c r="AD129" s="17"/>
      <c r="AE129" s="17"/>
      <c r="AF129" s="9">
        <f>AVERAGE($AF$5:AF33)</f>
        <v>278.24137931034483</v>
      </c>
      <c r="AG129" s="9">
        <f t="shared" si="63"/>
        <v>559.93548387096769</v>
      </c>
      <c r="AH129" s="12">
        <f t="shared" si="64"/>
        <v>-0.50308314560314027</v>
      </c>
      <c r="AI129" s="7">
        <f>AVERAGE($AI$5:AI33)</f>
        <v>439.0344827586207</v>
      </c>
      <c r="AJ129" s="7">
        <f t="shared" si="65"/>
        <v>872.35483870967744</v>
      </c>
      <c r="AK129" s="12">
        <f t="shared" si="66"/>
        <v>-0.4967248838694952</v>
      </c>
      <c r="AL129" s="9">
        <f>AVERAGE($AL$5:AL33)</f>
        <v>1139899.551724138</v>
      </c>
      <c r="AM129" s="9">
        <f t="shared" si="67"/>
        <v>2269664.2580645164</v>
      </c>
      <c r="AN129" s="12">
        <f t="shared" si="68"/>
        <v>-0.49776732498039111</v>
      </c>
      <c r="AO129" s="7">
        <f>AVERAGE($AO$5:AO33)</f>
        <v>358914.89275862067</v>
      </c>
      <c r="AP129" s="7">
        <f t="shared" si="69"/>
        <v>741084.99258064514</v>
      </c>
      <c r="AQ129" s="12">
        <f t="shared" si="70"/>
        <v>-0.51568997300999397</v>
      </c>
      <c r="AR129" s="9">
        <f>AVERAGE($AR$5:AR33)</f>
        <v>443025.29749166669</v>
      </c>
      <c r="AS129" s="9">
        <f t="shared" si="71"/>
        <v>374016.98609642859</v>
      </c>
      <c r="AT129" s="12">
        <f t="shared" si="72"/>
        <v>0.18450582182234487</v>
      </c>
    </row>
    <row r="130" spans="1:46" ht="14.25">
      <c r="A130" s="6">
        <f t="shared" si="44"/>
        <v>46111</v>
      </c>
      <c r="B130" s="7">
        <f>AVERAGE($B$5:B34)</f>
        <v>7157.333333333333</v>
      </c>
      <c r="C130" s="7">
        <f t="shared" si="45"/>
        <v>15193.225806451614</v>
      </c>
      <c r="D130" s="8">
        <f t="shared" si="46"/>
        <v>-0.52891285731473425</v>
      </c>
      <c r="E130" s="9">
        <f>AVERAGE($E$5:E34)</f>
        <v>282.06666666666666</v>
      </c>
      <c r="F130" s="9">
        <f t="shared" si="47"/>
        <v>437.41935483870969</v>
      </c>
      <c r="G130" s="12">
        <f t="shared" si="48"/>
        <v>-0.35515732546706003</v>
      </c>
      <c r="H130" s="7">
        <f>AVERAGE($H$5:H34)</f>
        <v>84.63333333333334</v>
      </c>
      <c r="I130" s="7">
        <f t="shared" si="49"/>
        <v>122.16129032258064</v>
      </c>
      <c r="J130" s="8">
        <f t="shared" si="50"/>
        <v>-0.30720007041633651</v>
      </c>
      <c r="K130" s="9">
        <f>AVERAGE($K$5:K34)</f>
        <v>884.93333333333328</v>
      </c>
      <c r="L130" s="9">
        <f t="shared" si="51"/>
        <v>1911.0967741935483</v>
      </c>
      <c r="M130" s="13">
        <f t="shared" si="52"/>
        <v>-0.5369500146287669</v>
      </c>
      <c r="N130" s="7">
        <f>AVERAGE($N$5:N34)</f>
        <v>1879.6</v>
      </c>
      <c r="O130" s="7">
        <f t="shared" si="53"/>
        <v>4011.3870967741937</v>
      </c>
      <c r="P130" s="12">
        <f t="shared" si="54"/>
        <v>-0.53143390187611084</v>
      </c>
      <c r="Q130" s="9">
        <f>AVERAGE($Q$5:Q34)</f>
        <v>16086.463</v>
      </c>
      <c r="R130" s="9">
        <f t="shared" si="55"/>
        <v>25949.193548387098</v>
      </c>
      <c r="S130" s="12">
        <f t="shared" si="56"/>
        <v>-0.38007849954936762</v>
      </c>
      <c r="T130" s="7">
        <f>AVERAGE($T$5:T34)</f>
        <v>1322649.3806666667</v>
      </c>
      <c r="U130" s="7">
        <f t="shared" si="57"/>
        <v>2738621.7861290318</v>
      </c>
      <c r="V130" s="12">
        <f t="shared" si="58"/>
        <v>-0.51703831928679866</v>
      </c>
      <c r="W130" s="17"/>
      <c r="X130" s="9">
        <f>AVERAGE($X$5:X34)</f>
        <v>5454.4333333333334</v>
      </c>
      <c r="Y130" s="9">
        <f t="shared" si="59"/>
        <v>11801.645161290322</v>
      </c>
      <c r="Z130" s="12">
        <f t="shared" si="60"/>
        <v>-0.53782432374564138</v>
      </c>
      <c r="AA130" s="7">
        <f>AVERAGE($AA$5:AA34)</f>
        <v>8417085.2606666666</v>
      </c>
      <c r="AB130" s="7">
        <f t="shared" si="61"/>
        <v>19317591.772580646</v>
      </c>
      <c r="AC130" s="12">
        <f t="shared" si="62"/>
        <v>-0.5642787486267381</v>
      </c>
      <c r="AD130" s="17"/>
      <c r="AE130" s="17"/>
      <c r="AF130" s="9">
        <f>AVERAGE($AF$5:AF34)</f>
        <v>268.96666666666664</v>
      </c>
      <c r="AG130" s="9">
        <f t="shared" si="63"/>
        <v>559.93548387096769</v>
      </c>
      <c r="AH130" s="12">
        <f t="shared" si="64"/>
        <v>-0.51964704074970236</v>
      </c>
      <c r="AI130" s="7">
        <f>AVERAGE($AI$5:AI34)</f>
        <v>424.4</v>
      </c>
      <c r="AJ130" s="7">
        <f t="shared" si="65"/>
        <v>872.35483870967744</v>
      </c>
      <c r="AK130" s="12">
        <f t="shared" si="66"/>
        <v>-0.51350072107384537</v>
      </c>
      <c r="AL130" s="9">
        <f>AVERAGE($AL$5:AL34)</f>
        <v>1101902.8999999999</v>
      </c>
      <c r="AM130" s="9">
        <f t="shared" si="67"/>
        <v>2269664.2580645164</v>
      </c>
      <c r="AN130" s="12">
        <f t="shared" si="68"/>
        <v>-0.51450841414771142</v>
      </c>
      <c r="AO130" s="7">
        <f>AVERAGE($AO$5:AO34)</f>
        <v>346951.06299999997</v>
      </c>
      <c r="AP130" s="7">
        <f t="shared" si="69"/>
        <v>741084.99258064514</v>
      </c>
      <c r="AQ130" s="12">
        <f t="shared" si="70"/>
        <v>-0.53183364057632754</v>
      </c>
      <c r="AR130" s="9">
        <f>AVERAGE($AR$5:AR34)</f>
        <v>443025.29749166669</v>
      </c>
      <c r="AS130" s="9">
        <f t="shared" si="71"/>
        <v>374016.98609642859</v>
      </c>
      <c r="AT130" s="12">
        <f t="shared" si="72"/>
        <v>0.18450582182234487</v>
      </c>
    </row>
    <row r="131" spans="1:46" ht="14.25">
      <c r="A131" s="6">
        <f t="shared" si="44"/>
        <v>46112</v>
      </c>
      <c r="B131" s="7">
        <f>AVERAGE($B$5:B35)</f>
        <v>6926.4516129032254</v>
      </c>
      <c r="C131" s="7">
        <f t="shared" si="45"/>
        <v>15193.225806451614</v>
      </c>
      <c r="D131" s="8">
        <f t="shared" si="46"/>
        <v>-0.5441092167561945</v>
      </c>
      <c r="E131" s="9">
        <f>AVERAGE($E$5:E35)</f>
        <v>272.96774193548384</v>
      </c>
      <c r="F131" s="9">
        <f t="shared" si="47"/>
        <v>437.41935483870969</v>
      </c>
      <c r="G131" s="12">
        <f t="shared" si="48"/>
        <v>-0.37595870206489684</v>
      </c>
      <c r="H131" s="7">
        <f>AVERAGE($H$5:H35)</f>
        <v>81.903225806451616</v>
      </c>
      <c r="I131" s="7">
        <f t="shared" si="49"/>
        <v>122.16129032258064</v>
      </c>
      <c r="J131" s="8">
        <f t="shared" si="50"/>
        <v>-0.32954845524161602</v>
      </c>
      <c r="K131" s="9">
        <f>AVERAGE($K$5:K35)</f>
        <v>856.38709677419354</v>
      </c>
      <c r="L131" s="9">
        <f t="shared" si="51"/>
        <v>1911.0967741935483</v>
      </c>
      <c r="M131" s="13">
        <f t="shared" si="52"/>
        <v>-0.55188711093106468</v>
      </c>
      <c r="N131" s="7">
        <f>AVERAGE($N$5:N35)</f>
        <v>1818.9677419354839</v>
      </c>
      <c r="O131" s="7">
        <f t="shared" si="53"/>
        <v>4011.3870967741937</v>
      </c>
      <c r="P131" s="12">
        <f t="shared" si="54"/>
        <v>-0.54654893729946197</v>
      </c>
      <c r="Q131" s="9">
        <f>AVERAGE($Q$5:Q35)</f>
        <v>15567.544838709679</v>
      </c>
      <c r="R131" s="9">
        <f t="shared" si="55"/>
        <v>25949.193548387098</v>
      </c>
      <c r="S131" s="12">
        <f t="shared" si="56"/>
        <v>-0.40007596730583955</v>
      </c>
      <c r="T131" s="7">
        <f>AVERAGE($T$5:T35)</f>
        <v>1279983.2716129033</v>
      </c>
      <c r="U131" s="7">
        <f t="shared" si="57"/>
        <v>2738621.7861290318</v>
      </c>
      <c r="V131" s="12">
        <f t="shared" si="58"/>
        <v>-0.53261772834206311</v>
      </c>
      <c r="W131" s="17"/>
      <c r="X131" s="9">
        <f>AVERAGE($X$5:X35)</f>
        <v>5278.4838709677415</v>
      </c>
      <c r="Y131" s="9">
        <f t="shared" si="59"/>
        <v>11801.645161290322</v>
      </c>
      <c r="Z131" s="12">
        <f t="shared" si="60"/>
        <v>-0.55273321652804008</v>
      </c>
      <c r="AA131" s="7">
        <f>AVERAGE($AA$5:AA35)</f>
        <v>8145566.3812903222</v>
      </c>
      <c r="AB131" s="7">
        <f t="shared" si="61"/>
        <v>19317591.772580646</v>
      </c>
      <c r="AC131" s="12">
        <f t="shared" si="62"/>
        <v>-0.57833427286458527</v>
      </c>
      <c r="AD131" s="17"/>
      <c r="AE131" s="17"/>
      <c r="AF131" s="9">
        <f>AVERAGE($AF$5:AF35)</f>
        <v>260.29032258064518</v>
      </c>
      <c r="AG131" s="9">
        <f t="shared" si="63"/>
        <v>559.93548387096769</v>
      </c>
      <c r="AH131" s="12">
        <f t="shared" si="64"/>
        <v>-0.53514229749971187</v>
      </c>
      <c r="AI131" s="7">
        <f>AVERAGE($AI$5:AI35)</f>
        <v>410.70967741935482</v>
      </c>
      <c r="AJ131" s="7">
        <f t="shared" si="65"/>
        <v>872.35483870967744</v>
      </c>
      <c r="AK131" s="12">
        <f t="shared" si="66"/>
        <v>-0.52919424620049549</v>
      </c>
      <c r="AL131" s="9">
        <f>AVERAGE($AL$5:AL35)</f>
        <v>1066357.6451612904</v>
      </c>
      <c r="AM131" s="9">
        <f t="shared" si="67"/>
        <v>2269664.2580645164</v>
      </c>
      <c r="AN131" s="12">
        <f t="shared" si="68"/>
        <v>-0.53016943304617226</v>
      </c>
      <c r="AO131" s="7">
        <f>AVERAGE($AO$5:AO35)</f>
        <v>335759.09322580643</v>
      </c>
      <c r="AP131" s="7">
        <f t="shared" si="69"/>
        <v>741084.99258064514</v>
      </c>
      <c r="AQ131" s="12">
        <f t="shared" si="70"/>
        <v>-0.54693578120289754</v>
      </c>
      <c r="AR131" s="9">
        <f>AVERAGE($AR$5:AR35)</f>
        <v>443025.29749166669</v>
      </c>
      <c r="AS131" s="9">
        <f t="shared" si="71"/>
        <v>374016.98609642859</v>
      </c>
      <c r="AT131" s="12">
        <f t="shared" si="72"/>
        <v>0.18450582182234487</v>
      </c>
    </row>
    <row r="132" spans="1:46" ht="14.25">
      <c r="W132" s="17"/>
      <c r="AD132" s="17"/>
      <c r="AE132" s="17"/>
    </row>
    <row r="133" spans="1:46" ht="14.25">
      <c r="W133" s="17"/>
      <c r="AD133" s="17"/>
      <c r="AE133" s="17"/>
    </row>
    <row r="134" spans="1:46" ht="14.25">
      <c r="W134" s="17"/>
      <c r="AD134" s="17"/>
      <c r="AE134" s="17"/>
    </row>
    <row r="135" spans="1:46" ht="14.25">
      <c r="W135" s="17"/>
      <c r="AD135" s="17"/>
      <c r="AE135" s="17"/>
    </row>
    <row r="136" spans="1:46" ht="14.25">
      <c r="W136" s="17"/>
      <c r="AD136" s="17"/>
      <c r="AE136" s="17"/>
    </row>
    <row r="137" spans="1:46" ht="14.25">
      <c r="W137" s="17"/>
      <c r="AD137" s="17"/>
      <c r="AE137" s="17"/>
    </row>
    <row r="138" spans="1:46" ht="14.25">
      <c r="AD138" s="17"/>
      <c r="AE138" s="17"/>
    </row>
    <row r="139" spans="1:46" ht="14.25">
      <c r="AD139" s="17"/>
      <c r="AE139" s="17"/>
    </row>
  </sheetData>
  <mergeCells count="30">
    <mergeCell ref="AI3:AK3"/>
    <mergeCell ref="AL3:AN3"/>
    <mergeCell ref="AO3:AQ3"/>
    <mergeCell ref="AR3:AT3"/>
    <mergeCell ref="A3:A4"/>
    <mergeCell ref="Q3:S3"/>
    <mergeCell ref="T3:V3"/>
    <mergeCell ref="X3:Z3"/>
    <mergeCell ref="AA3:AC3"/>
    <mergeCell ref="AF3:AH3"/>
    <mergeCell ref="B3:D3"/>
    <mergeCell ref="E3:G3"/>
    <mergeCell ref="H3:J3"/>
    <mergeCell ref="K3:M3"/>
    <mergeCell ref="N3:P3"/>
    <mergeCell ref="AF2:AH2"/>
    <mergeCell ref="AI2:AK2"/>
    <mergeCell ref="AL2:AN2"/>
    <mergeCell ref="AO2:AQ2"/>
    <mergeCell ref="AR2:AT2"/>
    <mergeCell ref="N2:P2"/>
    <mergeCell ref="Q2:S2"/>
    <mergeCell ref="T2:V2"/>
    <mergeCell ref="X2:Z2"/>
    <mergeCell ref="AA2:AC2"/>
    <mergeCell ref="A1:C1"/>
    <mergeCell ref="B2:D2"/>
    <mergeCell ref="E2:G2"/>
    <mergeCell ref="H2:J2"/>
    <mergeCell ref="K2:M2"/>
  </mergeCells>
  <phoneticPr fontId="30" type="noConversion"/>
  <conditionalFormatting sqref="B69">
    <cfRule type="colorScale" priority="68">
      <colorScale>
        <cfvo type="min"/>
        <cfvo type="percentile" val="50"/>
        <cfvo type="max"/>
        <color rgb="FFF8696B"/>
        <color rgb="FFFCFCFF"/>
        <color rgb="FF5A8AC6"/>
      </colorScale>
    </cfRule>
    <cfRule type="dataBar" priority="69">
      <dataBar>
        <cfvo type="min"/>
        <cfvo type="max"/>
        <color rgb="FFFFB628"/>
      </dataBar>
      <extLst>
        <ext xmlns:x14="http://schemas.microsoft.com/office/spreadsheetml/2009/9/main" uri="{B025F937-C7B1-47D3-B67F-A62EFF666E3E}">
          <x14:id>{D7772A28-2C5F-413A-87C7-6AD428FCDB39}</x14:id>
        </ext>
      </extLst>
    </cfRule>
    <cfRule type="cellIs" dxfId="1192" priority="70" operator="greaterThan">
      <formula>0</formula>
    </cfRule>
    <cfRule type="cellIs" dxfId="1191" priority="72" operator="lessThan">
      <formula>0</formula>
    </cfRule>
    <cfRule type="cellIs" dxfId="1190" priority="73" operator="lessThan">
      <formula>"&lt;=0"</formula>
    </cfRule>
  </conditionalFormatting>
  <conditionalFormatting sqref="B69:B99">
    <cfRule type="cellIs" dxfId="1189" priority="71" operator="equal">
      <formula>0</formula>
    </cfRule>
  </conditionalFormatting>
  <conditionalFormatting sqref="B70:B99">
    <cfRule type="colorScale" priority="321">
      <colorScale>
        <cfvo type="min"/>
        <cfvo type="percentile" val="50"/>
        <cfvo type="max"/>
        <color rgb="FFF8696B"/>
        <color rgb="FFFCFCFF"/>
        <color rgb="FF5A8AC6"/>
      </colorScale>
    </cfRule>
    <cfRule type="dataBar" priority="322">
      <dataBar>
        <cfvo type="min"/>
        <cfvo type="max"/>
        <color rgb="FFFFB628"/>
      </dataBar>
      <extLst>
        <ext xmlns:x14="http://schemas.microsoft.com/office/spreadsheetml/2009/9/main" uri="{B025F937-C7B1-47D3-B67F-A62EFF666E3E}">
          <x14:id>{86F346AC-68E2-451F-BDA6-082B9C5A9C85}</x14:id>
        </ext>
      </extLst>
    </cfRule>
    <cfRule type="cellIs" dxfId="1188" priority="323" operator="greaterThan">
      <formula>0</formula>
    </cfRule>
    <cfRule type="cellIs" dxfId="1187" priority="325" operator="lessThan">
      <formula>0</formula>
    </cfRule>
    <cfRule type="cellIs" dxfId="1186" priority="326" operator="lessThan">
      <formula>"&lt;=0"</formula>
    </cfRule>
  </conditionalFormatting>
  <conditionalFormatting sqref="D5:D35">
    <cfRule type="colorScale" priority="333">
      <colorScale>
        <cfvo type="min"/>
        <cfvo type="percentile" val="50"/>
        <cfvo type="max"/>
        <color rgb="FFF8696B"/>
        <color rgb="FFFCFCFF"/>
        <color rgb="FF5A8AC6"/>
      </colorScale>
    </cfRule>
    <cfRule type="dataBar" priority="334">
      <dataBar>
        <cfvo type="min"/>
        <cfvo type="max"/>
        <color rgb="FFFFB628"/>
      </dataBar>
      <extLst>
        <ext xmlns:x14="http://schemas.microsoft.com/office/spreadsheetml/2009/9/main" uri="{B025F937-C7B1-47D3-B67F-A62EFF666E3E}">
          <x14:id>{54A3AC6A-5E5A-49E1-8DE9-055F8790585D}</x14:id>
        </ext>
      </extLst>
    </cfRule>
    <cfRule type="cellIs" dxfId="1185" priority="335" operator="greaterThan">
      <formula>0</formula>
    </cfRule>
    <cfRule type="cellIs" dxfId="1184" priority="336" operator="equal">
      <formula>0</formula>
    </cfRule>
    <cfRule type="cellIs" dxfId="1183" priority="337" operator="lessThan">
      <formula>0</formula>
    </cfRule>
    <cfRule type="cellIs" dxfId="1182" priority="338" operator="lessThan">
      <formula>"&lt;=0"</formula>
    </cfRule>
  </conditionalFormatting>
  <conditionalFormatting sqref="D37:D67">
    <cfRule type="colorScale" priority="327">
      <colorScale>
        <cfvo type="min"/>
        <cfvo type="percentile" val="50"/>
        <cfvo type="max"/>
        <color rgb="FFF8696B"/>
        <color rgb="FFFCFCFF"/>
        <color rgb="FF5A8AC6"/>
      </colorScale>
    </cfRule>
    <cfRule type="dataBar" priority="328">
      <dataBar>
        <cfvo type="min"/>
        <cfvo type="max"/>
        <color rgb="FFFFB628"/>
      </dataBar>
      <extLst>
        <ext xmlns:x14="http://schemas.microsoft.com/office/spreadsheetml/2009/9/main" uri="{B025F937-C7B1-47D3-B67F-A62EFF666E3E}">
          <x14:id>{56B49D82-FF38-4982-AEA7-9A149426871B}</x14:id>
        </ext>
      </extLst>
    </cfRule>
    <cfRule type="cellIs" dxfId="1181" priority="329" operator="greaterThan">
      <formula>0</formula>
    </cfRule>
    <cfRule type="cellIs" dxfId="1180" priority="330" operator="equal">
      <formula>0</formula>
    </cfRule>
    <cfRule type="cellIs" dxfId="1179" priority="331" operator="lessThan">
      <formula>0</formula>
    </cfRule>
    <cfRule type="cellIs" dxfId="1178" priority="332" operator="lessThan">
      <formula>"&lt;=0"</formula>
    </cfRule>
  </conditionalFormatting>
  <conditionalFormatting sqref="D101:D131">
    <cfRule type="colorScale" priority="309">
      <colorScale>
        <cfvo type="min"/>
        <cfvo type="percentile" val="50"/>
        <cfvo type="max"/>
        <color rgb="FFF8696B"/>
        <color rgb="FFFCFCFF"/>
        <color rgb="FF5A8AC6"/>
      </colorScale>
    </cfRule>
    <cfRule type="dataBar" priority="310">
      <dataBar>
        <cfvo type="min"/>
        <cfvo type="max"/>
        <color rgb="FFFFB628"/>
      </dataBar>
      <extLst>
        <ext xmlns:x14="http://schemas.microsoft.com/office/spreadsheetml/2009/9/main" uri="{B025F937-C7B1-47D3-B67F-A62EFF666E3E}">
          <x14:id>{66948024-B6F7-46ED-9E01-71E7CD9A2735}</x14:id>
        </ext>
      </extLst>
    </cfRule>
    <cfRule type="cellIs" dxfId="1177" priority="311" operator="greaterThan">
      <formula>0</formula>
    </cfRule>
    <cfRule type="cellIs" dxfId="1176" priority="312" operator="equal">
      <formula>0</formula>
    </cfRule>
    <cfRule type="cellIs" dxfId="1175" priority="313" operator="lessThan">
      <formula>0</formula>
    </cfRule>
    <cfRule type="cellIs" dxfId="1174" priority="314" operator="lessThan">
      <formula>"&lt;=0"</formula>
    </cfRule>
  </conditionalFormatting>
  <conditionalFormatting sqref="E69">
    <cfRule type="colorScale" priority="62">
      <colorScale>
        <cfvo type="min"/>
        <cfvo type="percentile" val="50"/>
        <cfvo type="max"/>
        <color rgb="FFF8696B"/>
        <color rgb="FFFCFCFF"/>
        <color rgb="FF5A8AC6"/>
      </colorScale>
    </cfRule>
    <cfRule type="dataBar" priority="63">
      <dataBar>
        <cfvo type="min"/>
        <cfvo type="max"/>
        <color rgb="FFFFB628"/>
      </dataBar>
      <extLst>
        <ext xmlns:x14="http://schemas.microsoft.com/office/spreadsheetml/2009/9/main" uri="{B025F937-C7B1-47D3-B67F-A62EFF666E3E}">
          <x14:id>{8AAF2007-DF18-4DB4-B5CB-8A4A5B2E067F}</x14:id>
        </ext>
      </extLst>
    </cfRule>
    <cfRule type="cellIs" dxfId="1173" priority="64" operator="greaterThan">
      <formula>0</formula>
    </cfRule>
    <cfRule type="cellIs" dxfId="1172" priority="66" operator="lessThan">
      <formula>0</formula>
    </cfRule>
    <cfRule type="cellIs" dxfId="1171" priority="67" operator="lessThan">
      <formula>"&lt;=0"</formula>
    </cfRule>
  </conditionalFormatting>
  <conditionalFormatting sqref="E69:E99">
    <cfRule type="cellIs" dxfId="1170" priority="65" operator="equal">
      <formula>0</formula>
    </cfRule>
  </conditionalFormatting>
  <conditionalFormatting sqref="E70:E99">
    <cfRule type="colorScale" priority="279">
      <colorScale>
        <cfvo type="min"/>
        <cfvo type="percentile" val="50"/>
        <cfvo type="max"/>
        <color rgb="FFF8696B"/>
        <color rgb="FFFCFCFF"/>
        <color rgb="FF5A8AC6"/>
      </colorScale>
    </cfRule>
    <cfRule type="dataBar" priority="280">
      <dataBar>
        <cfvo type="min"/>
        <cfvo type="max"/>
        <color rgb="FFFFB628"/>
      </dataBar>
      <extLst>
        <ext xmlns:x14="http://schemas.microsoft.com/office/spreadsheetml/2009/9/main" uri="{B025F937-C7B1-47D3-B67F-A62EFF666E3E}">
          <x14:id>{DACB1E61-6B84-4B4B-BA25-745E6883D9BF}</x14:id>
        </ext>
      </extLst>
    </cfRule>
    <cfRule type="cellIs" dxfId="1169" priority="281" operator="greaterThan">
      <formula>0</formula>
    </cfRule>
    <cfRule type="cellIs" dxfId="1168" priority="283" operator="lessThan">
      <formula>0</formula>
    </cfRule>
    <cfRule type="cellIs" dxfId="1167" priority="284" operator="lessThan">
      <formula>"&lt;=0"</formula>
    </cfRule>
  </conditionalFormatting>
  <conditionalFormatting sqref="G5:G35">
    <cfRule type="colorScale" priority="351">
      <colorScale>
        <cfvo type="min"/>
        <cfvo type="percentile" val="50"/>
        <cfvo type="max"/>
        <color rgb="FFF8696B"/>
        <color rgb="FFFCFCFF"/>
        <color rgb="FF5A8AC6"/>
      </colorScale>
    </cfRule>
    <cfRule type="dataBar" priority="352">
      <dataBar>
        <cfvo type="min"/>
        <cfvo type="max"/>
        <color rgb="FFFFB628"/>
      </dataBar>
      <extLst>
        <ext xmlns:x14="http://schemas.microsoft.com/office/spreadsheetml/2009/9/main" uri="{B025F937-C7B1-47D3-B67F-A62EFF666E3E}">
          <x14:id>{5A6A622C-45C6-463F-B3BB-FC6AD157C7C6}</x14:id>
        </ext>
      </extLst>
    </cfRule>
    <cfRule type="cellIs" dxfId="1166" priority="353" operator="greaterThan">
      <formula>0</formula>
    </cfRule>
    <cfRule type="cellIs" dxfId="1165" priority="354" operator="equal">
      <formula>0</formula>
    </cfRule>
    <cfRule type="cellIs" dxfId="1164" priority="355" operator="lessThan">
      <formula>0</formula>
    </cfRule>
    <cfRule type="cellIs" dxfId="1163" priority="356" operator="lessThan">
      <formula>"&lt;=0"</formula>
    </cfRule>
  </conditionalFormatting>
  <conditionalFormatting sqref="G37:G67">
    <cfRule type="colorScale" priority="345">
      <colorScale>
        <cfvo type="min"/>
        <cfvo type="percentile" val="50"/>
        <cfvo type="max"/>
        <color rgb="FFF8696B"/>
        <color rgb="FFFCFCFF"/>
        <color rgb="FF5A8AC6"/>
      </colorScale>
    </cfRule>
    <cfRule type="dataBar" priority="346">
      <dataBar>
        <cfvo type="min"/>
        <cfvo type="max"/>
        <color rgb="FFFFB628"/>
      </dataBar>
      <extLst>
        <ext xmlns:x14="http://schemas.microsoft.com/office/spreadsheetml/2009/9/main" uri="{B025F937-C7B1-47D3-B67F-A62EFF666E3E}">
          <x14:id>{FF6DDB70-4ED1-4B9E-B407-3B268A118D9C}</x14:id>
        </ext>
      </extLst>
    </cfRule>
    <cfRule type="cellIs" dxfId="1162" priority="347" operator="greaterThan">
      <formula>0</formula>
    </cfRule>
    <cfRule type="cellIs" dxfId="1161" priority="348" operator="equal">
      <formula>0</formula>
    </cfRule>
    <cfRule type="cellIs" dxfId="1160" priority="349" operator="lessThan">
      <formula>0</formula>
    </cfRule>
    <cfRule type="cellIs" dxfId="1159" priority="350" operator="lessThan">
      <formula>"&lt;=0"</formula>
    </cfRule>
  </conditionalFormatting>
  <conditionalFormatting sqref="G101:G131">
    <cfRule type="colorScale" priority="315">
      <colorScale>
        <cfvo type="min"/>
        <cfvo type="percentile" val="50"/>
        <cfvo type="max"/>
        <color rgb="FFF8696B"/>
        <color rgb="FFFCFCFF"/>
        <color rgb="FF5A8AC6"/>
      </colorScale>
    </cfRule>
    <cfRule type="dataBar" priority="316">
      <dataBar>
        <cfvo type="min"/>
        <cfvo type="max"/>
        <color rgb="FFFFB628"/>
      </dataBar>
      <extLst>
        <ext xmlns:x14="http://schemas.microsoft.com/office/spreadsheetml/2009/9/main" uri="{B025F937-C7B1-47D3-B67F-A62EFF666E3E}">
          <x14:id>{AA03F128-4C3E-44CF-BA31-78180126CC9D}</x14:id>
        </ext>
      </extLst>
    </cfRule>
    <cfRule type="cellIs" dxfId="1158" priority="317" operator="greaterThan">
      <formula>0</formula>
    </cfRule>
    <cfRule type="cellIs" dxfId="1157" priority="318" operator="equal">
      <formula>0</formula>
    </cfRule>
    <cfRule type="cellIs" dxfId="1156" priority="319" operator="lessThan">
      <formula>0</formula>
    </cfRule>
    <cfRule type="cellIs" dxfId="1155" priority="320" operator="lessThan">
      <formula>"&lt;=0"</formula>
    </cfRule>
  </conditionalFormatting>
  <conditionalFormatting sqref="H69">
    <cfRule type="colorScale" priority="56">
      <colorScale>
        <cfvo type="min"/>
        <cfvo type="percentile" val="50"/>
        <cfvo type="max"/>
        <color rgb="FFF8696B"/>
        <color rgb="FFFCFCFF"/>
        <color rgb="FF5A8AC6"/>
      </colorScale>
    </cfRule>
    <cfRule type="dataBar" priority="57">
      <dataBar>
        <cfvo type="min"/>
        <cfvo type="max"/>
        <color rgb="FFFFB628"/>
      </dataBar>
      <extLst>
        <ext xmlns:x14="http://schemas.microsoft.com/office/spreadsheetml/2009/9/main" uri="{B025F937-C7B1-47D3-B67F-A62EFF666E3E}">
          <x14:id>{18B515B7-AD76-424F-A12B-D24640A7F6A1}</x14:id>
        </ext>
      </extLst>
    </cfRule>
    <cfRule type="cellIs" dxfId="1154" priority="58" operator="greaterThan">
      <formula>0</formula>
    </cfRule>
    <cfRule type="cellIs" dxfId="1153" priority="60" operator="lessThan">
      <formula>0</formula>
    </cfRule>
    <cfRule type="cellIs" dxfId="1152" priority="61" operator="lessThan">
      <formula>"&lt;=0"</formula>
    </cfRule>
  </conditionalFormatting>
  <conditionalFormatting sqref="H69:H99">
    <cfRule type="cellIs" dxfId="1151" priority="59" operator="equal">
      <formula>0</formula>
    </cfRule>
  </conditionalFormatting>
  <conditionalFormatting sqref="H70:H99">
    <cfRule type="colorScale" priority="273">
      <colorScale>
        <cfvo type="min"/>
        <cfvo type="percentile" val="50"/>
        <cfvo type="max"/>
        <color rgb="FFF8696B"/>
        <color rgb="FFFCFCFF"/>
        <color rgb="FF5A8AC6"/>
      </colorScale>
    </cfRule>
    <cfRule type="dataBar" priority="274">
      <dataBar>
        <cfvo type="min"/>
        <cfvo type="max"/>
        <color rgb="FFFFB628"/>
      </dataBar>
      <extLst>
        <ext xmlns:x14="http://schemas.microsoft.com/office/spreadsheetml/2009/9/main" uri="{B025F937-C7B1-47D3-B67F-A62EFF666E3E}">
          <x14:id>{CCC8613B-5AF5-41E8-BB20-002DB817D8AD}</x14:id>
        </ext>
      </extLst>
    </cfRule>
    <cfRule type="cellIs" dxfId="1150" priority="275" operator="greaterThan">
      <formula>0</formula>
    </cfRule>
    <cfRule type="cellIs" dxfId="1149" priority="277" operator="lessThan">
      <formula>0</formula>
    </cfRule>
    <cfRule type="cellIs" dxfId="1148" priority="278" operator="lessThan">
      <formula>"&lt;=0"</formula>
    </cfRule>
  </conditionalFormatting>
  <conditionalFormatting sqref="J5:J35 M5:M35 P5:P35">
    <cfRule type="colorScale" priority="363">
      <colorScale>
        <cfvo type="min"/>
        <cfvo type="percentile" val="50"/>
        <cfvo type="max"/>
        <color rgb="FFF8696B"/>
        <color rgb="FFFCFCFF"/>
        <color rgb="FF5A8AC6"/>
      </colorScale>
    </cfRule>
  </conditionalFormatting>
  <conditionalFormatting sqref="J5:J35">
    <cfRule type="dataBar" priority="365">
      <dataBar>
        <cfvo type="min"/>
        <cfvo type="max"/>
        <color rgb="FFFFB628"/>
      </dataBar>
      <extLst>
        <ext xmlns:x14="http://schemas.microsoft.com/office/spreadsheetml/2009/9/main" uri="{B025F937-C7B1-47D3-B67F-A62EFF666E3E}">
          <x14:id>{88124399-5904-4A8B-8542-39DD16377B78}</x14:id>
        </ext>
      </extLst>
    </cfRule>
    <cfRule type="cellIs" dxfId="1147" priority="374" operator="greaterThan">
      <formula>0</formula>
    </cfRule>
    <cfRule type="cellIs" dxfId="1146" priority="375" operator="equal">
      <formula>0</formula>
    </cfRule>
    <cfRule type="cellIs" dxfId="1145" priority="376" operator="lessThan">
      <formula>0</formula>
    </cfRule>
    <cfRule type="cellIs" dxfId="1144" priority="377" operator="lessThan">
      <formula>"&lt;=0"</formula>
    </cfRule>
  </conditionalFormatting>
  <conditionalFormatting sqref="J37:J67">
    <cfRule type="colorScale" priority="339">
      <colorScale>
        <cfvo type="min"/>
        <cfvo type="percentile" val="50"/>
        <cfvo type="max"/>
        <color rgb="FFF8696B"/>
        <color rgb="FFFCFCFF"/>
        <color rgb="FF5A8AC6"/>
      </colorScale>
    </cfRule>
    <cfRule type="dataBar" priority="340">
      <dataBar>
        <cfvo type="min"/>
        <cfvo type="max"/>
        <color rgb="FFFFB628"/>
      </dataBar>
      <extLst>
        <ext xmlns:x14="http://schemas.microsoft.com/office/spreadsheetml/2009/9/main" uri="{B025F937-C7B1-47D3-B67F-A62EFF666E3E}">
          <x14:id>{7A7CD55E-B150-42B1-829A-9EC16C1E058C}</x14:id>
        </ext>
      </extLst>
    </cfRule>
    <cfRule type="cellIs" dxfId="1143" priority="341" operator="greaterThan">
      <formula>0</formula>
    </cfRule>
    <cfRule type="cellIs" dxfId="1142" priority="342" operator="equal">
      <formula>0</formula>
    </cfRule>
    <cfRule type="cellIs" dxfId="1141" priority="343" operator="lessThan">
      <formula>0</formula>
    </cfRule>
    <cfRule type="cellIs" dxfId="1140" priority="344" operator="lessThan">
      <formula>"&lt;=0"</formula>
    </cfRule>
  </conditionalFormatting>
  <conditionalFormatting sqref="J101:J131">
    <cfRule type="colorScale" priority="303">
      <colorScale>
        <cfvo type="min"/>
        <cfvo type="percentile" val="50"/>
        <cfvo type="max"/>
        <color rgb="FFF8696B"/>
        <color rgb="FFFCFCFF"/>
        <color rgb="FF5A8AC6"/>
      </colorScale>
    </cfRule>
    <cfRule type="dataBar" priority="304">
      <dataBar>
        <cfvo type="min"/>
        <cfvo type="max"/>
        <color rgb="FFFFB628"/>
      </dataBar>
      <extLst>
        <ext xmlns:x14="http://schemas.microsoft.com/office/spreadsheetml/2009/9/main" uri="{B025F937-C7B1-47D3-B67F-A62EFF666E3E}">
          <x14:id>{196C49D6-70B4-4D8D-82B4-5C404F1CD064}</x14:id>
        </ext>
      </extLst>
    </cfRule>
    <cfRule type="cellIs" dxfId="1139" priority="305" operator="greaterThan">
      <formula>0</formula>
    </cfRule>
    <cfRule type="cellIs" dxfId="1138" priority="306" operator="equal">
      <formula>0</formula>
    </cfRule>
    <cfRule type="cellIs" dxfId="1137" priority="307" operator="lessThan">
      <formula>0</formula>
    </cfRule>
    <cfRule type="cellIs" dxfId="1136" priority="308" operator="lessThan">
      <formula>"&lt;=0"</formula>
    </cfRule>
  </conditionalFormatting>
  <conditionalFormatting sqref="K69">
    <cfRule type="colorScale" priority="50">
      <colorScale>
        <cfvo type="min"/>
        <cfvo type="percentile" val="50"/>
        <cfvo type="max"/>
        <color rgb="FFF8696B"/>
        <color rgb="FFFCFCFF"/>
        <color rgb="FF5A8AC6"/>
      </colorScale>
    </cfRule>
    <cfRule type="dataBar" priority="51">
      <dataBar>
        <cfvo type="min"/>
        <cfvo type="max"/>
        <color rgb="FFFFB628"/>
      </dataBar>
      <extLst>
        <ext xmlns:x14="http://schemas.microsoft.com/office/spreadsheetml/2009/9/main" uri="{B025F937-C7B1-47D3-B67F-A62EFF666E3E}">
          <x14:id>{3E77743F-4E1C-429C-A08D-C04C453E7B44}</x14:id>
        </ext>
      </extLst>
    </cfRule>
    <cfRule type="cellIs" dxfId="1135" priority="52" operator="greaterThan">
      <formula>0</formula>
    </cfRule>
    <cfRule type="cellIs" dxfId="1134" priority="54" operator="lessThan">
      <formula>0</formula>
    </cfRule>
    <cfRule type="cellIs" dxfId="1133" priority="55" operator="lessThan">
      <formula>"&lt;=0"</formula>
    </cfRule>
  </conditionalFormatting>
  <conditionalFormatting sqref="K69:K99">
    <cfRule type="cellIs" dxfId="1132" priority="53" operator="equal">
      <formula>0</formula>
    </cfRule>
  </conditionalFormatting>
  <conditionalFormatting sqref="K70:K99">
    <cfRule type="colorScale" priority="267">
      <colorScale>
        <cfvo type="min"/>
        <cfvo type="percentile" val="50"/>
        <cfvo type="max"/>
        <color rgb="FFF8696B"/>
        <color rgb="FFFCFCFF"/>
        <color rgb="FF5A8AC6"/>
      </colorScale>
    </cfRule>
    <cfRule type="dataBar" priority="268">
      <dataBar>
        <cfvo type="min"/>
        <cfvo type="max"/>
        <color rgb="FFFFB628"/>
      </dataBar>
      <extLst>
        <ext xmlns:x14="http://schemas.microsoft.com/office/spreadsheetml/2009/9/main" uri="{B025F937-C7B1-47D3-B67F-A62EFF666E3E}">
          <x14:id>{F568102D-FBD7-4815-97FC-56A0A89B59EE}</x14:id>
        </ext>
      </extLst>
    </cfRule>
    <cfRule type="cellIs" dxfId="1131" priority="269" operator="greaterThan">
      <formula>0</formula>
    </cfRule>
    <cfRule type="cellIs" dxfId="1130" priority="271" operator="lessThan">
      <formula>0</formula>
    </cfRule>
    <cfRule type="cellIs" dxfId="1129" priority="272" operator="lessThan">
      <formula>"&lt;=0"</formula>
    </cfRule>
  </conditionalFormatting>
  <conditionalFormatting sqref="M5:M35 P5:P35">
    <cfRule type="dataBar" priority="364">
      <dataBar>
        <cfvo type="min"/>
        <cfvo type="max"/>
        <color rgb="FFFFB628"/>
      </dataBar>
      <extLst>
        <ext xmlns:x14="http://schemas.microsoft.com/office/spreadsheetml/2009/9/main" uri="{B025F937-C7B1-47D3-B67F-A62EFF666E3E}">
          <x14:id>{68CB5C1C-81C2-4722-BDF0-0CDA37B7AB74}</x14:id>
        </ext>
      </extLst>
    </cfRule>
  </conditionalFormatting>
  <conditionalFormatting sqref="M5:M35">
    <cfRule type="cellIs" dxfId="1128" priority="370" operator="greaterThan">
      <formula>0</formula>
    </cfRule>
    <cfRule type="cellIs" dxfId="1127" priority="371" operator="equal">
      <formula>0</formula>
    </cfRule>
    <cfRule type="cellIs" dxfId="1126" priority="372" operator="lessThan">
      <formula>0</formula>
    </cfRule>
    <cfRule type="cellIs" dxfId="1125" priority="373" operator="lessThan">
      <formula>"&lt;=0"</formula>
    </cfRule>
  </conditionalFormatting>
  <conditionalFormatting sqref="M37:M67">
    <cfRule type="colorScale" priority="297">
      <colorScale>
        <cfvo type="min"/>
        <cfvo type="percentile" val="50"/>
        <cfvo type="max"/>
        <color rgb="FFF8696B"/>
        <color rgb="FFFCFCFF"/>
        <color rgb="FF5A8AC6"/>
      </colorScale>
    </cfRule>
    <cfRule type="dataBar" priority="298">
      <dataBar>
        <cfvo type="min"/>
        <cfvo type="max"/>
        <color rgb="FFFFB628"/>
      </dataBar>
      <extLst>
        <ext xmlns:x14="http://schemas.microsoft.com/office/spreadsheetml/2009/9/main" uri="{B025F937-C7B1-47D3-B67F-A62EFF666E3E}">
          <x14:id>{33C56201-B04C-40F4-A46B-7B2856BE0DA4}</x14:id>
        </ext>
      </extLst>
    </cfRule>
    <cfRule type="cellIs" dxfId="1124" priority="299" operator="greaterThan">
      <formula>0</formula>
    </cfRule>
    <cfRule type="cellIs" dxfId="1123" priority="300" operator="equal">
      <formula>0</formula>
    </cfRule>
    <cfRule type="cellIs" dxfId="1122" priority="301" operator="lessThan">
      <formula>0</formula>
    </cfRule>
    <cfRule type="cellIs" dxfId="1121" priority="302" operator="lessThan">
      <formula>"&lt;=0"</formula>
    </cfRule>
  </conditionalFormatting>
  <conditionalFormatting sqref="M101:M131">
    <cfRule type="colorScale" priority="291">
      <colorScale>
        <cfvo type="min"/>
        <cfvo type="percentile" val="50"/>
        <cfvo type="max"/>
        <color rgb="FFF8696B"/>
        <color rgb="FFFCFCFF"/>
        <color rgb="FF5A8AC6"/>
      </colorScale>
    </cfRule>
    <cfRule type="dataBar" priority="292">
      <dataBar>
        <cfvo type="min"/>
        <cfvo type="max"/>
        <color rgb="FFFFB628"/>
      </dataBar>
      <extLst>
        <ext xmlns:x14="http://schemas.microsoft.com/office/spreadsheetml/2009/9/main" uri="{B025F937-C7B1-47D3-B67F-A62EFF666E3E}">
          <x14:id>{F598888E-80F3-495C-A463-FB771BF55253}</x14:id>
        </ext>
      </extLst>
    </cfRule>
    <cfRule type="cellIs" dxfId="1120" priority="293" operator="greaterThan">
      <formula>0</formula>
    </cfRule>
    <cfRule type="cellIs" dxfId="1119" priority="294" operator="equal">
      <formula>0</formula>
    </cfRule>
    <cfRule type="cellIs" dxfId="1118" priority="295" operator="lessThan">
      <formula>0</formula>
    </cfRule>
    <cfRule type="cellIs" dxfId="1117" priority="296" operator="lessThan">
      <formula>"&lt;=0"</formula>
    </cfRule>
  </conditionalFormatting>
  <conditionalFormatting sqref="N69">
    <cfRule type="colorScale" priority="44">
      <colorScale>
        <cfvo type="min"/>
        <cfvo type="percentile" val="50"/>
        <cfvo type="max"/>
        <color rgb="FFF8696B"/>
        <color rgb="FFFCFCFF"/>
        <color rgb="FF5A8AC6"/>
      </colorScale>
    </cfRule>
    <cfRule type="dataBar" priority="45">
      <dataBar>
        <cfvo type="min"/>
        <cfvo type="max"/>
        <color rgb="FFFFB628"/>
      </dataBar>
      <extLst>
        <ext xmlns:x14="http://schemas.microsoft.com/office/spreadsheetml/2009/9/main" uri="{B025F937-C7B1-47D3-B67F-A62EFF666E3E}">
          <x14:id>{4EA4ABFF-2A17-4747-BC9E-9EC759E75B93}</x14:id>
        </ext>
      </extLst>
    </cfRule>
    <cfRule type="cellIs" dxfId="1116" priority="46" operator="greaterThan">
      <formula>0</formula>
    </cfRule>
    <cfRule type="cellIs" dxfId="1115" priority="48" operator="lessThan">
      <formula>0</formula>
    </cfRule>
    <cfRule type="cellIs" dxfId="1114" priority="49" operator="lessThan">
      <formula>"&lt;=0"</formula>
    </cfRule>
  </conditionalFormatting>
  <conditionalFormatting sqref="N69:N99">
    <cfRule type="cellIs" dxfId="1113" priority="47" operator="equal">
      <formula>0</formula>
    </cfRule>
  </conditionalFormatting>
  <conditionalFormatting sqref="N70:N99">
    <cfRule type="colorScale" priority="261">
      <colorScale>
        <cfvo type="min"/>
        <cfvo type="percentile" val="50"/>
        <cfvo type="max"/>
        <color rgb="FFF8696B"/>
        <color rgb="FFFCFCFF"/>
        <color rgb="FF5A8AC6"/>
      </colorScale>
    </cfRule>
    <cfRule type="dataBar" priority="262">
      <dataBar>
        <cfvo type="min"/>
        <cfvo type="max"/>
        <color rgb="FFFFB628"/>
      </dataBar>
      <extLst>
        <ext xmlns:x14="http://schemas.microsoft.com/office/spreadsheetml/2009/9/main" uri="{B025F937-C7B1-47D3-B67F-A62EFF666E3E}">
          <x14:id>{021FB4F6-65DB-4891-B0C7-CC4B70010A40}</x14:id>
        </ext>
      </extLst>
    </cfRule>
    <cfRule type="cellIs" dxfId="1112" priority="263" operator="greaterThan">
      <formula>0</formula>
    </cfRule>
    <cfRule type="cellIs" dxfId="1111" priority="265" operator="lessThan">
      <formula>0</formula>
    </cfRule>
    <cfRule type="cellIs" dxfId="1110" priority="266" operator="lessThan">
      <formula>"&lt;=0"</formula>
    </cfRule>
  </conditionalFormatting>
  <conditionalFormatting sqref="P5:P35">
    <cfRule type="cellIs" dxfId="1109" priority="366" operator="greaterThan">
      <formula>0</formula>
    </cfRule>
    <cfRule type="cellIs" dxfId="1108" priority="367" operator="equal">
      <formula>0</formula>
    </cfRule>
    <cfRule type="cellIs" dxfId="1107" priority="368" operator="lessThan">
      <formula>0</formula>
    </cfRule>
    <cfRule type="cellIs" dxfId="1106" priority="369" operator="lessThan">
      <formula>"&lt;=0"</formula>
    </cfRule>
  </conditionalFormatting>
  <conditionalFormatting sqref="P37:P67">
    <cfRule type="colorScale" priority="285">
      <colorScale>
        <cfvo type="min"/>
        <cfvo type="percentile" val="50"/>
        <cfvo type="max"/>
        <color rgb="FFF8696B"/>
        <color rgb="FFFCFCFF"/>
        <color rgb="FF5A8AC6"/>
      </colorScale>
    </cfRule>
    <cfRule type="dataBar" priority="286">
      <dataBar>
        <cfvo type="min"/>
        <cfvo type="max"/>
        <color rgb="FFFFB628"/>
      </dataBar>
      <extLst>
        <ext xmlns:x14="http://schemas.microsoft.com/office/spreadsheetml/2009/9/main" uri="{B025F937-C7B1-47D3-B67F-A62EFF666E3E}">
          <x14:id>{65347815-77A0-4E36-87D5-D0481F2BFABE}</x14:id>
        </ext>
      </extLst>
    </cfRule>
    <cfRule type="cellIs" dxfId="1105" priority="287" operator="greaterThan">
      <formula>0</formula>
    </cfRule>
    <cfRule type="cellIs" dxfId="1104" priority="288" operator="equal">
      <formula>0</formula>
    </cfRule>
    <cfRule type="cellIs" dxfId="1103" priority="289" operator="lessThan">
      <formula>0</formula>
    </cfRule>
    <cfRule type="cellIs" dxfId="1102" priority="290" operator="lessThan">
      <formula>"&lt;=0"</formula>
    </cfRule>
  </conditionalFormatting>
  <conditionalFormatting sqref="P101:P131">
    <cfRule type="colorScale" priority="255">
      <colorScale>
        <cfvo type="min"/>
        <cfvo type="percentile" val="50"/>
        <cfvo type="max"/>
        <color rgb="FFF8696B"/>
        <color rgb="FFFCFCFF"/>
        <color rgb="FF5A8AC6"/>
      </colorScale>
    </cfRule>
    <cfRule type="dataBar" priority="256">
      <dataBar>
        <cfvo type="min"/>
        <cfvo type="max"/>
        <color rgb="FFFFB628"/>
      </dataBar>
      <extLst>
        <ext xmlns:x14="http://schemas.microsoft.com/office/spreadsheetml/2009/9/main" uri="{B025F937-C7B1-47D3-B67F-A62EFF666E3E}">
          <x14:id>{CE1D097A-C9E1-46EC-9381-7E395FFA5F2A}</x14:id>
        </ext>
      </extLst>
    </cfRule>
    <cfRule type="cellIs" dxfId="1101" priority="257" operator="greaterThan">
      <formula>0</formula>
    </cfRule>
    <cfRule type="cellIs" dxfId="1100" priority="258" operator="equal">
      <formula>0</formula>
    </cfRule>
    <cfRule type="cellIs" dxfId="1099" priority="259" operator="lessThan">
      <formula>0</formula>
    </cfRule>
    <cfRule type="cellIs" dxfId="1098" priority="260" operator="lessThan">
      <formula>"&lt;=0"</formula>
    </cfRule>
  </conditionalFormatting>
  <conditionalFormatting sqref="Q69">
    <cfRule type="colorScale" priority="38">
      <colorScale>
        <cfvo type="min"/>
        <cfvo type="percentile" val="50"/>
        <cfvo type="max"/>
        <color rgb="FFF8696B"/>
        <color rgb="FFFCFCFF"/>
        <color rgb="FF5A8AC6"/>
      </colorScale>
    </cfRule>
    <cfRule type="dataBar" priority="39">
      <dataBar>
        <cfvo type="min"/>
        <cfvo type="max"/>
        <color rgb="FFFFB628"/>
      </dataBar>
      <extLst>
        <ext xmlns:x14="http://schemas.microsoft.com/office/spreadsheetml/2009/9/main" uri="{B025F937-C7B1-47D3-B67F-A62EFF666E3E}">
          <x14:id>{E586C889-AC86-4321-9C03-CEB5140D81F7}</x14:id>
        </ext>
      </extLst>
    </cfRule>
    <cfRule type="cellIs" dxfId="1097" priority="40" operator="greaterThan">
      <formula>0</formula>
    </cfRule>
    <cfRule type="cellIs" dxfId="1096" priority="42" operator="lessThan">
      <formula>0</formula>
    </cfRule>
    <cfRule type="cellIs" dxfId="1095" priority="43" operator="lessThan">
      <formula>"&lt;=0"</formula>
    </cfRule>
  </conditionalFormatting>
  <conditionalFormatting sqref="Q69:Q99">
    <cfRule type="cellIs" dxfId="1094" priority="41" operator="equal">
      <formula>0</formula>
    </cfRule>
  </conditionalFormatting>
  <conditionalFormatting sqref="Q70:Q99">
    <cfRule type="colorScale" priority="243">
      <colorScale>
        <cfvo type="min"/>
        <cfvo type="percentile" val="50"/>
        <cfvo type="max"/>
        <color rgb="FFF8696B"/>
        <color rgb="FFFCFCFF"/>
        <color rgb="FF5A8AC6"/>
      </colorScale>
    </cfRule>
    <cfRule type="dataBar" priority="244">
      <dataBar>
        <cfvo type="min"/>
        <cfvo type="max"/>
        <color rgb="FFFFB628"/>
      </dataBar>
      <extLst>
        <ext xmlns:x14="http://schemas.microsoft.com/office/spreadsheetml/2009/9/main" uri="{B025F937-C7B1-47D3-B67F-A62EFF666E3E}">
          <x14:id>{5A4A8695-03DE-490D-89DF-4AAF190AA651}</x14:id>
        </ext>
      </extLst>
    </cfRule>
    <cfRule type="cellIs" dxfId="1093" priority="245" operator="greaterThan">
      <formula>0</formula>
    </cfRule>
    <cfRule type="cellIs" dxfId="1092" priority="247" operator="lessThan">
      <formula>0</formula>
    </cfRule>
    <cfRule type="cellIs" dxfId="1091" priority="248" operator="lessThan">
      <formula>"&lt;=0"</formula>
    </cfRule>
  </conditionalFormatting>
  <conditionalFormatting sqref="S5:S35">
    <cfRule type="colorScale" priority="357">
      <colorScale>
        <cfvo type="min"/>
        <cfvo type="percentile" val="50"/>
        <cfvo type="max"/>
        <color rgb="FFF8696B"/>
        <color rgb="FFFCFCFF"/>
        <color rgb="FF5A8AC6"/>
      </colorScale>
    </cfRule>
    <cfRule type="dataBar" priority="358">
      <dataBar>
        <cfvo type="min"/>
        <cfvo type="max"/>
        <color rgb="FFFFB628"/>
      </dataBar>
      <extLst>
        <ext xmlns:x14="http://schemas.microsoft.com/office/spreadsheetml/2009/9/main" uri="{B025F937-C7B1-47D3-B67F-A62EFF666E3E}">
          <x14:id>{770B6915-BB31-4430-B090-00F37E2FAFDD}</x14:id>
        </ext>
      </extLst>
    </cfRule>
    <cfRule type="cellIs" dxfId="1090" priority="359" operator="greaterThan">
      <formula>0</formula>
    </cfRule>
    <cfRule type="cellIs" dxfId="1089" priority="360" operator="equal">
      <formula>0</formula>
    </cfRule>
    <cfRule type="cellIs" dxfId="1088" priority="361" operator="lessThan">
      <formula>0</formula>
    </cfRule>
    <cfRule type="cellIs" dxfId="1087" priority="362" operator="lessThan">
      <formula>"&lt;=0"</formula>
    </cfRule>
  </conditionalFormatting>
  <conditionalFormatting sqref="S37:S67">
    <cfRule type="colorScale" priority="249">
      <colorScale>
        <cfvo type="min"/>
        <cfvo type="percentile" val="50"/>
        <cfvo type="max"/>
        <color rgb="FFF8696B"/>
        <color rgb="FFFCFCFF"/>
        <color rgb="FF5A8AC6"/>
      </colorScale>
    </cfRule>
    <cfRule type="dataBar" priority="250">
      <dataBar>
        <cfvo type="min"/>
        <cfvo type="max"/>
        <color rgb="FFFFB628"/>
      </dataBar>
      <extLst>
        <ext xmlns:x14="http://schemas.microsoft.com/office/spreadsheetml/2009/9/main" uri="{B025F937-C7B1-47D3-B67F-A62EFF666E3E}">
          <x14:id>{37C96D9D-BC67-414A-8CBA-0E2B749CE79E}</x14:id>
        </ext>
      </extLst>
    </cfRule>
    <cfRule type="cellIs" dxfId="1086" priority="251" operator="greaterThan">
      <formula>0</formula>
    </cfRule>
    <cfRule type="cellIs" dxfId="1085" priority="252" operator="equal">
      <formula>0</formula>
    </cfRule>
    <cfRule type="cellIs" dxfId="1084" priority="253" operator="lessThan">
      <formula>0</formula>
    </cfRule>
    <cfRule type="cellIs" dxfId="1083" priority="254" operator="lessThan">
      <formula>"&lt;=0"</formula>
    </cfRule>
  </conditionalFormatting>
  <conditionalFormatting sqref="S101:S131">
    <cfRule type="colorScale" priority="237">
      <colorScale>
        <cfvo type="min"/>
        <cfvo type="percentile" val="50"/>
        <cfvo type="max"/>
        <color rgb="FFF8696B"/>
        <color rgb="FFFCFCFF"/>
        <color rgb="FF5A8AC6"/>
      </colorScale>
    </cfRule>
    <cfRule type="dataBar" priority="238">
      <dataBar>
        <cfvo type="min"/>
        <cfvo type="max"/>
        <color rgb="FFFFB628"/>
      </dataBar>
      <extLst>
        <ext xmlns:x14="http://schemas.microsoft.com/office/spreadsheetml/2009/9/main" uri="{B025F937-C7B1-47D3-B67F-A62EFF666E3E}">
          <x14:id>{B2644446-DC7F-450B-9826-286E20F27001}</x14:id>
        </ext>
      </extLst>
    </cfRule>
    <cfRule type="cellIs" dxfId="1082" priority="239" operator="greaterThan">
      <formula>0</formula>
    </cfRule>
    <cfRule type="cellIs" dxfId="1081" priority="240" operator="equal">
      <formula>0</formula>
    </cfRule>
    <cfRule type="cellIs" dxfId="1080" priority="241" operator="lessThan">
      <formula>0</formula>
    </cfRule>
    <cfRule type="cellIs" dxfId="1079" priority="242" operator="lessThan">
      <formula>"&lt;=0"</formula>
    </cfRule>
  </conditionalFormatting>
  <conditionalFormatting sqref="W69 T69">
    <cfRule type="colorScale" priority="74">
      <colorScale>
        <cfvo type="min"/>
        <cfvo type="percentile" val="50"/>
        <cfvo type="max"/>
        <color rgb="FFF8696B"/>
        <color rgb="FFFCFCFF"/>
        <color rgb="FF5A8AC6"/>
      </colorScale>
    </cfRule>
    <cfRule type="dataBar" priority="75">
      <dataBar>
        <cfvo type="min"/>
        <cfvo type="max"/>
        <color rgb="FFFFB628"/>
      </dataBar>
      <extLst>
        <ext xmlns:x14="http://schemas.microsoft.com/office/spreadsheetml/2009/9/main" uri="{B025F937-C7B1-47D3-B67F-A62EFF666E3E}">
          <x14:id>{3CE7582A-0D4A-459D-BEAF-64CB1E8243E4}</x14:id>
        </ext>
      </extLst>
    </cfRule>
    <cfRule type="cellIs" dxfId="1078" priority="76" operator="greaterThan">
      <formula>0</formula>
    </cfRule>
    <cfRule type="cellIs" dxfId="1077" priority="78" operator="lessThan">
      <formula>0</formula>
    </cfRule>
    <cfRule type="cellIs" dxfId="1076" priority="79" operator="lessThan">
      <formula>"&lt;=0"</formula>
    </cfRule>
  </conditionalFormatting>
  <conditionalFormatting sqref="T70:T99 W80:W137 W37:W68 W70:W78">
    <cfRule type="colorScale" priority="414">
      <colorScale>
        <cfvo type="min"/>
        <cfvo type="percentile" val="50"/>
        <cfvo type="max"/>
        <color rgb="FFF8696B"/>
        <color rgb="FFFCFCFF"/>
        <color rgb="FF5A8AC6"/>
      </colorScale>
    </cfRule>
    <cfRule type="dataBar" priority="415">
      <dataBar>
        <cfvo type="min"/>
        <cfvo type="max"/>
        <color rgb="FFFFB628"/>
      </dataBar>
      <extLst>
        <ext xmlns:x14="http://schemas.microsoft.com/office/spreadsheetml/2009/9/main" uri="{B025F937-C7B1-47D3-B67F-A62EFF666E3E}">
          <x14:id>{47E56146-F276-4922-A95A-73F1719DE41A}</x14:id>
        </ext>
      </extLst>
    </cfRule>
  </conditionalFormatting>
  <conditionalFormatting sqref="V5:V35">
    <cfRule type="colorScale" priority="396">
      <colorScale>
        <cfvo type="min"/>
        <cfvo type="percentile" val="50"/>
        <cfvo type="max"/>
        <color rgb="FFF8696B"/>
        <color rgb="FFFCFCFF"/>
        <color rgb="FF5A8AC6"/>
      </colorScale>
    </cfRule>
    <cfRule type="dataBar" priority="397">
      <dataBar>
        <cfvo type="min"/>
        <cfvo type="max"/>
        <color rgb="FFFFB628"/>
      </dataBar>
      <extLst>
        <ext xmlns:x14="http://schemas.microsoft.com/office/spreadsheetml/2009/9/main" uri="{B025F937-C7B1-47D3-B67F-A62EFF666E3E}">
          <x14:id>{29DD2329-3588-45DE-8AD4-81E80AA251D4}</x14:id>
        </ext>
      </extLst>
    </cfRule>
    <cfRule type="cellIs" dxfId="1075" priority="398" operator="greaterThan">
      <formula>0</formula>
    </cfRule>
    <cfRule type="cellIs" dxfId="1074" priority="399" operator="equal">
      <formula>0</formula>
    </cfRule>
    <cfRule type="cellIs" dxfId="1073" priority="400" operator="lessThan">
      <formula>0</formula>
    </cfRule>
    <cfRule type="cellIs" dxfId="1072" priority="401" operator="lessThan">
      <formula>"&lt;=0"</formula>
    </cfRule>
  </conditionalFormatting>
  <conditionalFormatting sqref="V37:V67">
    <cfRule type="colorScale" priority="402">
      <colorScale>
        <cfvo type="min"/>
        <cfvo type="percentile" val="50"/>
        <cfvo type="max"/>
        <color rgb="FFF8696B"/>
        <color rgb="FFFCFCFF"/>
        <color rgb="FF5A8AC6"/>
      </colorScale>
    </cfRule>
    <cfRule type="dataBar" priority="403">
      <dataBar>
        <cfvo type="min"/>
        <cfvo type="max"/>
        <color rgb="FFFFB628"/>
      </dataBar>
      <extLst>
        <ext xmlns:x14="http://schemas.microsoft.com/office/spreadsheetml/2009/9/main" uri="{B025F937-C7B1-47D3-B67F-A62EFF666E3E}">
          <x14:id>{82D6AEB2-8D2F-475B-AF8E-7CF5628CDE24}</x14:id>
        </ext>
      </extLst>
    </cfRule>
    <cfRule type="cellIs" dxfId="1071" priority="404" operator="greaterThan">
      <formula>0</formula>
    </cfRule>
    <cfRule type="cellIs" dxfId="1070" priority="405" operator="equal">
      <formula>0</formula>
    </cfRule>
    <cfRule type="cellIs" dxfId="1069" priority="406" operator="lessThan">
      <formula>0</formula>
    </cfRule>
    <cfRule type="cellIs" dxfId="1068" priority="407" operator="lessThan">
      <formula>"&lt;=0"</formula>
    </cfRule>
  </conditionalFormatting>
  <conditionalFormatting sqref="V101:V131">
    <cfRule type="colorScale" priority="408">
      <colorScale>
        <cfvo type="min"/>
        <cfvo type="percentile" val="50"/>
        <cfvo type="max"/>
        <color rgb="FFF8696B"/>
        <color rgb="FFFCFCFF"/>
        <color rgb="FF5A8AC6"/>
      </colorScale>
    </cfRule>
    <cfRule type="dataBar" priority="409">
      <dataBar>
        <cfvo type="min"/>
        <cfvo type="max"/>
        <color rgb="FFFFB628"/>
      </dataBar>
      <extLst>
        <ext xmlns:x14="http://schemas.microsoft.com/office/spreadsheetml/2009/9/main" uri="{B025F937-C7B1-47D3-B67F-A62EFF666E3E}">
          <x14:id>{0327C8AB-1001-4E99-8E6D-4C2CE5F38DE9}</x14:id>
        </ext>
      </extLst>
    </cfRule>
    <cfRule type="cellIs" dxfId="1067" priority="410" operator="greaterThan">
      <formula>0</formula>
    </cfRule>
    <cfRule type="cellIs" dxfId="1066" priority="411" operator="equal">
      <formula>0</formula>
    </cfRule>
    <cfRule type="cellIs" dxfId="1065" priority="412" operator="lessThan">
      <formula>0</formula>
    </cfRule>
    <cfRule type="cellIs" dxfId="1064" priority="413" operator="lessThan">
      <formula>"&lt;=0"</formula>
    </cfRule>
  </conditionalFormatting>
  <conditionalFormatting sqref="W37:W68 W70:W78 T70:T99 W80:W137">
    <cfRule type="cellIs" dxfId="1063" priority="416" operator="greaterThan">
      <formula>0</formula>
    </cfRule>
    <cfRule type="cellIs" dxfId="1062" priority="418" operator="lessThan">
      <formula>0</formula>
    </cfRule>
    <cfRule type="cellIs" dxfId="1061" priority="419" operator="lessThan">
      <formula>"&lt;=0"</formula>
    </cfRule>
  </conditionalFormatting>
  <conditionalFormatting sqref="W37:W70">
    <cfRule type="cellIs" dxfId="1060" priority="2" operator="equal">
      <formula>0</formula>
    </cfRule>
  </conditionalFormatting>
  <conditionalFormatting sqref="W69:X78 T69:T99">
    <cfRule type="cellIs" dxfId="1059" priority="77" operator="equal">
      <formula>0</formula>
    </cfRule>
  </conditionalFormatting>
  <conditionalFormatting sqref="X69">
    <cfRule type="colorScale" priority="33">
      <colorScale>
        <cfvo type="min"/>
        <cfvo type="percentile" val="50"/>
        <cfvo type="max"/>
        <color rgb="FFF8696B"/>
        <color rgb="FFFCFCFF"/>
        <color rgb="FF5A8AC6"/>
      </colorScale>
    </cfRule>
    <cfRule type="dataBar" priority="34">
      <dataBar>
        <cfvo type="min"/>
        <cfvo type="max"/>
        <color rgb="FFFFB628"/>
      </dataBar>
      <extLst>
        <ext xmlns:x14="http://schemas.microsoft.com/office/spreadsheetml/2009/9/main" uri="{B025F937-C7B1-47D3-B67F-A62EFF666E3E}">
          <x14:id>{A215ADAF-958E-4AC4-9F6C-D332FE8E1EAB}</x14:id>
        </ext>
      </extLst>
    </cfRule>
    <cfRule type="cellIs" dxfId="1058" priority="35" operator="greaterThan">
      <formula>0</formula>
    </cfRule>
    <cfRule type="cellIs" dxfId="1057" priority="36" operator="lessThan">
      <formula>0</formula>
    </cfRule>
    <cfRule type="cellIs" dxfId="1056" priority="37" operator="lessThan">
      <formula>"&lt;=0"</formula>
    </cfRule>
  </conditionalFormatting>
  <conditionalFormatting sqref="X70:X99">
    <cfRule type="colorScale" priority="219">
      <colorScale>
        <cfvo type="min"/>
        <cfvo type="percentile" val="50"/>
        <cfvo type="max"/>
        <color rgb="FFF8696B"/>
        <color rgb="FFFCFCFF"/>
        <color rgb="FF5A8AC6"/>
      </colorScale>
    </cfRule>
    <cfRule type="dataBar" priority="220">
      <dataBar>
        <cfvo type="min"/>
        <cfvo type="max"/>
        <color rgb="FFFFB628"/>
      </dataBar>
      <extLst>
        <ext xmlns:x14="http://schemas.microsoft.com/office/spreadsheetml/2009/9/main" uri="{B025F937-C7B1-47D3-B67F-A62EFF666E3E}">
          <x14:id>{F67235D7-895F-4912-B97D-75E552EB3DB5}</x14:id>
        </ext>
      </extLst>
    </cfRule>
    <cfRule type="cellIs" dxfId="1055" priority="221" operator="greaterThan">
      <formula>0</formula>
    </cfRule>
    <cfRule type="cellIs" dxfId="1054" priority="223" operator="lessThan">
      <formula>0</formula>
    </cfRule>
    <cfRule type="cellIs" dxfId="1053" priority="224" operator="lessThan">
      <formula>"&lt;=0"</formula>
    </cfRule>
  </conditionalFormatting>
  <conditionalFormatting sqref="X79 W80:X97">
    <cfRule type="cellIs" dxfId="1052" priority="417" operator="equal">
      <formula>0</formula>
    </cfRule>
  </conditionalFormatting>
  <conditionalFormatting sqref="X98:X99 W98:W137">
    <cfRule type="cellIs" dxfId="1051" priority="222" operator="equal">
      <formula>0</formula>
    </cfRule>
  </conditionalFormatting>
  <conditionalFormatting sqref="Z5:Z35">
    <cfRule type="colorScale" priority="231">
      <colorScale>
        <cfvo type="min"/>
        <cfvo type="percentile" val="50"/>
        <cfvo type="max"/>
        <color rgb="FFF8696B"/>
        <color rgb="FFFCFCFF"/>
        <color rgb="FF5A8AC6"/>
      </colorScale>
    </cfRule>
    <cfRule type="dataBar" priority="232">
      <dataBar>
        <cfvo type="min"/>
        <cfvo type="max"/>
        <color rgb="FFFFB628"/>
      </dataBar>
      <extLst>
        <ext xmlns:x14="http://schemas.microsoft.com/office/spreadsheetml/2009/9/main" uri="{B025F937-C7B1-47D3-B67F-A62EFF666E3E}">
          <x14:id>{0BFACFF6-A128-4111-995B-DBEF1B98655A}</x14:id>
        </ext>
      </extLst>
    </cfRule>
    <cfRule type="cellIs" dxfId="1050" priority="233" operator="greaterThan">
      <formula>0</formula>
    </cfRule>
    <cfRule type="cellIs" dxfId="1049" priority="234" operator="equal">
      <formula>0</formula>
    </cfRule>
    <cfRule type="cellIs" dxfId="1048" priority="235" operator="lessThan">
      <formula>0</formula>
    </cfRule>
    <cfRule type="cellIs" dxfId="1047" priority="236" operator="lessThan">
      <formula>"&lt;=0"</formula>
    </cfRule>
  </conditionalFormatting>
  <conditionalFormatting sqref="Z37:Z67">
    <cfRule type="colorScale" priority="225">
      <colorScale>
        <cfvo type="min"/>
        <cfvo type="percentile" val="50"/>
        <cfvo type="max"/>
        <color rgb="FFF8696B"/>
        <color rgb="FFFCFCFF"/>
        <color rgb="FF5A8AC6"/>
      </colorScale>
    </cfRule>
    <cfRule type="dataBar" priority="226">
      <dataBar>
        <cfvo type="min"/>
        <cfvo type="max"/>
        <color rgb="FFFFB628"/>
      </dataBar>
      <extLst>
        <ext xmlns:x14="http://schemas.microsoft.com/office/spreadsheetml/2009/9/main" uri="{B025F937-C7B1-47D3-B67F-A62EFF666E3E}">
          <x14:id>{2B6E2AD7-8AF2-4C48-A35E-496421D7CC83}</x14:id>
        </ext>
      </extLst>
    </cfRule>
    <cfRule type="cellIs" dxfId="1046" priority="227" operator="greaterThan">
      <formula>0</formula>
    </cfRule>
    <cfRule type="cellIs" dxfId="1045" priority="228" operator="equal">
      <formula>0</formula>
    </cfRule>
    <cfRule type="cellIs" dxfId="1044" priority="229" operator="lessThan">
      <formula>0</formula>
    </cfRule>
    <cfRule type="cellIs" dxfId="1043" priority="230" operator="lessThan">
      <formula>"&lt;=0"</formula>
    </cfRule>
  </conditionalFormatting>
  <conditionalFormatting sqref="Z101:Z131">
    <cfRule type="colorScale" priority="213">
      <colorScale>
        <cfvo type="min"/>
        <cfvo type="percentile" val="50"/>
        <cfvo type="max"/>
        <color rgb="FFF8696B"/>
        <color rgb="FFFCFCFF"/>
        <color rgb="FF5A8AC6"/>
      </colorScale>
    </cfRule>
    <cfRule type="dataBar" priority="214">
      <dataBar>
        <cfvo type="min"/>
        <cfvo type="max"/>
        <color rgb="FFFFB628"/>
      </dataBar>
      <extLst>
        <ext xmlns:x14="http://schemas.microsoft.com/office/spreadsheetml/2009/9/main" uri="{B025F937-C7B1-47D3-B67F-A62EFF666E3E}">
          <x14:id>{BBDD4161-B001-49B8-B8A2-C096C086A6CD}</x14:id>
        </ext>
      </extLst>
    </cfRule>
    <cfRule type="cellIs" dxfId="1042" priority="215" operator="greaterThan">
      <formula>0</formula>
    </cfRule>
    <cfRule type="cellIs" dxfId="1041" priority="216" operator="equal">
      <formula>0</formula>
    </cfRule>
    <cfRule type="cellIs" dxfId="1040" priority="217" operator="lessThan">
      <formula>0</formula>
    </cfRule>
    <cfRule type="cellIs" dxfId="1039" priority="218" operator="lessThan">
      <formula>"&lt;=0"</formula>
    </cfRule>
  </conditionalFormatting>
  <conditionalFormatting sqref="AA69 AD69:AE69">
    <cfRule type="cellIs" dxfId="1038" priority="82" operator="greaterThan">
      <formula>0</formula>
    </cfRule>
    <cfRule type="cellIs" dxfId="1037" priority="84" operator="lessThan">
      <formula>0</formula>
    </cfRule>
    <cfRule type="cellIs" dxfId="1036" priority="85" operator="lessThan">
      <formula>"&lt;=0"</formula>
    </cfRule>
  </conditionalFormatting>
  <conditionalFormatting sqref="AA69:AA99">
    <cfRule type="cellIs" dxfId="1035" priority="83" operator="equal">
      <formula>0</formula>
    </cfRule>
  </conditionalFormatting>
  <conditionalFormatting sqref="AA70:AA99 AD51:AE68 AD70:AE139">
    <cfRule type="colorScale" priority="420">
      <colorScale>
        <cfvo type="min"/>
        <cfvo type="percentile" val="50"/>
        <cfvo type="max"/>
        <color rgb="FFF8696B"/>
        <color rgb="FFFCFCFF"/>
        <color rgb="FF5A8AC6"/>
      </colorScale>
    </cfRule>
    <cfRule type="dataBar" priority="421">
      <dataBar>
        <cfvo type="min"/>
        <cfvo type="max"/>
        <color rgb="FFFFB628"/>
      </dataBar>
      <extLst>
        <ext xmlns:x14="http://schemas.microsoft.com/office/spreadsheetml/2009/9/main" uri="{B025F937-C7B1-47D3-B67F-A62EFF666E3E}">
          <x14:id>{802BD619-8122-4954-8CCD-99EF22479AC0}</x14:id>
        </ext>
      </extLst>
    </cfRule>
  </conditionalFormatting>
  <conditionalFormatting sqref="AC5:AC35">
    <cfRule type="colorScale" priority="378">
      <colorScale>
        <cfvo type="min"/>
        <cfvo type="percentile" val="50"/>
        <cfvo type="max"/>
        <color rgb="FFF8696B"/>
        <color rgb="FFFCFCFF"/>
        <color rgb="FF5A8AC6"/>
      </colorScale>
    </cfRule>
    <cfRule type="dataBar" priority="379">
      <dataBar>
        <cfvo type="min"/>
        <cfvo type="max"/>
        <color rgb="FFFFB628"/>
      </dataBar>
      <extLst>
        <ext xmlns:x14="http://schemas.microsoft.com/office/spreadsheetml/2009/9/main" uri="{B025F937-C7B1-47D3-B67F-A62EFF666E3E}">
          <x14:id>{2D5FFEC3-4332-48E3-8D87-BAE34AEA38D1}</x14:id>
        </ext>
      </extLst>
    </cfRule>
    <cfRule type="cellIs" dxfId="1034" priority="380" operator="greaterThan">
      <formula>0</formula>
    </cfRule>
    <cfRule type="cellIs" dxfId="1033" priority="381" operator="equal">
      <formula>0</formula>
    </cfRule>
    <cfRule type="cellIs" dxfId="1032" priority="382" operator="lessThan">
      <formula>0</formula>
    </cfRule>
    <cfRule type="cellIs" dxfId="1031" priority="383" operator="lessThan">
      <formula>"&lt;=0"</formula>
    </cfRule>
  </conditionalFormatting>
  <conditionalFormatting sqref="AC37:AC67">
    <cfRule type="colorScale" priority="384">
      <colorScale>
        <cfvo type="min"/>
        <cfvo type="percentile" val="50"/>
        <cfvo type="max"/>
        <color rgb="FFF8696B"/>
        <color rgb="FFFCFCFF"/>
        <color rgb="FF5A8AC6"/>
      </colorScale>
    </cfRule>
    <cfRule type="dataBar" priority="385">
      <dataBar>
        <cfvo type="min"/>
        <cfvo type="max"/>
        <color rgb="FFFFB628"/>
      </dataBar>
      <extLst>
        <ext xmlns:x14="http://schemas.microsoft.com/office/spreadsheetml/2009/9/main" uri="{B025F937-C7B1-47D3-B67F-A62EFF666E3E}">
          <x14:id>{4CCEA22C-DBD0-447D-B2C9-4803D59C3D6A}</x14:id>
        </ext>
      </extLst>
    </cfRule>
    <cfRule type="cellIs" dxfId="1030" priority="386" operator="greaterThan">
      <formula>0</formula>
    </cfRule>
    <cfRule type="cellIs" dxfId="1029" priority="387" operator="equal">
      <formula>0</formula>
    </cfRule>
    <cfRule type="cellIs" dxfId="1028" priority="388" operator="lessThan">
      <formula>0</formula>
    </cfRule>
    <cfRule type="cellIs" dxfId="1027" priority="389" operator="lessThan">
      <formula>"&lt;=0"</formula>
    </cfRule>
  </conditionalFormatting>
  <conditionalFormatting sqref="AC101:AC131">
    <cfRule type="colorScale" priority="390">
      <colorScale>
        <cfvo type="min"/>
        <cfvo type="percentile" val="50"/>
        <cfvo type="max"/>
        <color rgb="FFF8696B"/>
        <color rgb="FFFCFCFF"/>
        <color rgb="FF5A8AC6"/>
      </colorScale>
    </cfRule>
    <cfRule type="dataBar" priority="391">
      <dataBar>
        <cfvo type="min"/>
        <cfvo type="max"/>
        <color rgb="FFFFB628"/>
      </dataBar>
      <extLst>
        <ext xmlns:x14="http://schemas.microsoft.com/office/spreadsheetml/2009/9/main" uri="{B025F937-C7B1-47D3-B67F-A62EFF666E3E}">
          <x14:id>{33EBF4B0-B45B-4399-A36D-112BEE8E2724}</x14:id>
        </ext>
      </extLst>
    </cfRule>
    <cfRule type="cellIs" dxfId="1026" priority="392" operator="greaterThan">
      <formula>0</formula>
    </cfRule>
    <cfRule type="cellIs" dxfId="1025" priority="393" operator="equal">
      <formula>0</formula>
    </cfRule>
    <cfRule type="cellIs" dxfId="1024" priority="394" operator="lessThan">
      <formula>0</formula>
    </cfRule>
    <cfRule type="cellIs" dxfId="1023" priority="395" operator="lessThan">
      <formula>"&lt;=0"</formula>
    </cfRule>
  </conditionalFormatting>
  <conditionalFormatting sqref="AD37:AE61">
    <cfRule type="colorScale" priority="87">
      <colorScale>
        <cfvo type="min"/>
        <cfvo type="percentile" val="50"/>
        <cfvo type="max"/>
        <color rgb="FFF8696B"/>
        <color rgb="FFFCFCFF"/>
        <color rgb="FF5A8AC6"/>
      </colorScale>
    </cfRule>
    <cfRule type="dataBar" priority="88">
      <dataBar>
        <cfvo type="min"/>
        <cfvo type="max"/>
        <color rgb="FFFFB628"/>
      </dataBar>
      <extLst>
        <ext xmlns:x14="http://schemas.microsoft.com/office/spreadsheetml/2009/9/main" uri="{B025F937-C7B1-47D3-B67F-A62EFF666E3E}">
          <x14:id>{B99780C8-9FA0-4A23-B56D-9799936D98D9}</x14:id>
        </ext>
      </extLst>
    </cfRule>
    <cfRule type="cellIs" dxfId="1022" priority="89" operator="greaterThan">
      <formula>0</formula>
    </cfRule>
    <cfRule type="cellIs" dxfId="1021" priority="90" operator="lessThan">
      <formula>0</formula>
    </cfRule>
    <cfRule type="cellIs" dxfId="1020" priority="91" operator="lessThan">
      <formula>"&lt;=0"</formula>
    </cfRule>
  </conditionalFormatting>
  <conditionalFormatting sqref="AD37:AE75">
    <cfRule type="cellIs" dxfId="1019" priority="1" operator="equal">
      <formula>0</formula>
    </cfRule>
  </conditionalFormatting>
  <conditionalFormatting sqref="AD51:AE68 AA70:AA99 AD70:AE139">
    <cfRule type="cellIs" dxfId="1018" priority="422" operator="greaterThan">
      <formula>0</formula>
    </cfRule>
    <cfRule type="cellIs" dxfId="1017" priority="424" operator="lessThan">
      <formula>0</formula>
    </cfRule>
    <cfRule type="cellIs" dxfId="1016" priority="425" operator="lessThan">
      <formula>"&lt;=0"</formula>
    </cfRule>
  </conditionalFormatting>
  <conditionalFormatting sqref="AD69:AE69 AA69">
    <cfRule type="colorScale" priority="80">
      <colorScale>
        <cfvo type="min"/>
        <cfvo type="percentile" val="50"/>
        <cfvo type="max"/>
        <color rgb="FFF8696B"/>
        <color rgb="FFFCFCFF"/>
        <color rgb="FF5A8AC6"/>
      </colorScale>
    </cfRule>
    <cfRule type="dataBar" priority="81">
      <dataBar>
        <cfvo type="min"/>
        <cfvo type="max"/>
        <color rgb="FFFFB628"/>
      </dataBar>
      <extLst>
        <ext xmlns:x14="http://schemas.microsoft.com/office/spreadsheetml/2009/9/main" uri="{B025F937-C7B1-47D3-B67F-A62EFF666E3E}">
          <x14:id>{9D9C74E9-AD7D-4494-B0CC-EF86DA0DFBB1}</x14:id>
        </ext>
      </extLst>
    </cfRule>
  </conditionalFormatting>
  <conditionalFormatting sqref="AD69:AF98">
    <cfRule type="cellIs" dxfId="1015" priority="30" operator="equal">
      <formula>0</formula>
    </cfRule>
  </conditionalFormatting>
  <conditionalFormatting sqref="AF69">
    <cfRule type="colorScale" priority="27">
      <colorScale>
        <cfvo type="min"/>
        <cfvo type="percentile" val="50"/>
        <cfvo type="max"/>
        <color rgb="FFF8696B"/>
        <color rgb="FFFCFCFF"/>
        <color rgb="FF5A8AC6"/>
      </colorScale>
    </cfRule>
    <cfRule type="dataBar" priority="28">
      <dataBar>
        <cfvo type="min"/>
        <cfvo type="max"/>
        <color rgb="FFFFB628"/>
      </dataBar>
      <extLst>
        <ext xmlns:x14="http://schemas.microsoft.com/office/spreadsheetml/2009/9/main" uri="{B025F937-C7B1-47D3-B67F-A62EFF666E3E}">
          <x14:id>{7C5529AC-6F20-4E6F-89AC-36EC778FD2FC}</x14:id>
        </ext>
      </extLst>
    </cfRule>
    <cfRule type="cellIs" dxfId="1014" priority="29" operator="greaterThan">
      <formula>0</formula>
    </cfRule>
    <cfRule type="cellIs" dxfId="1013" priority="31" operator="lessThan">
      <formula>0</formula>
    </cfRule>
    <cfRule type="cellIs" dxfId="1012" priority="32" operator="lessThan">
      <formula>"&lt;=0"</formula>
    </cfRule>
  </conditionalFormatting>
  <conditionalFormatting sqref="AF70:AF99">
    <cfRule type="colorScale" priority="195">
      <colorScale>
        <cfvo type="min"/>
        <cfvo type="percentile" val="50"/>
        <cfvo type="max"/>
        <color rgb="FFF8696B"/>
        <color rgb="FFFCFCFF"/>
        <color rgb="FF5A8AC6"/>
      </colorScale>
    </cfRule>
    <cfRule type="dataBar" priority="196">
      <dataBar>
        <cfvo type="min"/>
        <cfvo type="max"/>
        <color rgb="FFFFB628"/>
      </dataBar>
      <extLst>
        <ext xmlns:x14="http://schemas.microsoft.com/office/spreadsheetml/2009/9/main" uri="{B025F937-C7B1-47D3-B67F-A62EFF666E3E}">
          <x14:id>{433F487F-C234-46D7-AC9B-2155F90ADFF5}</x14:id>
        </ext>
      </extLst>
    </cfRule>
    <cfRule type="cellIs" dxfId="1011" priority="197" operator="greaterThan">
      <formula>0</formula>
    </cfRule>
    <cfRule type="cellIs" dxfId="1010" priority="199" operator="lessThan">
      <formula>0</formula>
    </cfRule>
    <cfRule type="cellIs" dxfId="1009" priority="200" operator="lessThan">
      <formula>"&lt;=0"</formula>
    </cfRule>
  </conditionalFormatting>
  <conditionalFormatting sqref="AF99 AD99:AE139">
    <cfRule type="cellIs" dxfId="1008" priority="198" operator="equal">
      <formula>0</formula>
    </cfRule>
  </conditionalFormatting>
  <conditionalFormatting sqref="AH5:AH35">
    <cfRule type="colorScale" priority="207">
      <colorScale>
        <cfvo type="min"/>
        <cfvo type="percentile" val="50"/>
        <cfvo type="max"/>
        <color rgb="FFF8696B"/>
        <color rgb="FFFCFCFF"/>
        <color rgb="FF5A8AC6"/>
      </colorScale>
    </cfRule>
    <cfRule type="dataBar" priority="208">
      <dataBar>
        <cfvo type="min"/>
        <cfvo type="max"/>
        <color rgb="FFFFB628"/>
      </dataBar>
      <extLst>
        <ext xmlns:x14="http://schemas.microsoft.com/office/spreadsheetml/2009/9/main" uri="{B025F937-C7B1-47D3-B67F-A62EFF666E3E}">
          <x14:id>{94703A5D-89FE-4144-AE28-8689FF45FC90}</x14:id>
        </ext>
      </extLst>
    </cfRule>
    <cfRule type="cellIs" dxfId="1007" priority="209" operator="greaterThan">
      <formula>0</formula>
    </cfRule>
    <cfRule type="cellIs" dxfId="1006" priority="210" operator="equal">
      <formula>0</formula>
    </cfRule>
    <cfRule type="cellIs" dxfId="1005" priority="211" operator="lessThan">
      <formula>0</formula>
    </cfRule>
    <cfRule type="cellIs" dxfId="1004" priority="212" operator="lessThan">
      <formula>"&lt;=0"</formula>
    </cfRule>
  </conditionalFormatting>
  <conditionalFormatting sqref="AH37:AH67">
    <cfRule type="colorScale" priority="201">
      <colorScale>
        <cfvo type="min"/>
        <cfvo type="percentile" val="50"/>
        <cfvo type="max"/>
        <color rgb="FFF8696B"/>
        <color rgb="FFFCFCFF"/>
        <color rgb="FF5A8AC6"/>
      </colorScale>
    </cfRule>
    <cfRule type="dataBar" priority="202">
      <dataBar>
        <cfvo type="min"/>
        <cfvo type="max"/>
        <color rgb="FFFFB628"/>
      </dataBar>
      <extLst>
        <ext xmlns:x14="http://schemas.microsoft.com/office/spreadsheetml/2009/9/main" uri="{B025F937-C7B1-47D3-B67F-A62EFF666E3E}">
          <x14:id>{2E9B502B-4AFF-4065-90FF-CBA2BDD0B6F5}</x14:id>
        </ext>
      </extLst>
    </cfRule>
    <cfRule type="cellIs" dxfId="1003" priority="203" operator="greaterThan">
      <formula>0</formula>
    </cfRule>
    <cfRule type="cellIs" dxfId="1002" priority="204" operator="equal">
      <formula>0</formula>
    </cfRule>
    <cfRule type="cellIs" dxfId="1001" priority="205" operator="lessThan">
      <formula>0</formula>
    </cfRule>
    <cfRule type="cellIs" dxfId="1000" priority="206" operator="lessThan">
      <formula>"&lt;=0"</formula>
    </cfRule>
  </conditionalFormatting>
  <conditionalFormatting sqref="AH101:AH131">
    <cfRule type="colorScale" priority="189">
      <colorScale>
        <cfvo type="min"/>
        <cfvo type="percentile" val="50"/>
        <cfvo type="max"/>
        <color rgb="FFF8696B"/>
        <color rgb="FFFCFCFF"/>
        <color rgb="FF5A8AC6"/>
      </colorScale>
    </cfRule>
    <cfRule type="dataBar" priority="190">
      <dataBar>
        <cfvo type="min"/>
        <cfvo type="max"/>
        <color rgb="FFFFB628"/>
      </dataBar>
      <extLst>
        <ext xmlns:x14="http://schemas.microsoft.com/office/spreadsheetml/2009/9/main" uri="{B025F937-C7B1-47D3-B67F-A62EFF666E3E}">
          <x14:id>{3A80F0DE-E812-4C6D-92DE-27FB57F14C73}</x14:id>
        </ext>
      </extLst>
    </cfRule>
    <cfRule type="cellIs" dxfId="999" priority="191" operator="greaterThan">
      <formula>0</formula>
    </cfRule>
    <cfRule type="cellIs" dxfId="998" priority="192" operator="equal">
      <formula>0</formula>
    </cfRule>
    <cfRule type="cellIs" dxfId="997" priority="193" operator="lessThan">
      <formula>0</formula>
    </cfRule>
    <cfRule type="cellIs" dxfId="996" priority="194" operator="lessThan">
      <formula>"&lt;=0"</formula>
    </cfRule>
  </conditionalFormatting>
  <conditionalFormatting sqref="AI69">
    <cfRule type="colorScale" priority="21">
      <colorScale>
        <cfvo type="min"/>
        <cfvo type="percentile" val="50"/>
        <cfvo type="max"/>
        <color rgb="FFF8696B"/>
        <color rgb="FFFCFCFF"/>
        <color rgb="FF5A8AC6"/>
      </colorScale>
    </cfRule>
    <cfRule type="dataBar" priority="22">
      <dataBar>
        <cfvo type="min"/>
        <cfvo type="max"/>
        <color rgb="FFFFB628"/>
      </dataBar>
      <extLst>
        <ext xmlns:x14="http://schemas.microsoft.com/office/spreadsheetml/2009/9/main" uri="{B025F937-C7B1-47D3-B67F-A62EFF666E3E}">
          <x14:id>{F9E9CE3D-FA60-4F4F-BE40-9FCEEB5D7301}</x14:id>
        </ext>
      </extLst>
    </cfRule>
    <cfRule type="cellIs" dxfId="995" priority="23" operator="greaterThan">
      <formula>0</formula>
    </cfRule>
    <cfRule type="cellIs" dxfId="994" priority="25" operator="lessThan">
      <formula>0</formula>
    </cfRule>
    <cfRule type="cellIs" dxfId="993" priority="26" operator="lessThan">
      <formula>"&lt;=0"</formula>
    </cfRule>
  </conditionalFormatting>
  <conditionalFormatting sqref="AI69:AI99">
    <cfRule type="cellIs" dxfId="992" priority="24" operator="equal">
      <formula>0</formula>
    </cfRule>
  </conditionalFormatting>
  <conditionalFormatting sqref="AI70:AI99">
    <cfRule type="colorScale" priority="171">
      <colorScale>
        <cfvo type="min"/>
        <cfvo type="percentile" val="50"/>
        <cfvo type="max"/>
        <color rgb="FFF8696B"/>
        <color rgb="FFFCFCFF"/>
        <color rgb="FF5A8AC6"/>
      </colorScale>
    </cfRule>
    <cfRule type="dataBar" priority="172">
      <dataBar>
        <cfvo type="min"/>
        <cfvo type="max"/>
        <color rgb="FFFFB628"/>
      </dataBar>
      <extLst>
        <ext xmlns:x14="http://schemas.microsoft.com/office/spreadsheetml/2009/9/main" uri="{B025F937-C7B1-47D3-B67F-A62EFF666E3E}">
          <x14:id>{11771096-6801-4D6C-AB10-73724024746A}</x14:id>
        </ext>
      </extLst>
    </cfRule>
    <cfRule type="cellIs" dxfId="991" priority="173" operator="greaterThan">
      <formula>0</formula>
    </cfRule>
    <cfRule type="cellIs" dxfId="990" priority="175" operator="lessThan">
      <formula>0</formula>
    </cfRule>
    <cfRule type="cellIs" dxfId="989" priority="176" operator="lessThan">
      <formula>"&lt;=0"</formula>
    </cfRule>
  </conditionalFormatting>
  <conditionalFormatting sqref="AK5:AK35">
    <cfRule type="colorScale" priority="183">
      <colorScale>
        <cfvo type="min"/>
        <cfvo type="percentile" val="50"/>
        <cfvo type="max"/>
        <color rgb="FFF8696B"/>
        <color rgb="FFFCFCFF"/>
        <color rgb="FF5A8AC6"/>
      </colorScale>
    </cfRule>
    <cfRule type="dataBar" priority="184">
      <dataBar>
        <cfvo type="min"/>
        <cfvo type="max"/>
        <color rgb="FFFFB628"/>
      </dataBar>
      <extLst>
        <ext xmlns:x14="http://schemas.microsoft.com/office/spreadsheetml/2009/9/main" uri="{B025F937-C7B1-47D3-B67F-A62EFF666E3E}">
          <x14:id>{CF5AEE10-FD60-46BE-9E0C-F8E53238AE5A}</x14:id>
        </ext>
      </extLst>
    </cfRule>
    <cfRule type="cellIs" dxfId="988" priority="185" operator="greaterThan">
      <formula>0</formula>
    </cfRule>
    <cfRule type="cellIs" dxfId="987" priority="186" operator="equal">
      <formula>0</formula>
    </cfRule>
    <cfRule type="cellIs" dxfId="986" priority="187" operator="lessThan">
      <formula>0</formula>
    </cfRule>
    <cfRule type="cellIs" dxfId="985" priority="188" operator="lessThan">
      <formula>"&lt;=0"</formula>
    </cfRule>
  </conditionalFormatting>
  <conditionalFormatting sqref="AK37:AK67">
    <cfRule type="colorScale" priority="177">
      <colorScale>
        <cfvo type="min"/>
        <cfvo type="percentile" val="50"/>
        <cfvo type="max"/>
        <color rgb="FFF8696B"/>
        <color rgb="FFFCFCFF"/>
        <color rgb="FF5A8AC6"/>
      </colorScale>
    </cfRule>
    <cfRule type="dataBar" priority="178">
      <dataBar>
        <cfvo type="min"/>
        <cfvo type="max"/>
        <color rgb="FFFFB628"/>
      </dataBar>
      <extLst>
        <ext xmlns:x14="http://schemas.microsoft.com/office/spreadsheetml/2009/9/main" uri="{B025F937-C7B1-47D3-B67F-A62EFF666E3E}">
          <x14:id>{D6B2456E-4C14-49F1-B3DC-BCB04217AF2F}</x14:id>
        </ext>
      </extLst>
    </cfRule>
    <cfRule type="cellIs" dxfId="984" priority="179" operator="greaterThan">
      <formula>0</formula>
    </cfRule>
    <cfRule type="cellIs" dxfId="983" priority="180" operator="equal">
      <formula>0</formula>
    </cfRule>
    <cfRule type="cellIs" dxfId="982" priority="181" operator="lessThan">
      <formula>0</formula>
    </cfRule>
    <cfRule type="cellIs" dxfId="981" priority="182" operator="lessThan">
      <formula>"&lt;=0"</formula>
    </cfRule>
  </conditionalFormatting>
  <conditionalFormatting sqref="AK101:AK131">
    <cfRule type="colorScale" priority="165">
      <colorScale>
        <cfvo type="min"/>
        <cfvo type="percentile" val="50"/>
        <cfvo type="max"/>
        <color rgb="FFF8696B"/>
        <color rgb="FFFCFCFF"/>
        <color rgb="FF5A8AC6"/>
      </colorScale>
    </cfRule>
    <cfRule type="dataBar" priority="166">
      <dataBar>
        <cfvo type="min"/>
        <cfvo type="max"/>
        <color rgb="FFFFB628"/>
      </dataBar>
      <extLst>
        <ext xmlns:x14="http://schemas.microsoft.com/office/spreadsheetml/2009/9/main" uri="{B025F937-C7B1-47D3-B67F-A62EFF666E3E}">
          <x14:id>{92F2CA44-CFE4-4310-922E-955C291FE4C5}</x14:id>
        </ext>
      </extLst>
    </cfRule>
    <cfRule type="cellIs" dxfId="980" priority="167" operator="greaterThan">
      <formula>0</formula>
    </cfRule>
    <cfRule type="cellIs" dxfId="979" priority="168" operator="equal">
      <formula>0</formula>
    </cfRule>
    <cfRule type="cellIs" dxfId="978" priority="169" operator="lessThan">
      <formula>0</formula>
    </cfRule>
    <cfRule type="cellIs" dxfId="977" priority="170" operator="lessThan">
      <formula>"&lt;=0"</formula>
    </cfRule>
  </conditionalFormatting>
  <conditionalFormatting sqref="AL69">
    <cfRule type="colorScale" priority="15">
      <colorScale>
        <cfvo type="min"/>
        <cfvo type="percentile" val="50"/>
        <cfvo type="max"/>
        <color rgb="FFF8696B"/>
        <color rgb="FFFCFCFF"/>
        <color rgb="FF5A8AC6"/>
      </colorScale>
    </cfRule>
    <cfRule type="dataBar" priority="16">
      <dataBar>
        <cfvo type="min"/>
        <cfvo type="max"/>
        <color rgb="FFFFB628"/>
      </dataBar>
      <extLst>
        <ext xmlns:x14="http://schemas.microsoft.com/office/spreadsheetml/2009/9/main" uri="{B025F937-C7B1-47D3-B67F-A62EFF666E3E}">
          <x14:id>{3F1CB1E4-FDB2-4D14-AF5C-CDB554193333}</x14:id>
        </ext>
      </extLst>
    </cfRule>
    <cfRule type="cellIs" dxfId="976" priority="17" operator="greaterThan">
      <formula>0</formula>
    </cfRule>
    <cfRule type="cellIs" dxfId="975" priority="19" operator="lessThan">
      <formula>0</formula>
    </cfRule>
    <cfRule type="cellIs" dxfId="974" priority="20" operator="lessThan">
      <formula>"&lt;=0"</formula>
    </cfRule>
  </conditionalFormatting>
  <conditionalFormatting sqref="AL69:AL99">
    <cfRule type="cellIs" dxfId="973" priority="18" operator="equal">
      <formula>0</formula>
    </cfRule>
  </conditionalFormatting>
  <conditionalFormatting sqref="AL70:AL99">
    <cfRule type="colorScale" priority="135">
      <colorScale>
        <cfvo type="min"/>
        <cfvo type="percentile" val="50"/>
        <cfvo type="max"/>
        <color rgb="FFF8696B"/>
        <color rgb="FFFCFCFF"/>
        <color rgb="FF5A8AC6"/>
      </colorScale>
    </cfRule>
    <cfRule type="dataBar" priority="136">
      <dataBar>
        <cfvo type="min"/>
        <cfvo type="max"/>
        <color rgb="FFFFB628"/>
      </dataBar>
      <extLst>
        <ext xmlns:x14="http://schemas.microsoft.com/office/spreadsheetml/2009/9/main" uri="{B025F937-C7B1-47D3-B67F-A62EFF666E3E}">
          <x14:id>{AFD8EA85-A967-4A82-93D2-9C93FC8940BA}</x14:id>
        </ext>
      </extLst>
    </cfRule>
    <cfRule type="cellIs" dxfId="972" priority="137" operator="greaterThan">
      <formula>0</formula>
    </cfRule>
    <cfRule type="cellIs" dxfId="971" priority="139" operator="lessThan">
      <formula>0</formula>
    </cfRule>
    <cfRule type="cellIs" dxfId="970" priority="140" operator="lessThan">
      <formula>"&lt;=0"</formula>
    </cfRule>
  </conditionalFormatting>
  <conditionalFormatting sqref="AN5:AN35">
    <cfRule type="colorScale" priority="159">
      <colorScale>
        <cfvo type="min"/>
        <cfvo type="percentile" val="50"/>
        <cfvo type="max"/>
        <color rgb="FFF8696B"/>
        <color rgb="FFFCFCFF"/>
        <color rgb="FF5A8AC6"/>
      </colorScale>
    </cfRule>
    <cfRule type="dataBar" priority="160">
      <dataBar>
        <cfvo type="min"/>
        <cfvo type="max"/>
        <color rgb="FFFFB628"/>
      </dataBar>
      <extLst>
        <ext xmlns:x14="http://schemas.microsoft.com/office/spreadsheetml/2009/9/main" uri="{B025F937-C7B1-47D3-B67F-A62EFF666E3E}">
          <x14:id>{FFF9BF3C-5889-443F-8FDC-2F446E5DFAD6}</x14:id>
        </ext>
      </extLst>
    </cfRule>
    <cfRule type="cellIs" dxfId="969" priority="161" operator="greaterThan">
      <formula>0</formula>
    </cfRule>
    <cfRule type="cellIs" dxfId="968" priority="162" operator="equal">
      <formula>0</formula>
    </cfRule>
    <cfRule type="cellIs" dxfId="967" priority="163" operator="lessThan">
      <formula>0</formula>
    </cfRule>
    <cfRule type="cellIs" dxfId="966" priority="164" operator="lessThan">
      <formula>"&lt;=0"</formula>
    </cfRule>
  </conditionalFormatting>
  <conditionalFormatting sqref="AN37:AN67">
    <cfRule type="colorScale" priority="141">
      <colorScale>
        <cfvo type="min"/>
        <cfvo type="percentile" val="50"/>
        <cfvo type="max"/>
        <color rgb="FFF8696B"/>
        <color rgb="FFFCFCFF"/>
        <color rgb="FF5A8AC6"/>
      </colorScale>
    </cfRule>
    <cfRule type="dataBar" priority="142">
      <dataBar>
        <cfvo type="min"/>
        <cfvo type="max"/>
        <color rgb="FFFFB628"/>
      </dataBar>
      <extLst>
        <ext xmlns:x14="http://schemas.microsoft.com/office/spreadsheetml/2009/9/main" uri="{B025F937-C7B1-47D3-B67F-A62EFF666E3E}">
          <x14:id>{0BC1E04F-DA0C-4D03-B35A-BA8D273088F6}</x14:id>
        </ext>
      </extLst>
    </cfRule>
    <cfRule type="cellIs" dxfId="965" priority="143" operator="greaterThan">
      <formula>0</formula>
    </cfRule>
    <cfRule type="cellIs" dxfId="964" priority="144" operator="equal">
      <formula>0</formula>
    </cfRule>
    <cfRule type="cellIs" dxfId="963" priority="145" operator="lessThan">
      <formula>0</formula>
    </cfRule>
    <cfRule type="cellIs" dxfId="962" priority="146" operator="lessThan">
      <formula>"&lt;=0"</formula>
    </cfRule>
  </conditionalFormatting>
  <conditionalFormatting sqref="AN101:AN131">
    <cfRule type="colorScale" priority="129">
      <colorScale>
        <cfvo type="min"/>
        <cfvo type="percentile" val="50"/>
        <cfvo type="max"/>
        <color rgb="FFF8696B"/>
        <color rgb="FFFCFCFF"/>
        <color rgb="FF5A8AC6"/>
      </colorScale>
    </cfRule>
    <cfRule type="dataBar" priority="130">
      <dataBar>
        <cfvo type="min"/>
        <cfvo type="max"/>
        <color rgb="FFFFB628"/>
      </dataBar>
      <extLst>
        <ext xmlns:x14="http://schemas.microsoft.com/office/spreadsheetml/2009/9/main" uri="{B025F937-C7B1-47D3-B67F-A62EFF666E3E}">
          <x14:id>{61980895-ED65-4DDC-A908-C592D9228981}</x14:id>
        </ext>
      </extLst>
    </cfRule>
    <cfRule type="cellIs" dxfId="961" priority="131" operator="greaterThan">
      <formula>0</formula>
    </cfRule>
    <cfRule type="cellIs" dxfId="960" priority="132" operator="equal">
      <formula>0</formula>
    </cfRule>
    <cfRule type="cellIs" dxfId="959" priority="133" operator="lessThan">
      <formula>0</formula>
    </cfRule>
    <cfRule type="cellIs" dxfId="958" priority="134" operator="lessThan">
      <formula>"&lt;=0"</formula>
    </cfRule>
  </conditionalFormatting>
  <conditionalFormatting sqref="AO69">
    <cfRule type="colorScale" priority="9">
      <colorScale>
        <cfvo type="min"/>
        <cfvo type="percentile" val="50"/>
        <cfvo type="max"/>
        <color rgb="FFF8696B"/>
        <color rgb="FFFCFCFF"/>
        <color rgb="FF5A8AC6"/>
      </colorScale>
    </cfRule>
    <cfRule type="dataBar" priority="10">
      <dataBar>
        <cfvo type="min"/>
        <cfvo type="max"/>
        <color rgb="FFFFB628"/>
      </dataBar>
      <extLst>
        <ext xmlns:x14="http://schemas.microsoft.com/office/spreadsheetml/2009/9/main" uri="{B025F937-C7B1-47D3-B67F-A62EFF666E3E}">
          <x14:id>{ECC765AE-7141-4CC8-A5C6-EC04A9A173D1}</x14:id>
        </ext>
      </extLst>
    </cfRule>
    <cfRule type="cellIs" dxfId="957" priority="11" operator="greaterThan">
      <formula>0</formula>
    </cfRule>
    <cfRule type="cellIs" dxfId="956" priority="13" operator="lessThan">
      <formula>0</formula>
    </cfRule>
    <cfRule type="cellIs" dxfId="955" priority="14" operator="lessThan">
      <formula>"&lt;=0"</formula>
    </cfRule>
  </conditionalFormatting>
  <conditionalFormatting sqref="AO69:AO99">
    <cfRule type="cellIs" dxfId="954" priority="12" operator="equal">
      <formula>0</formula>
    </cfRule>
  </conditionalFormatting>
  <conditionalFormatting sqref="AO70:AO99">
    <cfRule type="colorScale" priority="117">
      <colorScale>
        <cfvo type="min"/>
        <cfvo type="percentile" val="50"/>
        <cfvo type="max"/>
        <color rgb="FFF8696B"/>
        <color rgb="FFFCFCFF"/>
        <color rgb="FF5A8AC6"/>
      </colorScale>
    </cfRule>
    <cfRule type="dataBar" priority="118">
      <dataBar>
        <cfvo type="min"/>
        <cfvo type="max"/>
        <color rgb="FFFFB628"/>
      </dataBar>
      <extLst>
        <ext xmlns:x14="http://schemas.microsoft.com/office/spreadsheetml/2009/9/main" uri="{B025F937-C7B1-47D3-B67F-A62EFF666E3E}">
          <x14:id>{47DF246B-5115-4564-9D11-4AA95B18E90A}</x14:id>
        </ext>
      </extLst>
    </cfRule>
    <cfRule type="cellIs" dxfId="953" priority="119" operator="greaterThan">
      <formula>0</formula>
    </cfRule>
    <cfRule type="cellIs" dxfId="952" priority="121" operator="lessThan">
      <formula>0</formula>
    </cfRule>
    <cfRule type="cellIs" dxfId="951" priority="122" operator="lessThan">
      <formula>"&lt;=0"</formula>
    </cfRule>
  </conditionalFormatting>
  <conditionalFormatting sqref="AQ5:AQ35">
    <cfRule type="colorScale" priority="153">
      <colorScale>
        <cfvo type="min"/>
        <cfvo type="percentile" val="50"/>
        <cfvo type="max"/>
        <color rgb="FFF8696B"/>
        <color rgb="FFFCFCFF"/>
        <color rgb="FF5A8AC6"/>
      </colorScale>
    </cfRule>
    <cfRule type="dataBar" priority="154">
      <dataBar>
        <cfvo type="min"/>
        <cfvo type="max"/>
        <color rgb="FFFFB628"/>
      </dataBar>
      <extLst>
        <ext xmlns:x14="http://schemas.microsoft.com/office/spreadsheetml/2009/9/main" uri="{B025F937-C7B1-47D3-B67F-A62EFF666E3E}">
          <x14:id>{7E5753A9-90DE-4320-AB83-098086AB2F41}</x14:id>
        </ext>
      </extLst>
    </cfRule>
    <cfRule type="cellIs" dxfId="950" priority="155" operator="greaterThan">
      <formula>0</formula>
    </cfRule>
    <cfRule type="cellIs" dxfId="949" priority="156" operator="equal">
      <formula>0</formula>
    </cfRule>
    <cfRule type="cellIs" dxfId="948" priority="157" operator="lessThan">
      <formula>0</formula>
    </cfRule>
    <cfRule type="cellIs" dxfId="947" priority="158" operator="lessThan">
      <formula>"&lt;=0"</formula>
    </cfRule>
  </conditionalFormatting>
  <conditionalFormatting sqref="AQ37:AQ67">
    <cfRule type="colorScale" priority="123">
      <colorScale>
        <cfvo type="min"/>
        <cfvo type="percentile" val="50"/>
        <cfvo type="max"/>
        <color rgb="FFF8696B"/>
        <color rgb="FFFCFCFF"/>
        <color rgb="FF5A8AC6"/>
      </colorScale>
    </cfRule>
    <cfRule type="dataBar" priority="124">
      <dataBar>
        <cfvo type="min"/>
        <cfvo type="max"/>
        <color rgb="FFFFB628"/>
      </dataBar>
      <extLst>
        <ext xmlns:x14="http://schemas.microsoft.com/office/spreadsheetml/2009/9/main" uri="{B025F937-C7B1-47D3-B67F-A62EFF666E3E}">
          <x14:id>{6B53B2D4-160C-466F-898B-187C066A2578}</x14:id>
        </ext>
      </extLst>
    </cfRule>
    <cfRule type="cellIs" dxfId="946" priority="125" operator="greaterThan">
      <formula>0</formula>
    </cfRule>
    <cfRule type="cellIs" dxfId="945" priority="126" operator="equal">
      <formula>0</formula>
    </cfRule>
    <cfRule type="cellIs" dxfId="944" priority="127" operator="lessThan">
      <formula>0</formula>
    </cfRule>
    <cfRule type="cellIs" dxfId="943" priority="128" operator="lessThan">
      <formula>"&lt;=0"</formula>
    </cfRule>
  </conditionalFormatting>
  <conditionalFormatting sqref="AQ101:AQ131">
    <cfRule type="colorScale" priority="111">
      <colorScale>
        <cfvo type="min"/>
        <cfvo type="percentile" val="50"/>
        <cfvo type="max"/>
        <color rgb="FFF8696B"/>
        <color rgb="FFFCFCFF"/>
        <color rgb="FF5A8AC6"/>
      </colorScale>
    </cfRule>
    <cfRule type="dataBar" priority="112">
      <dataBar>
        <cfvo type="min"/>
        <cfvo type="max"/>
        <color rgb="FFFFB628"/>
      </dataBar>
      <extLst>
        <ext xmlns:x14="http://schemas.microsoft.com/office/spreadsheetml/2009/9/main" uri="{B025F937-C7B1-47D3-B67F-A62EFF666E3E}">
          <x14:id>{9D2241EB-C1BE-4A40-A62D-BFADE33FE079}</x14:id>
        </ext>
      </extLst>
    </cfRule>
    <cfRule type="cellIs" dxfId="942" priority="113" operator="greaterThan">
      <formula>0</formula>
    </cfRule>
    <cfRule type="cellIs" dxfId="941" priority="114" operator="equal">
      <formula>0</formula>
    </cfRule>
    <cfRule type="cellIs" dxfId="940" priority="115" operator="lessThan">
      <formula>0</formula>
    </cfRule>
    <cfRule type="cellIs" dxfId="939" priority="116" operator="lessThan">
      <formula>"&lt;=0"</formula>
    </cfRule>
  </conditionalFormatting>
  <conditionalFormatting sqref="AR69">
    <cfRule type="colorScale" priority="3">
      <colorScale>
        <cfvo type="min"/>
        <cfvo type="percentile" val="50"/>
        <cfvo type="max"/>
        <color rgb="FFF8696B"/>
        <color rgb="FFFCFCFF"/>
        <color rgb="FF5A8AC6"/>
      </colorScale>
    </cfRule>
    <cfRule type="dataBar" priority="4">
      <dataBar>
        <cfvo type="min"/>
        <cfvo type="max"/>
        <color rgb="FFFFB628"/>
      </dataBar>
      <extLst>
        <ext xmlns:x14="http://schemas.microsoft.com/office/spreadsheetml/2009/9/main" uri="{B025F937-C7B1-47D3-B67F-A62EFF666E3E}">
          <x14:id>{92C4A9CC-5B87-4719-8895-5C2DBD4AAB4E}</x14:id>
        </ext>
      </extLst>
    </cfRule>
    <cfRule type="cellIs" dxfId="938" priority="5" operator="greaterThan">
      <formula>0</formula>
    </cfRule>
    <cfRule type="cellIs" dxfId="937" priority="7" operator="lessThan">
      <formula>0</formula>
    </cfRule>
    <cfRule type="cellIs" dxfId="936" priority="8" operator="lessThan">
      <formula>"&lt;=0"</formula>
    </cfRule>
  </conditionalFormatting>
  <conditionalFormatting sqref="AR69:AR99">
    <cfRule type="cellIs" dxfId="935" priority="6" operator="equal">
      <formula>0</formula>
    </cfRule>
  </conditionalFormatting>
  <conditionalFormatting sqref="AR70:AR99">
    <cfRule type="colorScale" priority="99">
      <colorScale>
        <cfvo type="min"/>
        <cfvo type="percentile" val="50"/>
        <cfvo type="max"/>
        <color rgb="FFF8696B"/>
        <color rgb="FFFCFCFF"/>
        <color rgb="FF5A8AC6"/>
      </colorScale>
    </cfRule>
    <cfRule type="dataBar" priority="100">
      <dataBar>
        <cfvo type="min"/>
        <cfvo type="max"/>
        <color rgb="FFFFB628"/>
      </dataBar>
      <extLst>
        <ext xmlns:x14="http://schemas.microsoft.com/office/spreadsheetml/2009/9/main" uri="{B025F937-C7B1-47D3-B67F-A62EFF666E3E}">
          <x14:id>{EF9B85C5-5026-4C10-8933-6F2622DA1DA6}</x14:id>
        </ext>
      </extLst>
    </cfRule>
    <cfRule type="cellIs" dxfId="934" priority="101" operator="greaterThan">
      <formula>0</formula>
    </cfRule>
    <cfRule type="cellIs" dxfId="933" priority="103" operator="lessThan">
      <formula>0</formula>
    </cfRule>
    <cfRule type="cellIs" dxfId="932" priority="104" operator="lessThan">
      <formula>"&lt;=0"</formula>
    </cfRule>
  </conditionalFormatting>
  <conditionalFormatting sqref="AT5:AT35">
    <cfRule type="colorScale" priority="147">
      <colorScale>
        <cfvo type="min"/>
        <cfvo type="percentile" val="50"/>
        <cfvo type="max"/>
        <color rgb="FFF8696B"/>
        <color rgb="FFFCFCFF"/>
        <color rgb="FF5A8AC6"/>
      </colorScale>
    </cfRule>
    <cfRule type="dataBar" priority="148">
      <dataBar>
        <cfvo type="min"/>
        <cfvo type="max"/>
        <color rgb="FFFFB628"/>
      </dataBar>
      <extLst>
        <ext xmlns:x14="http://schemas.microsoft.com/office/spreadsheetml/2009/9/main" uri="{B025F937-C7B1-47D3-B67F-A62EFF666E3E}">
          <x14:id>{63E5CB5E-A4D3-4A01-9FC5-4EA874C14EB9}</x14:id>
        </ext>
      </extLst>
    </cfRule>
    <cfRule type="cellIs" dxfId="931" priority="149" operator="greaterThan">
      <formula>0</formula>
    </cfRule>
    <cfRule type="cellIs" dxfId="930" priority="150" operator="equal">
      <formula>0</formula>
    </cfRule>
    <cfRule type="cellIs" dxfId="929" priority="151" operator="lessThan">
      <formula>0</formula>
    </cfRule>
    <cfRule type="cellIs" dxfId="928" priority="152" operator="lessThan">
      <formula>"&lt;=0"</formula>
    </cfRule>
  </conditionalFormatting>
  <conditionalFormatting sqref="AT37:AT67">
    <cfRule type="colorScale" priority="105">
      <colorScale>
        <cfvo type="min"/>
        <cfvo type="percentile" val="50"/>
        <cfvo type="max"/>
        <color rgb="FFF8696B"/>
        <color rgb="FFFCFCFF"/>
        <color rgb="FF5A8AC6"/>
      </colorScale>
    </cfRule>
    <cfRule type="dataBar" priority="106">
      <dataBar>
        <cfvo type="min"/>
        <cfvo type="max"/>
        <color rgb="FFFFB628"/>
      </dataBar>
      <extLst>
        <ext xmlns:x14="http://schemas.microsoft.com/office/spreadsheetml/2009/9/main" uri="{B025F937-C7B1-47D3-B67F-A62EFF666E3E}">
          <x14:id>{61422974-E987-4753-83E6-F11725CBFD30}</x14:id>
        </ext>
      </extLst>
    </cfRule>
    <cfRule type="cellIs" dxfId="927" priority="107" operator="greaterThan">
      <formula>0</formula>
    </cfRule>
    <cfRule type="cellIs" dxfId="926" priority="108" operator="equal">
      <formula>0</formula>
    </cfRule>
    <cfRule type="cellIs" dxfId="925" priority="109" operator="lessThan">
      <formula>0</formula>
    </cfRule>
    <cfRule type="cellIs" dxfId="924" priority="110" operator="lessThan">
      <formula>"&lt;=0"</formula>
    </cfRule>
  </conditionalFormatting>
  <conditionalFormatting sqref="AT101:AT131">
    <cfRule type="colorScale" priority="93">
      <colorScale>
        <cfvo type="min"/>
        <cfvo type="percentile" val="50"/>
        <cfvo type="max"/>
        <color rgb="FFF8696B"/>
        <color rgb="FFFCFCFF"/>
        <color rgb="FF5A8AC6"/>
      </colorScale>
    </cfRule>
    <cfRule type="dataBar" priority="94">
      <dataBar>
        <cfvo type="min"/>
        <cfvo type="max"/>
        <color rgb="FFFFB628"/>
      </dataBar>
      <extLst>
        <ext xmlns:x14="http://schemas.microsoft.com/office/spreadsheetml/2009/9/main" uri="{B025F937-C7B1-47D3-B67F-A62EFF666E3E}">
          <x14:id>{DC98E6EB-B638-4C51-A5FF-1267D0C2A019}</x14:id>
        </ext>
      </extLst>
    </cfRule>
    <cfRule type="cellIs" dxfId="923" priority="95" operator="greaterThan">
      <formula>0</formula>
    </cfRule>
    <cfRule type="cellIs" dxfId="922" priority="96" operator="equal">
      <formula>0</formula>
    </cfRule>
    <cfRule type="cellIs" dxfId="921" priority="97" operator="lessThan">
      <formula>0</formula>
    </cfRule>
    <cfRule type="cellIs" dxfId="920" priority="98" operator="lessThan">
      <formula>"&lt;=0"</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D7772A28-2C5F-413A-87C7-6AD428FCDB39}">
            <x14:dataBar minLength="0" maxLength="100" border="1" negativeBarBorderColorSameAsPositive="0">
              <x14:cfvo type="autoMin"/>
              <x14:cfvo type="autoMax"/>
              <x14:borderColor rgb="FFFFB628"/>
              <x14:negativeFillColor rgb="FFFF0000"/>
              <x14:negativeBorderColor rgb="FFFF0000"/>
              <x14:axisColor rgb="FF000000"/>
            </x14:dataBar>
          </x14:cfRule>
          <xm:sqref>B69</xm:sqref>
        </x14:conditionalFormatting>
        <x14:conditionalFormatting xmlns:xm="http://schemas.microsoft.com/office/excel/2006/main">
          <x14:cfRule type="dataBar" id="{86F346AC-68E2-451F-BDA6-082B9C5A9C85}">
            <x14:dataBar minLength="0" maxLength="100" border="1" negativeBarBorderColorSameAsPositive="0">
              <x14:cfvo type="autoMin"/>
              <x14:cfvo type="autoMax"/>
              <x14:borderColor rgb="FFFFB628"/>
              <x14:negativeFillColor rgb="FFFF0000"/>
              <x14:negativeBorderColor rgb="FFFF0000"/>
              <x14:axisColor rgb="FF000000"/>
            </x14:dataBar>
          </x14:cfRule>
          <xm:sqref>B70:B99</xm:sqref>
        </x14:conditionalFormatting>
        <x14:conditionalFormatting xmlns:xm="http://schemas.microsoft.com/office/excel/2006/main">
          <x14:cfRule type="dataBar" id="{54A3AC6A-5E5A-49E1-8DE9-055F8790585D}">
            <x14:dataBar minLength="0" maxLength="100" border="1" negativeBarBorderColorSameAsPositive="0">
              <x14:cfvo type="autoMin"/>
              <x14:cfvo type="autoMax"/>
              <x14:borderColor rgb="FFFFB628"/>
              <x14:negativeFillColor rgb="FFFF0000"/>
              <x14:negativeBorderColor rgb="FFFF0000"/>
              <x14:axisColor rgb="FF000000"/>
            </x14:dataBar>
          </x14:cfRule>
          <xm:sqref>D5:D35</xm:sqref>
        </x14:conditionalFormatting>
        <x14:conditionalFormatting xmlns:xm="http://schemas.microsoft.com/office/excel/2006/main">
          <x14:cfRule type="dataBar" id="{56B49D82-FF38-4982-AEA7-9A149426871B}">
            <x14:dataBar minLength="0" maxLength="100" border="1" negativeBarBorderColorSameAsPositive="0">
              <x14:cfvo type="autoMin"/>
              <x14:cfvo type="autoMax"/>
              <x14:borderColor rgb="FFFFB628"/>
              <x14:negativeFillColor rgb="FFFF0000"/>
              <x14:negativeBorderColor rgb="FFFF0000"/>
              <x14:axisColor rgb="FF000000"/>
            </x14:dataBar>
          </x14:cfRule>
          <xm:sqref>D37:D67</xm:sqref>
        </x14:conditionalFormatting>
        <x14:conditionalFormatting xmlns:xm="http://schemas.microsoft.com/office/excel/2006/main">
          <x14:cfRule type="dataBar" id="{66948024-B6F7-46ED-9E01-71E7CD9A2735}">
            <x14:dataBar minLength="0" maxLength="100" border="1" negativeBarBorderColorSameAsPositive="0">
              <x14:cfvo type="autoMin"/>
              <x14:cfvo type="autoMax"/>
              <x14:borderColor rgb="FFFFB628"/>
              <x14:negativeFillColor rgb="FFFF0000"/>
              <x14:negativeBorderColor rgb="FFFF0000"/>
              <x14:axisColor rgb="FF000000"/>
            </x14:dataBar>
          </x14:cfRule>
          <xm:sqref>D101:D131</xm:sqref>
        </x14:conditionalFormatting>
        <x14:conditionalFormatting xmlns:xm="http://schemas.microsoft.com/office/excel/2006/main">
          <x14:cfRule type="dataBar" id="{8AAF2007-DF18-4DB4-B5CB-8A4A5B2E067F}">
            <x14:dataBar minLength="0" maxLength="100" border="1" negativeBarBorderColorSameAsPositive="0">
              <x14:cfvo type="autoMin"/>
              <x14:cfvo type="autoMax"/>
              <x14:borderColor rgb="FFFFB628"/>
              <x14:negativeFillColor rgb="FFFF0000"/>
              <x14:negativeBorderColor rgb="FFFF0000"/>
              <x14:axisColor rgb="FF000000"/>
            </x14:dataBar>
          </x14:cfRule>
          <xm:sqref>E69</xm:sqref>
        </x14:conditionalFormatting>
        <x14:conditionalFormatting xmlns:xm="http://schemas.microsoft.com/office/excel/2006/main">
          <x14:cfRule type="dataBar" id="{DACB1E61-6B84-4B4B-BA25-745E6883D9BF}">
            <x14:dataBar minLength="0" maxLength="100" border="1" negativeBarBorderColorSameAsPositive="0">
              <x14:cfvo type="autoMin"/>
              <x14:cfvo type="autoMax"/>
              <x14:borderColor rgb="FFFFB628"/>
              <x14:negativeFillColor rgb="FFFF0000"/>
              <x14:negativeBorderColor rgb="FFFF0000"/>
              <x14:axisColor rgb="FF000000"/>
            </x14:dataBar>
          </x14:cfRule>
          <xm:sqref>E70:E99</xm:sqref>
        </x14:conditionalFormatting>
        <x14:conditionalFormatting xmlns:xm="http://schemas.microsoft.com/office/excel/2006/main">
          <x14:cfRule type="dataBar" id="{5A6A622C-45C6-463F-B3BB-FC6AD157C7C6}">
            <x14:dataBar minLength="0" maxLength="100" border="1" negativeBarBorderColorSameAsPositive="0">
              <x14:cfvo type="autoMin"/>
              <x14:cfvo type="autoMax"/>
              <x14:borderColor rgb="FFFFB628"/>
              <x14:negativeFillColor rgb="FFFF0000"/>
              <x14:negativeBorderColor rgb="FFFF0000"/>
              <x14:axisColor rgb="FF000000"/>
            </x14:dataBar>
          </x14:cfRule>
          <xm:sqref>G5:G35</xm:sqref>
        </x14:conditionalFormatting>
        <x14:conditionalFormatting xmlns:xm="http://schemas.microsoft.com/office/excel/2006/main">
          <x14:cfRule type="dataBar" id="{FF6DDB70-4ED1-4B9E-B407-3B268A118D9C}">
            <x14:dataBar minLength="0" maxLength="100" border="1" negativeBarBorderColorSameAsPositive="0">
              <x14:cfvo type="autoMin"/>
              <x14:cfvo type="autoMax"/>
              <x14:borderColor rgb="FFFFB628"/>
              <x14:negativeFillColor rgb="FFFF0000"/>
              <x14:negativeBorderColor rgb="FFFF0000"/>
              <x14:axisColor rgb="FF000000"/>
            </x14:dataBar>
          </x14:cfRule>
          <xm:sqref>G37:G67</xm:sqref>
        </x14:conditionalFormatting>
        <x14:conditionalFormatting xmlns:xm="http://schemas.microsoft.com/office/excel/2006/main">
          <x14:cfRule type="dataBar" id="{AA03F128-4C3E-44CF-BA31-78180126CC9D}">
            <x14:dataBar minLength="0" maxLength="100" border="1" negativeBarBorderColorSameAsPositive="0">
              <x14:cfvo type="autoMin"/>
              <x14:cfvo type="autoMax"/>
              <x14:borderColor rgb="FFFFB628"/>
              <x14:negativeFillColor rgb="FFFF0000"/>
              <x14:negativeBorderColor rgb="FFFF0000"/>
              <x14:axisColor rgb="FF000000"/>
            </x14:dataBar>
          </x14:cfRule>
          <xm:sqref>G101:G131</xm:sqref>
        </x14:conditionalFormatting>
        <x14:conditionalFormatting xmlns:xm="http://schemas.microsoft.com/office/excel/2006/main">
          <x14:cfRule type="dataBar" id="{18B515B7-AD76-424F-A12B-D24640A7F6A1}">
            <x14:dataBar minLength="0" maxLength="100" border="1" negativeBarBorderColorSameAsPositive="0">
              <x14:cfvo type="autoMin"/>
              <x14:cfvo type="autoMax"/>
              <x14:borderColor rgb="FFFFB628"/>
              <x14:negativeFillColor rgb="FFFF0000"/>
              <x14:negativeBorderColor rgb="FFFF0000"/>
              <x14:axisColor rgb="FF000000"/>
            </x14:dataBar>
          </x14:cfRule>
          <xm:sqref>H69</xm:sqref>
        </x14:conditionalFormatting>
        <x14:conditionalFormatting xmlns:xm="http://schemas.microsoft.com/office/excel/2006/main">
          <x14:cfRule type="dataBar" id="{CCC8613B-5AF5-41E8-BB20-002DB817D8AD}">
            <x14:dataBar minLength="0" maxLength="100" border="1" negativeBarBorderColorSameAsPositive="0">
              <x14:cfvo type="autoMin"/>
              <x14:cfvo type="autoMax"/>
              <x14:borderColor rgb="FFFFB628"/>
              <x14:negativeFillColor rgb="FFFF0000"/>
              <x14:negativeBorderColor rgb="FFFF0000"/>
              <x14:axisColor rgb="FF000000"/>
            </x14:dataBar>
          </x14:cfRule>
          <xm:sqref>H70:H99</xm:sqref>
        </x14:conditionalFormatting>
        <x14:conditionalFormatting xmlns:xm="http://schemas.microsoft.com/office/excel/2006/main">
          <x14:cfRule type="dataBar" id="{88124399-5904-4A8B-8542-39DD16377B78}">
            <x14:dataBar minLength="0" maxLength="100" border="1" negativeBarBorderColorSameAsPositive="0">
              <x14:cfvo type="autoMin"/>
              <x14:cfvo type="autoMax"/>
              <x14:borderColor rgb="FFFFB628"/>
              <x14:negativeFillColor rgb="FFFF0000"/>
              <x14:negativeBorderColor rgb="FFFF0000"/>
              <x14:axisColor rgb="FF000000"/>
            </x14:dataBar>
          </x14:cfRule>
          <xm:sqref>J5:J35</xm:sqref>
        </x14:conditionalFormatting>
        <x14:conditionalFormatting xmlns:xm="http://schemas.microsoft.com/office/excel/2006/main">
          <x14:cfRule type="dataBar" id="{7A7CD55E-B150-42B1-829A-9EC16C1E058C}">
            <x14:dataBar minLength="0" maxLength="100" border="1" negativeBarBorderColorSameAsPositive="0">
              <x14:cfvo type="autoMin"/>
              <x14:cfvo type="autoMax"/>
              <x14:borderColor rgb="FFFFB628"/>
              <x14:negativeFillColor rgb="FFFF0000"/>
              <x14:negativeBorderColor rgb="FFFF0000"/>
              <x14:axisColor rgb="FF000000"/>
            </x14:dataBar>
          </x14:cfRule>
          <xm:sqref>J37:J67</xm:sqref>
        </x14:conditionalFormatting>
        <x14:conditionalFormatting xmlns:xm="http://schemas.microsoft.com/office/excel/2006/main">
          <x14:cfRule type="dataBar" id="{196C49D6-70B4-4D8D-82B4-5C404F1CD064}">
            <x14:dataBar minLength="0" maxLength="100" border="1" negativeBarBorderColorSameAsPositive="0">
              <x14:cfvo type="autoMin"/>
              <x14:cfvo type="autoMax"/>
              <x14:borderColor rgb="FFFFB628"/>
              <x14:negativeFillColor rgb="FFFF0000"/>
              <x14:negativeBorderColor rgb="FFFF0000"/>
              <x14:axisColor rgb="FF000000"/>
            </x14:dataBar>
          </x14:cfRule>
          <xm:sqref>J101:J131</xm:sqref>
        </x14:conditionalFormatting>
        <x14:conditionalFormatting xmlns:xm="http://schemas.microsoft.com/office/excel/2006/main">
          <x14:cfRule type="dataBar" id="{3E77743F-4E1C-429C-A08D-C04C453E7B44}">
            <x14:dataBar minLength="0" maxLength="100" border="1" negativeBarBorderColorSameAsPositive="0">
              <x14:cfvo type="autoMin"/>
              <x14:cfvo type="autoMax"/>
              <x14:borderColor rgb="FFFFB628"/>
              <x14:negativeFillColor rgb="FFFF0000"/>
              <x14:negativeBorderColor rgb="FFFF0000"/>
              <x14:axisColor rgb="FF000000"/>
            </x14:dataBar>
          </x14:cfRule>
          <xm:sqref>K69</xm:sqref>
        </x14:conditionalFormatting>
        <x14:conditionalFormatting xmlns:xm="http://schemas.microsoft.com/office/excel/2006/main">
          <x14:cfRule type="dataBar" id="{F568102D-FBD7-4815-97FC-56A0A89B59EE}">
            <x14:dataBar minLength="0" maxLength="100" border="1" negativeBarBorderColorSameAsPositive="0">
              <x14:cfvo type="autoMin"/>
              <x14:cfvo type="autoMax"/>
              <x14:borderColor rgb="FFFFB628"/>
              <x14:negativeFillColor rgb="FFFF0000"/>
              <x14:negativeBorderColor rgb="FFFF0000"/>
              <x14:axisColor rgb="FF000000"/>
            </x14:dataBar>
          </x14:cfRule>
          <xm:sqref>K70:K99</xm:sqref>
        </x14:conditionalFormatting>
        <x14:conditionalFormatting xmlns:xm="http://schemas.microsoft.com/office/excel/2006/main">
          <x14:cfRule type="dataBar" id="{68CB5C1C-81C2-4722-BDF0-0CDA37B7AB74}">
            <x14:dataBar minLength="0" maxLength="100" border="1" negativeBarBorderColorSameAsPositive="0">
              <x14:cfvo type="autoMin"/>
              <x14:cfvo type="autoMax"/>
              <x14:borderColor rgb="FFFFB628"/>
              <x14:negativeFillColor rgb="FFFF0000"/>
              <x14:negativeBorderColor rgb="FFFF0000"/>
              <x14:axisColor rgb="FF000000"/>
            </x14:dataBar>
          </x14:cfRule>
          <xm:sqref>M5:M35 P5:P35</xm:sqref>
        </x14:conditionalFormatting>
        <x14:conditionalFormatting xmlns:xm="http://schemas.microsoft.com/office/excel/2006/main">
          <x14:cfRule type="dataBar" id="{33C56201-B04C-40F4-A46B-7B2856BE0DA4}">
            <x14:dataBar minLength="0" maxLength="100" border="1" negativeBarBorderColorSameAsPositive="0">
              <x14:cfvo type="autoMin"/>
              <x14:cfvo type="autoMax"/>
              <x14:borderColor rgb="FFFFB628"/>
              <x14:negativeFillColor rgb="FFFF0000"/>
              <x14:negativeBorderColor rgb="FFFF0000"/>
              <x14:axisColor rgb="FF000000"/>
            </x14:dataBar>
          </x14:cfRule>
          <xm:sqref>M37:M67</xm:sqref>
        </x14:conditionalFormatting>
        <x14:conditionalFormatting xmlns:xm="http://schemas.microsoft.com/office/excel/2006/main">
          <x14:cfRule type="dataBar" id="{F598888E-80F3-495C-A463-FB771BF55253}">
            <x14:dataBar minLength="0" maxLength="100" border="1" negativeBarBorderColorSameAsPositive="0">
              <x14:cfvo type="autoMin"/>
              <x14:cfvo type="autoMax"/>
              <x14:borderColor rgb="FFFFB628"/>
              <x14:negativeFillColor rgb="FFFF0000"/>
              <x14:negativeBorderColor rgb="FFFF0000"/>
              <x14:axisColor rgb="FF000000"/>
            </x14:dataBar>
          </x14:cfRule>
          <xm:sqref>M101:M131</xm:sqref>
        </x14:conditionalFormatting>
        <x14:conditionalFormatting xmlns:xm="http://schemas.microsoft.com/office/excel/2006/main">
          <x14:cfRule type="dataBar" id="{4EA4ABFF-2A17-4747-BC9E-9EC759E75B93}">
            <x14:dataBar minLength="0" maxLength="100" border="1" negativeBarBorderColorSameAsPositive="0">
              <x14:cfvo type="autoMin"/>
              <x14:cfvo type="autoMax"/>
              <x14:borderColor rgb="FFFFB628"/>
              <x14:negativeFillColor rgb="FFFF0000"/>
              <x14:negativeBorderColor rgb="FFFF0000"/>
              <x14:axisColor rgb="FF000000"/>
            </x14:dataBar>
          </x14:cfRule>
          <xm:sqref>N69</xm:sqref>
        </x14:conditionalFormatting>
        <x14:conditionalFormatting xmlns:xm="http://schemas.microsoft.com/office/excel/2006/main">
          <x14:cfRule type="dataBar" id="{021FB4F6-65DB-4891-B0C7-CC4B70010A40}">
            <x14:dataBar minLength="0" maxLength="100" border="1" negativeBarBorderColorSameAsPositive="0">
              <x14:cfvo type="autoMin"/>
              <x14:cfvo type="autoMax"/>
              <x14:borderColor rgb="FFFFB628"/>
              <x14:negativeFillColor rgb="FFFF0000"/>
              <x14:negativeBorderColor rgb="FFFF0000"/>
              <x14:axisColor rgb="FF000000"/>
            </x14:dataBar>
          </x14:cfRule>
          <xm:sqref>N70:N99</xm:sqref>
        </x14:conditionalFormatting>
        <x14:conditionalFormatting xmlns:xm="http://schemas.microsoft.com/office/excel/2006/main">
          <x14:cfRule type="dataBar" id="{65347815-77A0-4E36-87D5-D0481F2BFABE}">
            <x14:dataBar minLength="0" maxLength="100" border="1" negativeBarBorderColorSameAsPositive="0">
              <x14:cfvo type="autoMin"/>
              <x14:cfvo type="autoMax"/>
              <x14:borderColor rgb="FFFFB628"/>
              <x14:negativeFillColor rgb="FFFF0000"/>
              <x14:negativeBorderColor rgb="FFFF0000"/>
              <x14:axisColor rgb="FF000000"/>
            </x14:dataBar>
          </x14:cfRule>
          <xm:sqref>P37:P67</xm:sqref>
        </x14:conditionalFormatting>
        <x14:conditionalFormatting xmlns:xm="http://schemas.microsoft.com/office/excel/2006/main">
          <x14:cfRule type="dataBar" id="{CE1D097A-C9E1-46EC-9381-7E395FFA5F2A}">
            <x14:dataBar minLength="0" maxLength="100" border="1" negativeBarBorderColorSameAsPositive="0">
              <x14:cfvo type="autoMin"/>
              <x14:cfvo type="autoMax"/>
              <x14:borderColor rgb="FFFFB628"/>
              <x14:negativeFillColor rgb="FFFF0000"/>
              <x14:negativeBorderColor rgb="FFFF0000"/>
              <x14:axisColor rgb="FF000000"/>
            </x14:dataBar>
          </x14:cfRule>
          <xm:sqref>P101:P131</xm:sqref>
        </x14:conditionalFormatting>
        <x14:conditionalFormatting xmlns:xm="http://schemas.microsoft.com/office/excel/2006/main">
          <x14:cfRule type="dataBar" id="{E586C889-AC86-4321-9C03-CEB5140D81F7}">
            <x14:dataBar minLength="0" maxLength="100" border="1" negativeBarBorderColorSameAsPositive="0">
              <x14:cfvo type="autoMin"/>
              <x14:cfvo type="autoMax"/>
              <x14:borderColor rgb="FFFFB628"/>
              <x14:negativeFillColor rgb="FFFF0000"/>
              <x14:negativeBorderColor rgb="FFFF0000"/>
              <x14:axisColor rgb="FF000000"/>
            </x14:dataBar>
          </x14:cfRule>
          <xm:sqref>Q69</xm:sqref>
        </x14:conditionalFormatting>
        <x14:conditionalFormatting xmlns:xm="http://schemas.microsoft.com/office/excel/2006/main">
          <x14:cfRule type="dataBar" id="{5A4A8695-03DE-490D-89DF-4AAF190AA651}">
            <x14:dataBar minLength="0" maxLength="100" border="1" negativeBarBorderColorSameAsPositive="0">
              <x14:cfvo type="autoMin"/>
              <x14:cfvo type="autoMax"/>
              <x14:borderColor rgb="FFFFB628"/>
              <x14:negativeFillColor rgb="FFFF0000"/>
              <x14:negativeBorderColor rgb="FFFF0000"/>
              <x14:axisColor rgb="FF000000"/>
            </x14:dataBar>
          </x14:cfRule>
          <xm:sqref>Q70:Q99</xm:sqref>
        </x14:conditionalFormatting>
        <x14:conditionalFormatting xmlns:xm="http://schemas.microsoft.com/office/excel/2006/main">
          <x14:cfRule type="dataBar" id="{770B6915-BB31-4430-B090-00F37E2FAFDD}">
            <x14:dataBar minLength="0" maxLength="100" border="1" negativeBarBorderColorSameAsPositive="0">
              <x14:cfvo type="autoMin"/>
              <x14:cfvo type="autoMax"/>
              <x14:borderColor rgb="FFFFB628"/>
              <x14:negativeFillColor rgb="FFFF0000"/>
              <x14:negativeBorderColor rgb="FFFF0000"/>
              <x14:axisColor rgb="FF000000"/>
            </x14:dataBar>
          </x14:cfRule>
          <xm:sqref>S5:S35</xm:sqref>
        </x14:conditionalFormatting>
        <x14:conditionalFormatting xmlns:xm="http://schemas.microsoft.com/office/excel/2006/main">
          <x14:cfRule type="dataBar" id="{37C96D9D-BC67-414A-8CBA-0E2B749CE79E}">
            <x14:dataBar minLength="0" maxLength="100" border="1" negativeBarBorderColorSameAsPositive="0">
              <x14:cfvo type="autoMin"/>
              <x14:cfvo type="autoMax"/>
              <x14:borderColor rgb="FFFFB628"/>
              <x14:negativeFillColor rgb="FFFF0000"/>
              <x14:negativeBorderColor rgb="FFFF0000"/>
              <x14:axisColor rgb="FF000000"/>
            </x14:dataBar>
          </x14:cfRule>
          <xm:sqref>S37:S67</xm:sqref>
        </x14:conditionalFormatting>
        <x14:conditionalFormatting xmlns:xm="http://schemas.microsoft.com/office/excel/2006/main">
          <x14:cfRule type="dataBar" id="{B2644446-DC7F-450B-9826-286E20F27001}">
            <x14:dataBar minLength="0" maxLength="100" border="1" negativeBarBorderColorSameAsPositive="0">
              <x14:cfvo type="autoMin"/>
              <x14:cfvo type="autoMax"/>
              <x14:borderColor rgb="FFFFB628"/>
              <x14:negativeFillColor rgb="FFFF0000"/>
              <x14:negativeBorderColor rgb="FFFF0000"/>
              <x14:axisColor rgb="FF000000"/>
            </x14:dataBar>
          </x14:cfRule>
          <xm:sqref>S101:S131</xm:sqref>
        </x14:conditionalFormatting>
        <x14:conditionalFormatting xmlns:xm="http://schemas.microsoft.com/office/excel/2006/main">
          <x14:cfRule type="dataBar" id="{3CE7582A-0D4A-459D-BEAF-64CB1E8243E4}">
            <x14:dataBar minLength="0" maxLength="100" border="1" negativeBarBorderColorSameAsPositive="0">
              <x14:cfvo type="autoMin"/>
              <x14:cfvo type="autoMax"/>
              <x14:borderColor rgb="FFFFB628"/>
              <x14:negativeFillColor rgb="FFFF0000"/>
              <x14:negativeBorderColor rgb="FFFF0000"/>
              <x14:axisColor rgb="FF000000"/>
            </x14:dataBar>
          </x14:cfRule>
          <xm:sqref>W69 T69</xm:sqref>
        </x14:conditionalFormatting>
        <x14:conditionalFormatting xmlns:xm="http://schemas.microsoft.com/office/excel/2006/main">
          <x14:cfRule type="dataBar" id="{47E56146-F276-4922-A95A-73F1719DE41A}">
            <x14:dataBar minLength="0" maxLength="100" border="1" negativeBarBorderColorSameAsPositive="0">
              <x14:cfvo type="autoMin"/>
              <x14:cfvo type="autoMax"/>
              <x14:borderColor rgb="FFFFB628"/>
              <x14:negativeFillColor rgb="FFFF0000"/>
              <x14:negativeBorderColor rgb="FFFF0000"/>
              <x14:axisColor rgb="FF000000"/>
            </x14:dataBar>
          </x14:cfRule>
          <xm:sqref>T70:T99 W80:W137 W37:W68 W70:W78</xm:sqref>
        </x14:conditionalFormatting>
        <x14:conditionalFormatting xmlns:xm="http://schemas.microsoft.com/office/excel/2006/main">
          <x14:cfRule type="dataBar" id="{29DD2329-3588-45DE-8AD4-81E80AA251D4}">
            <x14:dataBar minLength="0" maxLength="100" border="1" negativeBarBorderColorSameAsPositive="0">
              <x14:cfvo type="autoMin"/>
              <x14:cfvo type="autoMax"/>
              <x14:borderColor rgb="FFFFB628"/>
              <x14:negativeFillColor rgb="FFFF0000"/>
              <x14:negativeBorderColor rgb="FFFF0000"/>
              <x14:axisColor rgb="FF000000"/>
            </x14:dataBar>
          </x14:cfRule>
          <xm:sqref>V5:V35</xm:sqref>
        </x14:conditionalFormatting>
        <x14:conditionalFormatting xmlns:xm="http://schemas.microsoft.com/office/excel/2006/main">
          <x14:cfRule type="dataBar" id="{82D6AEB2-8D2F-475B-AF8E-7CF5628CDE24}">
            <x14:dataBar minLength="0" maxLength="100" border="1" negativeBarBorderColorSameAsPositive="0">
              <x14:cfvo type="autoMin"/>
              <x14:cfvo type="autoMax"/>
              <x14:borderColor rgb="FFFFB628"/>
              <x14:negativeFillColor rgb="FFFF0000"/>
              <x14:negativeBorderColor rgb="FFFF0000"/>
              <x14:axisColor rgb="FF000000"/>
            </x14:dataBar>
          </x14:cfRule>
          <xm:sqref>V37:V67</xm:sqref>
        </x14:conditionalFormatting>
        <x14:conditionalFormatting xmlns:xm="http://schemas.microsoft.com/office/excel/2006/main">
          <x14:cfRule type="dataBar" id="{0327C8AB-1001-4E99-8E6D-4C2CE5F38DE9}">
            <x14:dataBar minLength="0" maxLength="100" border="1" negativeBarBorderColorSameAsPositive="0">
              <x14:cfvo type="autoMin"/>
              <x14:cfvo type="autoMax"/>
              <x14:borderColor rgb="FFFFB628"/>
              <x14:negativeFillColor rgb="FFFF0000"/>
              <x14:negativeBorderColor rgb="FFFF0000"/>
              <x14:axisColor rgb="FF000000"/>
            </x14:dataBar>
          </x14:cfRule>
          <xm:sqref>V101:V131</xm:sqref>
        </x14:conditionalFormatting>
        <x14:conditionalFormatting xmlns:xm="http://schemas.microsoft.com/office/excel/2006/main">
          <x14:cfRule type="dataBar" id="{A215ADAF-958E-4AC4-9F6C-D332FE8E1EAB}">
            <x14:dataBar minLength="0" maxLength="100" border="1" negativeBarBorderColorSameAsPositive="0">
              <x14:cfvo type="autoMin"/>
              <x14:cfvo type="autoMax"/>
              <x14:borderColor rgb="FFFFB628"/>
              <x14:negativeFillColor rgb="FFFF0000"/>
              <x14:negativeBorderColor rgb="FFFF0000"/>
              <x14:axisColor rgb="FF000000"/>
            </x14:dataBar>
          </x14:cfRule>
          <xm:sqref>X69</xm:sqref>
        </x14:conditionalFormatting>
        <x14:conditionalFormatting xmlns:xm="http://schemas.microsoft.com/office/excel/2006/main">
          <x14:cfRule type="dataBar" id="{F67235D7-895F-4912-B97D-75E552EB3DB5}">
            <x14:dataBar minLength="0" maxLength="100" border="1" negativeBarBorderColorSameAsPositive="0">
              <x14:cfvo type="autoMin"/>
              <x14:cfvo type="autoMax"/>
              <x14:borderColor rgb="FFFFB628"/>
              <x14:negativeFillColor rgb="FFFF0000"/>
              <x14:negativeBorderColor rgb="FFFF0000"/>
              <x14:axisColor rgb="FF000000"/>
            </x14:dataBar>
          </x14:cfRule>
          <xm:sqref>X70:X99</xm:sqref>
        </x14:conditionalFormatting>
        <x14:conditionalFormatting xmlns:xm="http://schemas.microsoft.com/office/excel/2006/main">
          <x14:cfRule type="dataBar" id="{0BFACFF6-A128-4111-995B-DBEF1B98655A}">
            <x14:dataBar minLength="0" maxLength="100" border="1" negativeBarBorderColorSameAsPositive="0">
              <x14:cfvo type="autoMin"/>
              <x14:cfvo type="autoMax"/>
              <x14:borderColor rgb="FFFFB628"/>
              <x14:negativeFillColor rgb="FFFF0000"/>
              <x14:negativeBorderColor rgb="FFFF0000"/>
              <x14:axisColor rgb="FF000000"/>
            </x14:dataBar>
          </x14:cfRule>
          <xm:sqref>Z5:Z35</xm:sqref>
        </x14:conditionalFormatting>
        <x14:conditionalFormatting xmlns:xm="http://schemas.microsoft.com/office/excel/2006/main">
          <x14:cfRule type="dataBar" id="{2B6E2AD7-8AF2-4C48-A35E-496421D7CC83}">
            <x14:dataBar minLength="0" maxLength="100" border="1" negativeBarBorderColorSameAsPositive="0">
              <x14:cfvo type="autoMin"/>
              <x14:cfvo type="autoMax"/>
              <x14:borderColor rgb="FFFFB628"/>
              <x14:negativeFillColor rgb="FFFF0000"/>
              <x14:negativeBorderColor rgb="FFFF0000"/>
              <x14:axisColor rgb="FF000000"/>
            </x14:dataBar>
          </x14:cfRule>
          <xm:sqref>Z37:Z67</xm:sqref>
        </x14:conditionalFormatting>
        <x14:conditionalFormatting xmlns:xm="http://schemas.microsoft.com/office/excel/2006/main">
          <x14:cfRule type="dataBar" id="{BBDD4161-B001-49B8-B8A2-C096C086A6CD}">
            <x14:dataBar minLength="0" maxLength="100" border="1" negativeBarBorderColorSameAsPositive="0">
              <x14:cfvo type="autoMin"/>
              <x14:cfvo type="autoMax"/>
              <x14:borderColor rgb="FFFFB628"/>
              <x14:negativeFillColor rgb="FFFF0000"/>
              <x14:negativeBorderColor rgb="FFFF0000"/>
              <x14:axisColor rgb="FF000000"/>
            </x14:dataBar>
          </x14:cfRule>
          <xm:sqref>Z101:Z131</xm:sqref>
        </x14:conditionalFormatting>
        <x14:conditionalFormatting xmlns:xm="http://schemas.microsoft.com/office/excel/2006/main">
          <x14:cfRule type="dataBar" id="{802BD619-8122-4954-8CCD-99EF22479AC0}">
            <x14:dataBar minLength="0" maxLength="100" border="1" negativeBarBorderColorSameAsPositive="0">
              <x14:cfvo type="autoMin"/>
              <x14:cfvo type="autoMax"/>
              <x14:borderColor rgb="FFFFB628"/>
              <x14:negativeFillColor rgb="FFFF0000"/>
              <x14:negativeBorderColor rgb="FFFF0000"/>
              <x14:axisColor rgb="FF000000"/>
            </x14:dataBar>
          </x14:cfRule>
          <xm:sqref>AA70:AA99 AD51:AE68 AD70:AE139</xm:sqref>
        </x14:conditionalFormatting>
        <x14:conditionalFormatting xmlns:xm="http://schemas.microsoft.com/office/excel/2006/main">
          <x14:cfRule type="dataBar" id="{2D5FFEC3-4332-48E3-8D87-BAE34AEA38D1}">
            <x14:dataBar minLength="0" maxLength="100" border="1" negativeBarBorderColorSameAsPositive="0">
              <x14:cfvo type="autoMin"/>
              <x14:cfvo type="autoMax"/>
              <x14:borderColor rgb="FFFFB628"/>
              <x14:negativeFillColor rgb="FFFF0000"/>
              <x14:negativeBorderColor rgb="FFFF0000"/>
              <x14:axisColor rgb="FF000000"/>
            </x14:dataBar>
          </x14:cfRule>
          <xm:sqref>AC5:AC35</xm:sqref>
        </x14:conditionalFormatting>
        <x14:conditionalFormatting xmlns:xm="http://schemas.microsoft.com/office/excel/2006/main">
          <x14:cfRule type="dataBar" id="{4CCEA22C-DBD0-447D-B2C9-4803D59C3D6A}">
            <x14:dataBar minLength="0" maxLength="100" border="1" negativeBarBorderColorSameAsPositive="0">
              <x14:cfvo type="autoMin"/>
              <x14:cfvo type="autoMax"/>
              <x14:borderColor rgb="FFFFB628"/>
              <x14:negativeFillColor rgb="FFFF0000"/>
              <x14:negativeBorderColor rgb="FFFF0000"/>
              <x14:axisColor rgb="FF000000"/>
            </x14:dataBar>
          </x14:cfRule>
          <xm:sqref>AC37:AC67</xm:sqref>
        </x14:conditionalFormatting>
        <x14:conditionalFormatting xmlns:xm="http://schemas.microsoft.com/office/excel/2006/main">
          <x14:cfRule type="dataBar" id="{33EBF4B0-B45B-4399-A36D-112BEE8E2724}">
            <x14:dataBar minLength="0" maxLength="100" border="1" negativeBarBorderColorSameAsPositive="0">
              <x14:cfvo type="autoMin"/>
              <x14:cfvo type="autoMax"/>
              <x14:borderColor rgb="FFFFB628"/>
              <x14:negativeFillColor rgb="FFFF0000"/>
              <x14:negativeBorderColor rgb="FFFF0000"/>
              <x14:axisColor rgb="FF000000"/>
            </x14:dataBar>
          </x14:cfRule>
          <xm:sqref>AC101:AC131</xm:sqref>
        </x14:conditionalFormatting>
        <x14:conditionalFormatting xmlns:xm="http://schemas.microsoft.com/office/excel/2006/main">
          <x14:cfRule type="dataBar" id="{B99780C8-9FA0-4A23-B56D-9799936D98D9}">
            <x14:dataBar minLength="0" maxLength="100" border="1" negativeBarBorderColorSameAsPositive="0">
              <x14:cfvo type="autoMin"/>
              <x14:cfvo type="autoMax"/>
              <x14:borderColor rgb="FFFFB628"/>
              <x14:negativeFillColor rgb="FFFF0000"/>
              <x14:negativeBorderColor rgb="FFFF0000"/>
              <x14:axisColor rgb="FF000000"/>
            </x14:dataBar>
          </x14:cfRule>
          <xm:sqref>AD37:AE61</xm:sqref>
        </x14:conditionalFormatting>
        <x14:conditionalFormatting xmlns:xm="http://schemas.microsoft.com/office/excel/2006/main">
          <x14:cfRule type="dataBar" id="{9D9C74E9-AD7D-4494-B0CC-EF86DA0DFBB1}">
            <x14:dataBar minLength="0" maxLength="100" border="1" negativeBarBorderColorSameAsPositive="0">
              <x14:cfvo type="autoMin"/>
              <x14:cfvo type="autoMax"/>
              <x14:borderColor rgb="FFFFB628"/>
              <x14:negativeFillColor rgb="FFFF0000"/>
              <x14:negativeBorderColor rgb="FFFF0000"/>
              <x14:axisColor rgb="FF000000"/>
            </x14:dataBar>
          </x14:cfRule>
          <xm:sqref>AD69:AE69 AA69</xm:sqref>
        </x14:conditionalFormatting>
        <x14:conditionalFormatting xmlns:xm="http://schemas.microsoft.com/office/excel/2006/main">
          <x14:cfRule type="dataBar" id="{7C5529AC-6F20-4E6F-89AC-36EC778FD2FC}">
            <x14:dataBar minLength="0" maxLength="100" border="1" negativeBarBorderColorSameAsPositive="0">
              <x14:cfvo type="autoMin"/>
              <x14:cfvo type="autoMax"/>
              <x14:borderColor rgb="FFFFB628"/>
              <x14:negativeFillColor rgb="FFFF0000"/>
              <x14:negativeBorderColor rgb="FFFF0000"/>
              <x14:axisColor rgb="FF000000"/>
            </x14:dataBar>
          </x14:cfRule>
          <xm:sqref>AF69</xm:sqref>
        </x14:conditionalFormatting>
        <x14:conditionalFormatting xmlns:xm="http://schemas.microsoft.com/office/excel/2006/main">
          <x14:cfRule type="dataBar" id="{433F487F-C234-46D7-AC9B-2155F90ADFF5}">
            <x14:dataBar minLength="0" maxLength="100" border="1" negativeBarBorderColorSameAsPositive="0">
              <x14:cfvo type="autoMin"/>
              <x14:cfvo type="autoMax"/>
              <x14:borderColor rgb="FFFFB628"/>
              <x14:negativeFillColor rgb="FFFF0000"/>
              <x14:negativeBorderColor rgb="FFFF0000"/>
              <x14:axisColor rgb="FF000000"/>
            </x14:dataBar>
          </x14:cfRule>
          <xm:sqref>AF70:AF99</xm:sqref>
        </x14:conditionalFormatting>
        <x14:conditionalFormatting xmlns:xm="http://schemas.microsoft.com/office/excel/2006/main">
          <x14:cfRule type="dataBar" id="{94703A5D-89FE-4144-AE28-8689FF45FC90}">
            <x14:dataBar minLength="0" maxLength="100" border="1" negativeBarBorderColorSameAsPositive="0">
              <x14:cfvo type="autoMin"/>
              <x14:cfvo type="autoMax"/>
              <x14:borderColor rgb="FFFFB628"/>
              <x14:negativeFillColor rgb="FFFF0000"/>
              <x14:negativeBorderColor rgb="FFFF0000"/>
              <x14:axisColor rgb="FF000000"/>
            </x14:dataBar>
          </x14:cfRule>
          <xm:sqref>AH5:AH35</xm:sqref>
        </x14:conditionalFormatting>
        <x14:conditionalFormatting xmlns:xm="http://schemas.microsoft.com/office/excel/2006/main">
          <x14:cfRule type="dataBar" id="{2E9B502B-4AFF-4065-90FF-CBA2BDD0B6F5}">
            <x14:dataBar minLength="0" maxLength="100" border="1" negativeBarBorderColorSameAsPositive="0">
              <x14:cfvo type="autoMin"/>
              <x14:cfvo type="autoMax"/>
              <x14:borderColor rgb="FFFFB628"/>
              <x14:negativeFillColor rgb="FFFF0000"/>
              <x14:negativeBorderColor rgb="FFFF0000"/>
              <x14:axisColor rgb="FF000000"/>
            </x14:dataBar>
          </x14:cfRule>
          <xm:sqref>AH37:AH67</xm:sqref>
        </x14:conditionalFormatting>
        <x14:conditionalFormatting xmlns:xm="http://schemas.microsoft.com/office/excel/2006/main">
          <x14:cfRule type="dataBar" id="{3A80F0DE-E812-4C6D-92DE-27FB57F14C73}">
            <x14:dataBar minLength="0" maxLength="100" border="1" negativeBarBorderColorSameAsPositive="0">
              <x14:cfvo type="autoMin"/>
              <x14:cfvo type="autoMax"/>
              <x14:borderColor rgb="FFFFB628"/>
              <x14:negativeFillColor rgb="FFFF0000"/>
              <x14:negativeBorderColor rgb="FFFF0000"/>
              <x14:axisColor rgb="FF000000"/>
            </x14:dataBar>
          </x14:cfRule>
          <xm:sqref>AH101:AH131</xm:sqref>
        </x14:conditionalFormatting>
        <x14:conditionalFormatting xmlns:xm="http://schemas.microsoft.com/office/excel/2006/main">
          <x14:cfRule type="dataBar" id="{F9E9CE3D-FA60-4F4F-BE40-9FCEEB5D7301}">
            <x14:dataBar minLength="0" maxLength="100" border="1" negativeBarBorderColorSameAsPositive="0">
              <x14:cfvo type="autoMin"/>
              <x14:cfvo type="autoMax"/>
              <x14:borderColor rgb="FFFFB628"/>
              <x14:negativeFillColor rgb="FFFF0000"/>
              <x14:negativeBorderColor rgb="FFFF0000"/>
              <x14:axisColor rgb="FF000000"/>
            </x14:dataBar>
          </x14:cfRule>
          <xm:sqref>AI69</xm:sqref>
        </x14:conditionalFormatting>
        <x14:conditionalFormatting xmlns:xm="http://schemas.microsoft.com/office/excel/2006/main">
          <x14:cfRule type="dataBar" id="{11771096-6801-4D6C-AB10-73724024746A}">
            <x14:dataBar minLength="0" maxLength="100" border="1" negativeBarBorderColorSameAsPositive="0">
              <x14:cfvo type="autoMin"/>
              <x14:cfvo type="autoMax"/>
              <x14:borderColor rgb="FFFFB628"/>
              <x14:negativeFillColor rgb="FFFF0000"/>
              <x14:negativeBorderColor rgb="FFFF0000"/>
              <x14:axisColor rgb="FF000000"/>
            </x14:dataBar>
          </x14:cfRule>
          <xm:sqref>AI70:AI99</xm:sqref>
        </x14:conditionalFormatting>
        <x14:conditionalFormatting xmlns:xm="http://schemas.microsoft.com/office/excel/2006/main">
          <x14:cfRule type="dataBar" id="{CF5AEE10-FD60-46BE-9E0C-F8E53238AE5A}">
            <x14:dataBar minLength="0" maxLength="100" border="1" negativeBarBorderColorSameAsPositive="0">
              <x14:cfvo type="autoMin"/>
              <x14:cfvo type="autoMax"/>
              <x14:borderColor rgb="FFFFB628"/>
              <x14:negativeFillColor rgb="FFFF0000"/>
              <x14:negativeBorderColor rgb="FFFF0000"/>
              <x14:axisColor rgb="FF000000"/>
            </x14:dataBar>
          </x14:cfRule>
          <xm:sqref>AK5:AK35</xm:sqref>
        </x14:conditionalFormatting>
        <x14:conditionalFormatting xmlns:xm="http://schemas.microsoft.com/office/excel/2006/main">
          <x14:cfRule type="dataBar" id="{D6B2456E-4C14-49F1-B3DC-BCB04217AF2F}">
            <x14:dataBar minLength="0" maxLength="100" border="1" negativeBarBorderColorSameAsPositive="0">
              <x14:cfvo type="autoMin"/>
              <x14:cfvo type="autoMax"/>
              <x14:borderColor rgb="FFFFB628"/>
              <x14:negativeFillColor rgb="FFFF0000"/>
              <x14:negativeBorderColor rgb="FFFF0000"/>
              <x14:axisColor rgb="FF000000"/>
            </x14:dataBar>
          </x14:cfRule>
          <xm:sqref>AK37:AK67</xm:sqref>
        </x14:conditionalFormatting>
        <x14:conditionalFormatting xmlns:xm="http://schemas.microsoft.com/office/excel/2006/main">
          <x14:cfRule type="dataBar" id="{92F2CA44-CFE4-4310-922E-955C291FE4C5}">
            <x14:dataBar minLength="0" maxLength="100" border="1" negativeBarBorderColorSameAsPositive="0">
              <x14:cfvo type="autoMin"/>
              <x14:cfvo type="autoMax"/>
              <x14:borderColor rgb="FFFFB628"/>
              <x14:negativeFillColor rgb="FFFF0000"/>
              <x14:negativeBorderColor rgb="FFFF0000"/>
              <x14:axisColor rgb="FF000000"/>
            </x14:dataBar>
          </x14:cfRule>
          <xm:sqref>AK101:AK131</xm:sqref>
        </x14:conditionalFormatting>
        <x14:conditionalFormatting xmlns:xm="http://schemas.microsoft.com/office/excel/2006/main">
          <x14:cfRule type="dataBar" id="{3F1CB1E4-FDB2-4D14-AF5C-CDB554193333}">
            <x14:dataBar minLength="0" maxLength="100" border="1" negativeBarBorderColorSameAsPositive="0">
              <x14:cfvo type="autoMin"/>
              <x14:cfvo type="autoMax"/>
              <x14:borderColor rgb="FFFFB628"/>
              <x14:negativeFillColor rgb="FFFF0000"/>
              <x14:negativeBorderColor rgb="FFFF0000"/>
              <x14:axisColor rgb="FF000000"/>
            </x14:dataBar>
          </x14:cfRule>
          <xm:sqref>AL69</xm:sqref>
        </x14:conditionalFormatting>
        <x14:conditionalFormatting xmlns:xm="http://schemas.microsoft.com/office/excel/2006/main">
          <x14:cfRule type="dataBar" id="{AFD8EA85-A967-4A82-93D2-9C93FC8940BA}">
            <x14:dataBar minLength="0" maxLength="100" border="1" negativeBarBorderColorSameAsPositive="0">
              <x14:cfvo type="autoMin"/>
              <x14:cfvo type="autoMax"/>
              <x14:borderColor rgb="FFFFB628"/>
              <x14:negativeFillColor rgb="FFFF0000"/>
              <x14:negativeBorderColor rgb="FFFF0000"/>
              <x14:axisColor rgb="FF000000"/>
            </x14:dataBar>
          </x14:cfRule>
          <xm:sqref>AL70:AL99</xm:sqref>
        </x14:conditionalFormatting>
        <x14:conditionalFormatting xmlns:xm="http://schemas.microsoft.com/office/excel/2006/main">
          <x14:cfRule type="dataBar" id="{FFF9BF3C-5889-443F-8FDC-2F446E5DFAD6}">
            <x14:dataBar minLength="0" maxLength="100" border="1" negativeBarBorderColorSameAsPositive="0">
              <x14:cfvo type="autoMin"/>
              <x14:cfvo type="autoMax"/>
              <x14:borderColor rgb="FFFFB628"/>
              <x14:negativeFillColor rgb="FFFF0000"/>
              <x14:negativeBorderColor rgb="FFFF0000"/>
              <x14:axisColor rgb="FF000000"/>
            </x14:dataBar>
          </x14:cfRule>
          <xm:sqref>AN5:AN35</xm:sqref>
        </x14:conditionalFormatting>
        <x14:conditionalFormatting xmlns:xm="http://schemas.microsoft.com/office/excel/2006/main">
          <x14:cfRule type="dataBar" id="{0BC1E04F-DA0C-4D03-B35A-BA8D273088F6}">
            <x14:dataBar minLength="0" maxLength="100" border="1" negativeBarBorderColorSameAsPositive="0">
              <x14:cfvo type="autoMin"/>
              <x14:cfvo type="autoMax"/>
              <x14:borderColor rgb="FFFFB628"/>
              <x14:negativeFillColor rgb="FFFF0000"/>
              <x14:negativeBorderColor rgb="FFFF0000"/>
              <x14:axisColor rgb="FF000000"/>
            </x14:dataBar>
          </x14:cfRule>
          <xm:sqref>AN37:AN67</xm:sqref>
        </x14:conditionalFormatting>
        <x14:conditionalFormatting xmlns:xm="http://schemas.microsoft.com/office/excel/2006/main">
          <x14:cfRule type="dataBar" id="{61980895-ED65-4DDC-A908-C592D9228981}">
            <x14:dataBar minLength="0" maxLength="100" border="1" negativeBarBorderColorSameAsPositive="0">
              <x14:cfvo type="autoMin"/>
              <x14:cfvo type="autoMax"/>
              <x14:borderColor rgb="FFFFB628"/>
              <x14:negativeFillColor rgb="FFFF0000"/>
              <x14:negativeBorderColor rgb="FFFF0000"/>
              <x14:axisColor rgb="FF000000"/>
            </x14:dataBar>
          </x14:cfRule>
          <xm:sqref>AN101:AN131</xm:sqref>
        </x14:conditionalFormatting>
        <x14:conditionalFormatting xmlns:xm="http://schemas.microsoft.com/office/excel/2006/main">
          <x14:cfRule type="dataBar" id="{ECC765AE-7141-4CC8-A5C6-EC04A9A173D1}">
            <x14:dataBar minLength="0" maxLength="100" border="1" negativeBarBorderColorSameAsPositive="0">
              <x14:cfvo type="autoMin"/>
              <x14:cfvo type="autoMax"/>
              <x14:borderColor rgb="FFFFB628"/>
              <x14:negativeFillColor rgb="FFFF0000"/>
              <x14:negativeBorderColor rgb="FFFF0000"/>
              <x14:axisColor rgb="FF000000"/>
            </x14:dataBar>
          </x14:cfRule>
          <xm:sqref>AO69</xm:sqref>
        </x14:conditionalFormatting>
        <x14:conditionalFormatting xmlns:xm="http://schemas.microsoft.com/office/excel/2006/main">
          <x14:cfRule type="dataBar" id="{47DF246B-5115-4564-9D11-4AA95B18E90A}">
            <x14:dataBar minLength="0" maxLength="100" border="1" negativeBarBorderColorSameAsPositive="0">
              <x14:cfvo type="autoMin"/>
              <x14:cfvo type="autoMax"/>
              <x14:borderColor rgb="FFFFB628"/>
              <x14:negativeFillColor rgb="FFFF0000"/>
              <x14:negativeBorderColor rgb="FFFF0000"/>
              <x14:axisColor rgb="FF000000"/>
            </x14:dataBar>
          </x14:cfRule>
          <xm:sqref>AO70:AO99</xm:sqref>
        </x14:conditionalFormatting>
        <x14:conditionalFormatting xmlns:xm="http://schemas.microsoft.com/office/excel/2006/main">
          <x14:cfRule type="dataBar" id="{7E5753A9-90DE-4320-AB83-098086AB2F41}">
            <x14:dataBar minLength="0" maxLength="100" border="1" negativeBarBorderColorSameAsPositive="0">
              <x14:cfvo type="autoMin"/>
              <x14:cfvo type="autoMax"/>
              <x14:borderColor rgb="FFFFB628"/>
              <x14:negativeFillColor rgb="FFFF0000"/>
              <x14:negativeBorderColor rgb="FFFF0000"/>
              <x14:axisColor rgb="FF000000"/>
            </x14:dataBar>
          </x14:cfRule>
          <xm:sqref>AQ5:AQ35</xm:sqref>
        </x14:conditionalFormatting>
        <x14:conditionalFormatting xmlns:xm="http://schemas.microsoft.com/office/excel/2006/main">
          <x14:cfRule type="dataBar" id="{6B53B2D4-160C-466F-898B-187C066A2578}">
            <x14:dataBar minLength="0" maxLength="100" border="1" negativeBarBorderColorSameAsPositive="0">
              <x14:cfvo type="autoMin"/>
              <x14:cfvo type="autoMax"/>
              <x14:borderColor rgb="FFFFB628"/>
              <x14:negativeFillColor rgb="FFFF0000"/>
              <x14:negativeBorderColor rgb="FFFF0000"/>
              <x14:axisColor rgb="FF000000"/>
            </x14:dataBar>
          </x14:cfRule>
          <xm:sqref>AQ37:AQ67</xm:sqref>
        </x14:conditionalFormatting>
        <x14:conditionalFormatting xmlns:xm="http://schemas.microsoft.com/office/excel/2006/main">
          <x14:cfRule type="dataBar" id="{9D2241EB-C1BE-4A40-A62D-BFADE33FE079}">
            <x14:dataBar minLength="0" maxLength="100" border="1" negativeBarBorderColorSameAsPositive="0">
              <x14:cfvo type="autoMin"/>
              <x14:cfvo type="autoMax"/>
              <x14:borderColor rgb="FFFFB628"/>
              <x14:negativeFillColor rgb="FFFF0000"/>
              <x14:negativeBorderColor rgb="FFFF0000"/>
              <x14:axisColor rgb="FF000000"/>
            </x14:dataBar>
          </x14:cfRule>
          <xm:sqref>AQ101:AQ131</xm:sqref>
        </x14:conditionalFormatting>
        <x14:conditionalFormatting xmlns:xm="http://schemas.microsoft.com/office/excel/2006/main">
          <x14:cfRule type="dataBar" id="{92C4A9CC-5B87-4719-8895-5C2DBD4AAB4E}">
            <x14:dataBar minLength="0" maxLength="100" border="1" negativeBarBorderColorSameAsPositive="0">
              <x14:cfvo type="autoMin"/>
              <x14:cfvo type="autoMax"/>
              <x14:borderColor rgb="FFFFB628"/>
              <x14:negativeFillColor rgb="FFFF0000"/>
              <x14:negativeBorderColor rgb="FFFF0000"/>
              <x14:axisColor rgb="FF000000"/>
            </x14:dataBar>
          </x14:cfRule>
          <xm:sqref>AR69</xm:sqref>
        </x14:conditionalFormatting>
        <x14:conditionalFormatting xmlns:xm="http://schemas.microsoft.com/office/excel/2006/main">
          <x14:cfRule type="dataBar" id="{EF9B85C5-5026-4C10-8933-6F2622DA1DA6}">
            <x14:dataBar minLength="0" maxLength="100" border="1" negativeBarBorderColorSameAsPositive="0">
              <x14:cfvo type="autoMin"/>
              <x14:cfvo type="autoMax"/>
              <x14:borderColor rgb="FFFFB628"/>
              <x14:negativeFillColor rgb="FFFF0000"/>
              <x14:negativeBorderColor rgb="FFFF0000"/>
              <x14:axisColor rgb="FF000000"/>
            </x14:dataBar>
          </x14:cfRule>
          <xm:sqref>AR70:AR99</xm:sqref>
        </x14:conditionalFormatting>
        <x14:conditionalFormatting xmlns:xm="http://schemas.microsoft.com/office/excel/2006/main">
          <x14:cfRule type="dataBar" id="{63E5CB5E-A4D3-4A01-9FC5-4EA874C14EB9}">
            <x14:dataBar minLength="0" maxLength="100" border="1" negativeBarBorderColorSameAsPositive="0">
              <x14:cfvo type="autoMin"/>
              <x14:cfvo type="autoMax"/>
              <x14:borderColor rgb="FFFFB628"/>
              <x14:negativeFillColor rgb="FFFF0000"/>
              <x14:negativeBorderColor rgb="FFFF0000"/>
              <x14:axisColor rgb="FF000000"/>
            </x14:dataBar>
          </x14:cfRule>
          <xm:sqref>AT5:AT35</xm:sqref>
        </x14:conditionalFormatting>
        <x14:conditionalFormatting xmlns:xm="http://schemas.microsoft.com/office/excel/2006/main">
          <x14:cfRule type="dataBar" id="{61422974-E987-4753-83E6-F11725CBFD30}">
            <x14:dataBar minLength="0" maxLength="100" border="1" negativeBarBorderColorSameAsPositive="0">
              <x14:cfvo type="autoMin"/>
              <x14:cfvo type="autoMax"/>
              <x14:borderColor rgb="FFFFB628"/>
              <x14:negativeFillColor rgb="FFFF0000"/>
              <x14:negativeBorderColor rgb="FFFF0000"/>
              <x14:axisColor rgb="FF000000"/>
            </x14:dataBar>
          </x14:cfRule>
          <xm:sqref>AT37:AT67</xm:sqref>
        </x14:conditionalFormatting>
        <x14:conditionalFormatting xmlns:xm="http://schemas.microsoft.com/office/excel/2006/main">
          <x14:cfRule type="dataBar" id="{DC98E6EB-B638-4C51-A5FF-1267D0C2A019}">
            <x14:dataBar minLength="0" maxLength="100" border="1" negativeBarBorderColorSameAsPositive="0">
              <x14:cfvo type="autoMin"/>
              <x14:cfvo type="autoMax"/>
              <x14:borderColor rgb="FFFFB628"/>
              <x14:negativeFillColor rgb="FFFF0000"/>
              <x14:negativeBorderColor rgb="FFFF0000"/>
              <x14:axisColor rgb="FF000000"/>
            </x14:dataBar>
          </x14:cfRule>
          <xm:sqref>AT101:AT131</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8"/>
  </sheetPr>
  <dimension ref="A1:AT139"/>
  <sheetViews>
    <sheetView zoomScale="55" zoomScaleNormal="55" workbookViewId="0">
      <selection activeCell="C5" sqref="C5"/>
    </sheetView>
  </sheetViews>
  <sheetFormatPr defaultColWidth="39.5703125" defaultRowHeight="20.100000000000001" customHeight="1" outlineLevelRow="1" outlineLevelCol="1"/>
  <cols>
    <col min="1" max="1" width="8.5703125" style="2" customWidth="1"/>
    <col min="2" max="21" width="39.5703125" style="3" outlineLevel="1"/>
    <col min="22" max="22" width="40.5703125" style="3" customWidth="1" outlineLevel="1"/>
    <col min="23" max="23" width="39.5703125" style="3" outlineLevel="1"/>
    <col min="24" max="16384" width="39.5703125" style="3"/>
  </cols>
  <sheetData>
    <row r="1" spans="1:46" ht="22.5">
      <c r="A1" s="201" t="s">
        <v>164</v>
      </c>
      <c r="B1" s="201"/>
      <c r="C1" s="201"/>
    </row>
    <row r="2" spans="1:46" ht="14.25">
      <c r="A2" s="4" t="s">
        <v>1</v>
      </c>
      <c r="B2" s="202" t="s">
        <v>55</v>
      </c>
      <c r="C2" s="203"/>
      <c r="D2" s="204"/>
      <c r="E2" s="202" t="s">
        <v>67</v>
      </c>
      <c r="F2" s="203"/>
      <c r="G2" s="204"/>
      <c r="H2" s="202" t="s">
        <v>68</v>
      </c>
      <c r="I2" s="203"/>
      <c r="J2" s="204"/>
      <c r="K2" s="202" t="s">
        <v>69</v>
      </c>
      <c r="L2" s="203"/>
      <c r="M2" s="204"/>
      <c r="N2" s="202" t="s">
        <v>70</v>
      </c>
      <c r="O2" s="203"/>
      <c r="P2" s="204"/>
      <c r="Q2" s="202" t="s">
        <v>74</v>
      </c>
      <c r="R2" s="203"/>
      <c r="S2" s="204"/>
      <c r="T2" s="202" t="s">
        <v>75</v>
      </c>
      <c r="U2" s="203"/>
      <c r="V2" s="204"/>
      <c r="W2" s="14" t="s">
        <v>147</v>
      </c>
      <c r="X2" s="202" t="s">
        <v>73</v>
      </c>
      <c r="Y2" s="203"/>
      <c r="Z2" s="204"/>
      <c r="AA2" s="202" t="s">
        <v>17</v>
      </c>
      <c r="AB2" s="203"/>
      <c r="AC2" s="204"/>
      <c r="AD2" s="14" t="s">
        <v>148</v>
      </c>
      <c r="AE2" s="14" t="s">
        <v>149</v>
      </c>
      <c r="AF2" s="202" t="s">
        <v>71</v>
      </c>
      <c r="AG2" s="203"/>
      <c r="AH2" s="204"/>
      <c r="AI2" s="202" t="s">
        <v>72</v>
      </c>
      <c r="AJ2" s="203"/>
      <c r="AK2" s="204"/>
      <c r="AL2" s="202" t="s">
        <v>76</v>
      </c>
      <c r="AM2" s="203"/>
      <c r="AN2" s="204"/>
      <c r="AO2" s="202" t="s">
        <v>78</v>
      </c>
      <c r="AP2" s="203"/>
      <c r="AQ2" s="204"/>
      <c r="AR2" s="205" t="s">
        <v>64</v>
      </c>
      <c r="AS2" s="206"/>
      <c r="AT2" s="207"/>
    </row>
    <row r="3" spans="1:46" s="1" customFormat="1" ht="25.5">
      <c r="A3" s="214" t="s">
        <v>84</v>
      </c>
      <c r="B3" s="208" t="s">
        <v>87</v>
      </c>
      <c r="C3" s="209"/>
      <c r="D3" s="210"/>
      <c r="E3" s="208" t="s">
        <v>85</v>
      </c>
      <c r="F3" s="209"/>
      <c r="G3" s="210"/>
      <c r="H3" s="208" t="s">
        <v>86</v>
      </c>
      <c r="I3" s="209"/>
      <c r="J3" s="210"/>
      <c r="K3" s="208" t="s">
        <v>88</v>
      </c>
      <c r="L3" s="209"/>
      <c r="M3" s="210"/>
      <c r="N3" s="208" t="s">
        <v>89</v>
      </c>
      <c r="O3" s="209"/>
      <c r="P3" s="210"/>
      <c r="Q3" s="208" t="s">
        <v>93</v>
      </c>
      <c r="R3" s="209"/>
      <c r="S3" s="210"/>
      <c r="T3" s="208" t="s">
        <v>94</v>
      </c>
      <c r="U3" s="209"/>
      <c r="V3" s="210"/>
      <c r="W3" s="15" t="s">
        <v>105</v>
      </c>
      <c r="X3" s="208" t="s">
        <v>92</v>
      </c>
      <c r="Y3" s="209"/>
      <c r="Z3" s="210"/>
      <c r="AA3" s="208" t="s">
        <v>97</v>
      </c>
      <c r="AB3" s="209"/>
      <c r="AC3" s="210"/>
      <c r="AD3" s="15" t="s">
        <v>106</v>
      </c>
      <c r="AE3" s="15" t="s">
        <v>107</v>
      </c>
      <c r="AF3" s="208" t="s">
        <v>90</v>
      </c>
      <c r="AG3" s="209"/>
      <c r="AH3" s="210"/>
      <c r="AI3" s="208" t="s">
        <v>91</v>
      </c>
      <c r="AJ3" s="209"/>
      <c r="AK3" s="210"/>
      <c r="AL3" s="208" t="s">
        <v>95</v>
      </c>
      <c r="AM3" s="209"/>
      <c r="AN3" s="210"/>
      <c r="AO3" s="208" t="s">
        <v>98</v>
      </c>
      <c r="AP3" s="209"/>
      <c r="AQ3" s="210"/>
      <c r="AR3" s="211" t="s">
        <v>104</v>
      </c>
      <c r="AS3" s="212"/>
      <c r="AT3" s="213"/>
    </row>
    <row r="4" spans="1:46" ht="14.25">
      <c r="A4" s="214"/>
      <c r="B4" s="5" t="s">
        <v>150</v>
      </c>
      <c r="C4" s="5" t="s">
        <v>151</v>
      </c>
      <c r="D4" s="5" t="s">
        <v>152</v>
      </c>
      <c r="E4" s="5" t="s">
        <v>153</v>
      </c>
      <c r="F4" s="5" t="s">
        <v>154</v>
      </c>
      <c r="G4" s="5" t="s">
        <v>155</v>
      </c>
      <c r="H4" s="5" t="s">
        <v>153</v>
      </c>
      <c r="I4" s="5" t="s">
        <v>154</v>
      </c>
      <c r="J4" s="5" t="s">
        <v>155</v>
      </c>
      <c r="K4" s="5" t="s">
        <v>153</v>
      </c>
      <c r="L4" s="5" t="s">
        <v>154</v>
      </c>
      <c r="M4" s="5" t="s">
        <v>155</v>
      </c>
      <c r="N4" s="5" t="s">
        <v>153</v>
      </c>
      <c r="O4" s="5" t="s">
        <v>154</v>
      </c>
      <c r="P4" s="5" t="s">
        <v>155</v>
      </c>
      <c r="Q4" s="5" t="s">
        <v>153</v>
      </c>
      <c r="R4" s="5" t="s">
        <v>154</v>
      </c>
      <c r="S4" s="5" t="s">
        <v>155</v>
      </c>
      <c r="T4" s="5" t="s">
        <v>153</v>
      </c>
      <c r="U4" s="5" t="s">
        <v>154</v>
      </c>
      <c r="V4" s="5" t="s">
        <v>155</v>
      </c>
      <c r="W4" s="5"/>
      <c r="X4" s="5" t="s">
        <v>153</v>
      </c>
      <c r="Y4" s="5" t="s">
        <v>154</v>
      </c>
      <c r="Z4" s="5" t="s">
        <v>155</v>
      </c>
      <c r="AA4" s="5" t="s">
        <v>153</v>
      </c>
      <c r="AB4" s="5" t="s">
        <v>154</v>
      </c>
      <c r="AC4" s="5" t="s">
        <v>155</v>
      </c>
      <c r="AD4" s="5"/>
      <c r="AE4" s="5"/>
      <c r="AF4" s="5" t="s">
        <v>153</v>
      </c>
      <c r="AG4" s="5" t="s">
        <v>154</v>
      </c>
      <c r="AH4" s="5" t="s">
        <v>155</v>
      </c>
      <c r="AI4" s="19" t="s">
        <v>153</v>
      </c>
      <c r="AJ4" s="19" t="s">
        <v>154</v>
      </c>
      <c r="AK4" s="19" t="s">
        <v>155</v>
      </c>
      <c r="AL4" s="19" t="s">
        <v>153</v>
      </c>
      <c r="AM4" s="19" t="s">
        <v>154</v>
      </c>
      <c r="AN4" s="19" t="s">
        <v>155</v>
      </c>
      <c r="AO4" s="19" t="s">
        <v>153</v>
      </c>
      <c r="AP4" s="19" t="s">
        <v>154</v>
      </c>
      <c r="AQ4" s="19" t="s">
        <v>155</v>
      </c>
      <c r="AR4" s="19" t="s">
        <v>153</v>
      </c>
      <c r="AS4" s="19" t="s">
        <v>154</v>
      </c>
      <c r="AT4" s="19" t="s">
        <v>155</v>
      </c>
    </row>
    <row r="5" spans="1:46" ht="14.25">
      <c r="A5" s="6">
        <f>全平台汇总!A3</f>
        <v>46082</v>
      </c>
      <c r="B5" s="7">
        <f>SBET!D9</f>
        <v>7062</v>
      </c>
      <c r="C5" s="7">
        <f>'2026年2月SBET'!D9</f>
        <v>7768</v>
      </c>
      <c r="D5" s="8">
        <f t="shared" ref="D5:D35" si="0">(B5-C5)/C5</f>
        <v>-9.0885684860968069E-2</v>
      </c>
      <c r="E5" s="9">
        <f>SBET!B9</f>
        <v>210</v>
      </c>
      <c r="F5" s="9">
        <f>'2026年2月SBET'!B9</f>
        <v>208</v>
      </c>
      <c r="G5" s="10">
        <f t="shared" ref="G5:G35" si="1">(E5-F5)/F5</f>
        <v>9.6153846153846159E-3</v>
      </c>
      <c r="H5" s="7">
        <f>SBET!C9</f>
        <v>68</v>
      </c>
      <c r="I5" s="7">
        <f>'2026年2月SBET'!C9</f>
        <v>94</v>
      </c>
      <c r="J5" s="8">
        <f t="shared" ref="J5:J35" si="2">(H5-I5)/I5</f>
        <v>-0.27659574468085107</v>
      </c>
      <c r="K5" s="9">
        <f>SBET!F9</f>
        <v>778</v>
      </c>
      <c r="L5" s="9">
        <f>'2026年2月SBET'!F9</f>
        <v>914</v>
      </c>
      <c r="M5" s="13">
        <f t="shared" ref="M5:M35" si="3">(K5-L5)/L5</f>
        <v>-0.1487964989059081</v>
      </c>
      <c r="N5" s="7">
        <f>SBET!G9</f>
        <v>1471</v>
      </c>
      <c r="O5" s="7">
        <f>'2026年2月SBET'!G9</f>
        <v>1632</v>
      </c>
      <c r="P5" s="12">
        <f t="shared" ref="P5:P35" si="4">(N5-O5)/O5</f>
        <v>-9.8651960784313722E-2</v>
      </c>
      <c r="Q5" s="9">
        <f>SBET!K9</f>
        <v>10500</v>
      </c>
      <c r="R5" s="9">
        <f>'2026年2月SBET'!K9</f>
        <v>15115</v>
      </c>
      <c r="S5" s="12">
        <f t="shared" ref="S5:S35" si="5">(Q5-R5)/R5</f>
        <v>-0.30532583526298379</v>
      </c>
      <c r="T5" s="7">
        <f>SBET!L9</f>
        <v>947342</v>
      </c>
      <c r="U5" s="7">
        <f>'2026年2月SBET'!L9</f>
        <v>1028145</v>
      </c>
      <c r="V5" s="12">
        <f t="shared" ref="V5:V35" si="6">(T5-U5)/U5</f>
        <v>-7.8591054763676324E-2</v>
      </c>
      <c r="W5" s="16">
        <f>SBET!AI9</f>
        <v>1217.6632390745501</v>
      </c>
      <c r="X5" s="9">
        <f>SBET!J9</f>
        <v>3380</v>
      </c>
      <c r="Y5" s="9">
        <f>'2026年2月SBET'!J9</f>
        <v>3983</v>
      </c>
      <c r="Z5" s="12">
        <f t="shared" ref="Z5:Z35" si="7">(X5-Y5)/Y5</f>
        <v>-0.15139342204368567</v>
      </c>
      <c r="AA5" s="7">
        <f>SBET!P9</f>
        <v>4453956.08</v>
      </c>
      <c r="AB5" s="7">
        <f>'2026年2月SBET'!P9</f>
        <v>5805964.9500000002</v>
      </c>
      <c r="AC5" s="12">
        <f t="shared" ref="AC5:AC35" si="8">(AA5-AB5)/AB5</f>
        <v>-0.23286548948250196</v>
      </c>
      <c r="AD5" s="16">
        <f>SBET!AJ9</f>
        <v>1317.7384852071007</v>
      </c>
      <c r="AE5" s="18">
        <f>SBET!AK9</f>
        <v>4.3444730077120823</v>
      </c>
      <c r="AF5" s="9">
        <f>SBET!H9</f>
        <v>188</v>
      </c>
      <c r="AG5" s="9">
        <f>'2026年2月SBET'!H9</f>
        <v>205</v>
      </c>
      <c r="AH5" s="12">
        <f t="shared" ref="AH5:AH35" si="9">(AF5-AG5)/AG5</f>
        <v>-8.2926829268292687E-2</v>
      </c>
      <c r="AI5" s="7">
        <f>SBET!I9</f>
        <v>302</v>
      </c>
      <c r="AJ5" s="7">
        <f>'2026年2月SBET'!I9</f>
        <v>317</v>
      </c>
      <c r="AK5" s="12">
        <f t="shared" ref="AK5:AK35" si="10">(AI5-AJ5)/AJ5</f>
        <v>-4.7318611987381701E-2</v>
      </c>
      <c r="AL5" s="9">
        <f>SBET!M9</f>
        <v>986536</v>
      </c>
      <c r="AM5" s="9">
        <f>'2026年2月SBET'!M9</f>
        <v>1065777</v>
      </c>
      <c r="AN5" s="12">
        <f t="shared" ref="AN5:AN35" si="11">(AL5-AM5)/AM5</f>
        <v>-7.4350450422555558E-2</v>
      </c>
      <c r="AO5" s="7">
        <f>SBET!Q9</f>
        <v>24190.82</v>
      </c>
      <c r="AP5" s="7">
        <f>'2026年2月SBET'!Q9</f>
        <v>117224.5</v>
      </c>
      <c r="AQ5" s="12">
        <f t="shared" ref="AQ5:AQ35" si="12">(AO5-AP5)/AP5</f>
        <v>-0.79363682506643229</v>
      </c>
      <c r="AR5" s="9">
        <f>SBET!AG9</f>
        <v>-59737.722000000002</v>
      </c>
      <c r="AS5" s="9">
        <f>'2026年2月SBET'!AG9</f>
        <v>-44782.049999999988</v>
      </c>
      <c r="AT5" s="12">
        <f t="shared" ref="AT5:AT35" si="13">(AR5-AS5)/AS5</f>
        <v>0.33396577423320317</v>
      </c>
    </row>
    <row r="6" spans="1:46" ht="14.25">
      <c r="A6" s="6">
        <f>全平台汇总!A4</f>
        <v>46083</v>
      </c>
      <c r="B6" s="7">
        <f>SBET!D10</f>
        <v>5232</v>
      </c>
      <c r="C6" s="7">
        <f>'2026年2月SBET'!D10</f>
        <v>6809</v>
      </c>
      <c r="D6" s="8">
        <f t="shared" si="0"/>
        <v>-0.2316052283742106</v>
      </c>
      <c r="E6" s="9">
        <f>SBET!B10</f>
        <v>344</v>
      </c>
      <c r="F6" s="9">
        <f>'2026年2月SBET'!B10</f>
        <v>139</v>
      </c>
      <c r="G6" s="10">
        <f t="shared" si="1"/>
        <v>1.474820143884892</v>
      </c>
      <c r="H6" s="7">
        <f>SBET!C10</f>
        <v>49</v>
      </c>
      <c r="I6" s="7">
        <f>'2026年2月SBET'!C10</f>
        <v>73</v>
      </c>
      <c r="J6" s="8">
        <f t="shared" si="2"/>
        <v>-0.32876712328767121</v>
      </c>
      <c r="K6" s="9">
        <f>SBET!F10</f>
        <v>645</v>
      </c>
      <c r="L6" s="9">
        <f>'2026年2月SBET'!F10</f>
        <v>795</v>
      </c>
      <c r="M6" s="13">
        <f t="shared" si="3"/>
        <v>-0.18867924528301888</v>
      </c>
      <c r="N6" s="7">
        <f>SBET!G10</f>
        <v>1217</v>
      </c>
      <c r="O6" s="7">
        <f>'2026年2月SBET'!G10</f>
        <v>1383</v>
      </c>
      <c r="P6" s="12">
        <f t="shared" si="4"/>
        <v>-0.12002892263195951</v>
      </c>
      <c r="Q6" s="9">
        <f>SBET!K10</f>
        <v>8770</v>
      </c>
      <c r="R6" s="9">
        <f>'2026年2月SBET'!K10</f>
        <v>14410</v>
      </c>
      <c r="S6" s="12">
        <f t="shared" si="5"/>
        <v>-0.39139486467730744</v>
      </c>
      <c r="T6" s="7">
        <f>SBET!L10</f>
        <v>782194</v>
      </c>
      <c r="U6" s="7">
        <f>'2026年2月SBET'!L10</f>
        <v>792407</v>
      </c>
      <c r="V6" s="12">
        <f t="shared" si="6"/>
        <v>-1.2888578722802801E-2</v>
      </c>
      <c r="W6" s="16">
        <f>SBET!AI10</f>
        <v>1212.7038759689922</v>
      </c>
      <c r="X6" s="9">
        <f>SBET!J10</f>
        <v>2828</v>
      </c>
      <c r="Y6" s="9">
        <f>'2026年2月SBET'!J10</f>
        <v>3578</v>
      </c>
      <c r="Z6" s="12">
        <f t="shared" si="7"/>
        <v>-0.20961430967020683</v>
      </c>
      <c r="AA6" s="7">
        <f>SBET!P10</f>
        <v>3585660.06</v>
      </c>
      <c r="AB6" s="7">
        <f>'2026年2月SBET'!P10</f>
        <v>4277702.03</v>
      </c>
      <c r="AC6" s="12">
        <f t="shared" si="8"/>
        <v>-0.16177890959833874</v>
      </c>
      <c r="AD6" s="16">
        <f>SBET!AJ10</f>
        <v>1267.9137411598304</v>
      </c>
      <c r="AE6" s="18">
        <f>SBET!AK10</f>
        <v>4.3844961240310081</v>
      </c>
      <c r="AF6" s="9">
        <f>SBET!H10</f>
        <v>142</v>
      </c>
      <c r="AG6" s="9">
        <f>'2026年2月SBET'!H10</f>
        <v>175</v>
      </c>
      <c r="AH6" s="12">
        <f t="shared" si="9"/>
        <v>-0.18857142857142858</v>
      </c>
      <c r="AI6" s="7">
        <f>SBET!I10</f>
        <v>226</v>
      </c>
      <c r="AJ6" s="7">
        <f>'2026年2月SBET'!I10</f>
        <v>240</v>
      </c>
      <c r="AK6" s="12">
        <f t="shared" si="10"/>
        <v>-5.8333333333333334E-2</v>
      </c>
      <c r="AL6" s="9">
        <f>SBET!M10</f>
        <v>676723</v>
      </c>
      <c r="AM6" s="9">
        <f>'2026年2月SBET'!M10</f>
        <v>712737</v>
      </c>
      <c r="AN6" s="12">
        <f t="shared" si="11"/>
        <v>-5.0529157318898836E-2</v>
      </c>
      <c r="AO6" s="7">
        <f>SBET!Q10</f>
        <v>183208.78</v>
      </c>
      <c r="AP6" s="7">
        <f>'2026年2月SBET'!Q10</f>
        <v>121058.02</v>
      </c>
      <c r="AQ6" s="12">
        <f t="shared" si="12"/>
        <v>0.51339646889978863</v>
      </c>
      <c r="AR6" s="9">
        <f>SBET!AG10</f>
        <v>69883.522000000012</v>
      </c>
      <c r="AS6" s="9">
        <f>'2026年2月SBET'!AG10</f>
        <v>-1495.9020000000037</v>
      </c>
      <c r="AT6" s="12">
        <f t="shared" si="13"/>
        <v>-47.716644539548604</v>
      </c>
    </row>
    <row r="7" spans="1:46" ht="14.25">
      <c r="A7" s="6">
        <f>全平台汇总!A5</f>
        <v>46084</v>
      </c>
      <c r="B7" s="7">
        <f>SBET!D11</f>
        <v>4772</v>
      </c>
      <c r="C7" s="7">
        <f>'2026年2月SBET'!D11</f>
        <v>6756</v>
      </c>
      <c r="D7" s="8">
        <f t="shared" si="0"/>
        <v>-0.29366489046773236</v>
      </c>
      <c r="E7" s="9">
        <f>SBET!B11</f>
        <v>215</v>
      </c>
      <c r="F7" s="9">
        <f>'2026年2月SBET'!B11</f>
        <v>191</v>
      </c>
      <c r="G7" s="10">
        <f t="shared" si="1"/>
        <v>0.1256544502617801</v>
      </c>
      <c r="H7" s="7">
        <f>SBET!C11</f>
        <v>42</v>
      </c>
      <c r="I7" s="7">
        <f>'2026年2月SBET'!C11</f>
        <v>67</v>
      </c>
      <c r="J7" s="8">
        <f t="shared" si="2"/>
        <v>-0.37313432835820898</v>
      </c>
      <c r="K7" s="9">
        <f>SBET!F11</f>
        <v>553</v>
      </c>
      <c r="L7" s="9">
        <f>'2026年2月SBET'!F11</f>
        <v>815</v>
      </c>
      <c r="M7" s="13">
        <f t="shared" si="3"/>
        <v>-0.32147239263803679</v>
      </c>
      <c r="N7" s="7">
        <f>SBET!G11</f>
        <v>1128</v>
      </c>
      <c r="O7" s="7">
        <f>'2026年2月SBET'!G11</f>
        <v>1457</v>
      </c>
      <c r="P7" s="12">
        <f t="shared" si="4"/>
        <v>-0.22580645161290322</v>
      </c>
      <c r="Q7" s="9">
        <f>SBET!K11</f>
        <v>5717</v>
      </c>
      <c r="R7" s="9">
        <f>'2026年2月SBET'!K11</f>
        <v>10746</v>
      </c>
      <c r="S7" s="12">
        <f t="shared" si="5"/>
        <v>-0.46798808859110369</v>
      </c>
      <c r="T7" s="7">
        <f>SBET!L11</f>
        <v>984114</v>
      </c>
      <c r="U7" s="7">
        <f>'2026年2月SBET'!L11</f>
        <v>744147.68</v>
      </c>
      <c r="V7" s="12">
        <f t="shared" si="6"/>
        <v>0.32247136751135197</v>
      </c>
      <c r="W7" s="16">
        <f>SBET!AI11</f>
        <v>1779.5913200723328</v>
      </c>
      <c r="X7" s="9">
        <f>SBET!J11</f>
        <v>2526</v>
      </c>
      <c r="Y7" s="9">
        <f>'2026年2月SBET'!J11</f>
        <v>3565</v>
      </c>
      <c r="Z7" s="12">
        <f t="shared" si="7"/>
        <v>-0.2914446002805049</v>
      </c>
      <c r="AA7" s="7">
        <f>SBET!P11</f>
        <v>5642258.8399999999</v>
      </c>
      <c r="AB7" s="7">
        <f>'2026年2月SBET'!P11</f>
        <v>4008633.59</v>
      </c>
      <c r="AC7" s="12">
        <f t="shared" si="8"/>
        <v>0.40752670787254469</v>
      </c>
      <c r="AD7" s="16">
        <f>SBET!AJ11</f>
        <v>2233.6733333333332</v>
      </c>
      <c r="AE7" s="18">
        <f>SBET!AK11</f>
        <v>4.5678119349005426</v>
      </c>
      <c r="AF7" s="9">
        <f>SBET!H11</f>
        <v>113</v>
      </c>
      <c r="AG7" s="9">
        <f>'2026年2月SBET'!H11</f>
        <v>166</v>
      </c>
      <c r="AH7" s="12">
        <f t="shared" si="9"/>
        <v>-0.31927710843373491</v>
      </c>
      <c r="AI7" s="7">
        <f>SBET!I11</f>
        <v>187</v>
      </c>
      <c r="AJ7" s="7">
        <f>'2026年2月SBET'!I11</f>
        <v>259</v>
      </c>
      <c r="AK7" s="12">
        <f t="shared" si="10"/>
        <v>-0.27799227799227799</v>
      </c>
      <c r="AL7" s="9">
        <f>SBET!M11</f>
        <v>917585</v>
      </c>
      <c r="AM7" s="9">
        <f>'2026年2月SBET'!M11</f>
        <v>689798</v>
      </c>
      <c r="AN7" s="12">
        <f t="shared" si="11"/>
        <v>0.3302227608662246</v>
      </c>
      <c r="AO7" s="7">
        <f>SBET!Q11</f>
        <v>-68531.44</v>
      </c>
      <c r="AP7" s="7">
        <f>'2026年2月SBET'!Q11</f>
        <v>152066.96</v>
      </c>
      <c r="AQ7" s="12">
        <f t="shared" si="12"/>
        <v>-1.450666206518497</v>
      </c>
      <c r="AR7" s="9">
        <f>SBET!AG11</f>
        <v>-132360.61600000001</v>
      </c>
      <c r="AS7" s="9">
        <f>'2026年2月SBET'!AG11</f>
        <v>61761.443999999996</v>
      </c>
      <c r="AT7" s="12">
        <f t="shared" si="13"/>
        <v>-3.1430945817911899</v>
      </c>
    </row>
    <row r="8" spans="1:46" ht="14.25">
      <c r="A8" s="6">
        <f>全平台汇总!A6</f>
        <v>46085</v>
      </c>
      <c r="B8" s="7">
        <f>SBET!D12</f>
        <v>4716</v>
      </c>
      <c r="C8" s="7">
        <f>'2026年2月SBET'!D12</f>
        <v>6508</v>
      </c>
      <c r="D8" s="8">
        <f t="shared" si="0"/>
        <v>-0.27535341118623236</v>
      </c>
      <c r="E8" s="9">
        <f>SBET!B12</f>
        <v>126</v>
      </c>
      <c r="F8" s="9">
        <f>'2026年2月SBET'!B12</f>
        <v>148</v>
      </c>
      <c r="G8" s="10">
        <f t="shared" si="1"/>
        <v>-0.14864864864864866</v>
      </c>
      <c r="H8" s="7">
        <f>SBET!C12</f>
        <v>52</v>
      </c>
      <c r="I8" s="7">
        <f>'2026年2月SBET'!C12</f>
        <v>62</v>
      </c>
      <c r="J8" s="8">
        <f t="shared" si="2"/>
        <v>-0.16129032258064516</v>
      </c>
      <c r="K8" s="9">
        <f>SBET!F12</f>
        <v>619</v>
      </c>
      <c r="L8" s="9">
        <f>'2026年2月SBET'!F12</f>
        <v>774</v>
      </c>
      <c r="M8" s="13">
        <f t="shared" si="3"/>
        <v>-0.20025839793281655</v>
      </c>
      <c r="N8" s="7">
        <f>SBET!G12</f>
        <v>1176</v>
      </c>
      <c r="O8" s="7">
        <f>'2026年2月SBET'!G12</f>
        <v>1361</v>
      </c>
      <c r="P8" s="12">
        <f t="shared" si="4"/>
        <v>-0.13592946362968406</v>
      </c>
      <c r="Q8" s="9">
        <f>SBET!K12</f>
        <v>8703</v>
      </c>
      <c r="R8" s="9">
        <f>'2026年2月SBET'!K12</f>
        <v>8370</v>
      </c>
      <c r="S8" s="12">
        <f t="shared" si="5"/>
        <v>3.9784946236559142E-2</v>
      </c>
      <c r="T8" s="7">
        <f>SBET!L12</f>
        <v>1277797</v>
      </c>
      <c r="U8" s="7">
        <f>'2026年2月SBET'!L12</f>
        <v>1222295</v>
      </c>
      <c r="V8" s="12">
        <f t="shared" si="6"/>
        <v>4.5408023431332045E-2</v>
      </c>
      <c r="W8" s="16">
        <f>SBET!AI12</f>
        <v>2064.2924071082389</v>
      </c>
      <c r="X8" s="9">
        <f>SBET!J12</f>
        <v>2459</v>
      </c>
      <c r="Y8" s="9">
        <f>'2026年2月SBET'!J12</f>
        <v>3435</v>
      </c>
      <c r="Z8" s="12">
        <f t="shared" si="7"/>
        <v>-0.28413391557496359</v>
      </c>
      <c r="AA8" s="7">
        <f>SBET!P12</f>
        <v>10283811.02</v>
      </c>
      <c r="AB8" s="7">
        <f>'2026年2月SBET'!P12</f>
        <v>6270705.6799999997</v>
      </c>
      <c r="AC8" s="12">
        <f t="shared" si="8"/>
        <v>0.63997667005797021</v>
      </c>
      <c r="AD8" s="16">
        <f>SBET!AJ12</f>
        <v>4182.1110288735254</v>
      </c>
      <c r="AE8" s="18">
        <f>SBET!AK12</f>
        <v>3.972536348949919</v>
      </c>
      <c r="AF8" s="9">
        <f>SBET!H12</f>
        <v>147</v>
      </c>
      <c r="AG8" s="9">
        <f>'2026年2月SBET'!H12</f>
        <v>158</v>
      </c>
      <c r="AH8" s="12">
        <f t="shared" si="9"/>
        <v>-6.9620253164556958E-2</v>
      </c>
      <c r="AI8" s="7">
        <f>SBET!I12</f>
        <v>227</v>
      </c>
      <c r="AJ8" s="7">
        <f>'2026年2月SBET'!I12</f>
        <v>229</v>
      </c>
      <c r="AK8" s="12">
        <f t="shared" si="10"/>
        <v>-8.7336244541484712E-3</v>
      </c>
      <c r="AL8" s="9">
        <f>SBET!M12</f>
        <v>1271594</v>
      </c>
      <c r="AM8" s="9">
        <f>'2026年2月SBET'!M12</f>
        <v>1001082</v>
      </c>
      <c r="AN8" s="12">
        <f t="shared" si="11"/>
        <v>0.2702196223685972</v>
      </c>
      <c r="AO8" s="7">
        <f>SBET!Q12</f>
        <v>100434.64</v>
      </c>
      <c r="AP8" s="7">
        <f>'2026年2月SBET'!Q12</f>
        <v>240620.48</v>
      </c>
      <c r="AQ8" s="12">
        <f t="shared" si="12"/>
        <v>-0.58260144772381806</v>
      </c>
      <c r="AR8" s="9">
        <f>SBET!AG12</f>
        <v>-21745.674000000003</v>
      </c>
      <c r="AS8" s="9">
        <f>'2026年2月SBET'!AG12</f>
        <v>123340.50200000001</v>
      </c>
      <c r="AT8" s="12">
        <f t="shared" si="13"/>
        <v>-1.1763060280069235</v>
      </c>
    </row>
    <row r="9" spans="1:46" ht="14.25">
      <c r="A9" s="6">
        <f>全平台汇总!A7</f>
        <v>46086</v>
      </c>
      <c r="B9" s="7">
        <f>SBET!D13</f>
        <v>4616</v>
      </c>
      <c r="C9" s="7">
        <f>'2026年2月SBET'!D13</f>
        <v>6463</v>
      </c>
      <c r="D9" s="8">
        <f t="shared" si="0"/>
        <v>-0.28578059724586108</v>
      </c>
      <c r="E9" s="9">
        <f>SBET!B13</f>
        <v>104</v>
      </c>
      <c r="F9" s="9">
        <f>'2026年2月SBET'!B13</f>
        <v>163</v>
      </c>
      <c r="G9" s="10">
        <f t="shared" si="1"/>
        <v>-0.3619631901840491</v>
      </c>
      <c r="H9" s="7">
        <f>SBET!C13</f>
        <v>52</v>
      </c>
      <c r="I9" s="7">
        <f>'2026年2月SBET'!C13</f>
        <v>63</v>
      </c>
      <c r="J9" s="8">
        <f t="shared" si="2"/>
        <v>-0.17460317460317459</v>
      </c>
      <c r="K9" s="9">
        <f>SBET!F13</f>
        <v>590</v>
      </c>
      <c r="L9" s="9">
        <f>'2026年2月SBET'!F13</f>
        <v>721</v>
      </c>
      <c r="M9" s="13">
        <f t="shared" si="3"/>
        <v>-0.18169209431345354</v>
      </c>
      <c r="N9" s="7">
        <f>SBET!G13</f>
        <v>1212</v>
      </c>
      <c r="O9" s="7">
        <f>'2026年2月SBET'!G13</f>
        <v>1260</v>
      </c>
      <c r="P9" s="12">
        <f t="shared" si="4"/>
        <v>-3.8095238095238099E-2</v>
      </c>
      <c r="Q9" s="9">
        <f>SBET!K13</f>
        <v>9773</v>
      </c>
      <c r="R9" s="9">
        <f>'2026年2月SBET'!K13</f>
        <v>10415</v>
      </c>
      <c r="S9" s="12">
        <f t="shared" si="5"/>
        <v>-6.1641862698031687E-2</v>
      </c>
      <c r="T9" s="7">
        <f>SBET!L13</f>
        <v>1232751</v>
      </c>
      <c r="U9" s="7">
        <f>'2026年2月SBET'!L13</f>
        <v>734986</v>
      </c>
      <c r="V9" s="12">
        <f t="shared" si="6"/>
        <v>0.677244192406386</v>
      </c>
      <c r="W9" s="16">
        <f>SBET!AI13</f>
        <v>2089.4084745762711</v>
      </c>
      <c r="X9" s="9">
        <f>SBET!J13</f>
        <v>2480</v>
      </c>
      <c r="Y9" s="9">
        <f>'2026年2月SBET'!J13</f>
        <v>3350</v>
      </c>
      <c r="Z9" s="12">
        <f t="shared" si="7"/>
        <v>-0.25970149253731345</v>
      </c>
      <c r="AA9" s="7">
        <f>SBET!P13</f>
        <v>6855643.9199999999</v>
      </c>
      <c r="AB9" s="7">
        <f>'2026年2月SBET'!P13</f>
        <v>4043183.03</v>
      </c>
      <c r="AC9" s="12">
        <f t="shared" si="8"/>
        <v>0.69560563277294929</v>
      </c>
      <c r="AD9" s="16">
        <f>SBET!AJ13</f>
        <v>2764.3725483870967</v>
      </c>
      <c r="AE9" s="18">
        <f>SBET!AK13</f>
        <v>4.2033898305084749</v>
      </c>
      <c r="AF9" s="9">
        <f>SBET!H13</f>
        <v>149</v>
      </c>
      <c r="AG9" s="9">
        <f>'2026年2月SBET'!H13</f>
        <v>165</v>
      </c>
      <c r="AH9" s="12">
        <f t="shared" si="9"/>
        <v>-9.696969696969697E-2</v>
      </c>
      <c r="AI9" s="7">
        <f>SBET!I13</f>
        <v>225</v>
      </c>
      <c r="AJ9" s="7">
        <f>'2026年2月SBET'!I13</f>
        <v>262</v>
      </c>
      <c r="AK9" s="12">
        <f t="shared" si="10"/>
        <v>-0.14122137404580154</v>
      </c>
      <c r="AL9" s="9">
        <f>SBET!M13</f>
        <v>1150222</v>
      </c>
      <c r="AM9" s="9">
        <f>'2026年2月SBET'!M13</f>
        <v>368418</v>
      </c>
      <c r="AN9" s="12">
        <f t="shared" si="11"/>
        <v>2.1220570113295225</v>
      </c>
      <c r="AO9" s="7">
        <f>SBET!Q13</f>
        <v>385283.8</v>
      </c>
      <c r="AP9" s="7">
        <f>'2026年2月SBET'!Q13</f>
        <v>513981.94</v>
      </c>
      <c r="AQ9" s="12">
        <f t="shared" si="12"/>
        <v>-0.25039428428166177</v>
      </c>
      <c r="AR9" s="9">
        <f>SBET!AG13</f>
        <v>205783.31</v>
      </c>
      <c r="AS9" s="9">
        <f>'2026年2月SBET'!AG13</f>
        <v>374273.13599999994</v>
      </c>
      <c r="AT9" s="12">
        <f t="shared" si="13"/>
        <v>-0.45017878600830163</v>
      </c>
    </row>
    <row r="10" spans="1:46" ht="14.25">
      <c r="A10" s="6">
        <f>全平台汇总!A8</f>
        <v>46087</v>
      </c>
      <c r="B10" s="7">
        <f>SBET!D14</f>
        <v>4623</v>
      </c>
      <c r="C10" s="7">
        <f>'2026年2月SBET'!D14</f>
        <v>6459</v>
      </c>
      <c r="D10" s="8">
        <f t="shared" si="0"/>
        <v>-0.28425452856479333</v>
      </c>
      <c r="E10" s="9">
        <f>SBET!B14</f>
        <v>159</v>
      </c>
      <c r="F10" s="9">
        <f>'2026年2月SBET'!B14</f>
        <v>228</v>
      </c>
      <c r="G10" s="10">
        <f t="shared" si="1"/>
        <v>-0.30263157894736842</v>
      </c>
      <c r="H10" s="7">
        <f>SBET!C14</f>
        <v>49</v>
      </c>
      <c r="I10" s="7">
        <f>'2026年2月SBET'!C14</f>
        <v>67</v>
      </c>
      <c r="J10" s="8">
        <f t="shared" si="2"/>
        <v>-0.26865671641791045</v>
      </c>
      <c r="K10" s="9">
        <f>SBET!F14</f>
        <v>557</v>
      </c>
      <c r="L10" s="9">
        <f>'2026年2月SBET'!F14</f>
        <v>701</v>
      </c>
      <c r="M10" s="13">
        <f t="shared" si="3"/>
        <v>-0.20542082738944364</v>
      </c>
      <c r="N10" s="7">
        <f>SBET!G14</f>
        <v>1206</v>
      </c>
      <c r="O10" s="7">
        <f>'2026年2月SBET'!G14</f>
        <v>1324</v>
      </c>
      <c r="P10" s="12">
        <f t="shared" si="4"/>
        <v>-8.9123867069486398E-2</v>
      </c>
      <c r="Q10" s="9">
        <f>SBET!K14</f>
        <v>9173</v>
      </c>
      <c r="R10" s="9">
        <f>'2026年2月SBET'!K14</f>
        <v>12444</v>
      </c>
      <c r="S10" s="12">
        <f t="shared" si="5"/>
        <v>-0.26285760205721631</v>
      </c>
      <c r="T10" s="7">
        <f>SBET!L14</f>
        <v>1427909</v>
      </c>
      <c r="U10" s="7">
        <f>'2026年2月SBET'!L14</f>
        <v>490797</v>
      </c>
      <c r="V10" s="12">
        <f t="shared" si="6"/>
        <v>1.9093678241717045</v>
      </c>
      <c r="W10" s="16">
        <f>SBET!AI14</f>
        <v>2563.5709156193898</v>
      </c>
      <c r="X10" s="9">
        <f>SBET!J14</f>
        <v>2485</v>
      </c>
      <c r="Y10" s="9">
        <f>'2026年2月SBET'!J14</f>
        <v>3278</v>
      </c>
      <c r="Z10" s="12">
        <f t="shared" si="7"/>
        <v>-0.24191580231848689</v>
      </c>
      <c r="AA10" s="7">
        <f>SBET!P14</f>
        <v>6426251.2999999998</v>
      </c>
      <c r="AB10" s="7">
        <f>'2026年2月SBET'!P14</f>
        <v>2667763.2599999998</v>
      </c>
      <c r="AC10" s="12">
        <f t="shared" si="8"/>
        <v>1.4088536626747008</v>
      </c>
      <c r="AD10" s="16">
        <f>SBET!AJ14</f>
        <v>2586.0166197183098</v>
      </c>
      <c r="AE10" s="18">
        <f>SBET!AK14</f>
        <v>4.4614003590664275</v>
      </c>
      <c r="AF10" s="9">
        <f>SBET!H14</f>
        <v>133</v>
      </c>
      <c r="AG10" s="9">
        <f>'2026年2月SBET'!H14</f>
        <v>158</v>
      </c>
      <c r="AH10" s="12">
        <f t="shared" si="9"/>
        <v>-0.15822784810126583</v>
      </c>
      <c r="AI10" s="7">
        <f>SBET!I14</f>
        <v>218</v>
      </c>
      <c r="AJ10" s="7">
        <f>'2026年2月SBET'!I14</f>
        <v>226</v>
      </c>
      <c r="AK10" s="12">
        <f t="shared" si="10"/>
        <v>-3.5398230088495575E-2</v>
      </c>
      <c r="AL10" s="9">
        <f>SBET!M14</f>
        <v>1293733</v>
      </c>
      <c r="AM10" s="9">
        <f>'2026年2月SBET'!M14</f>
        <v>440648</v>
      </c>
      <c r="AN10" s="12">
        <f t="shared" si="11"/>
        <v>1.935978377298887</v>
      </c>
      <c r="AO10" s="7">
        <f>SBET!Q14</f>
        <v>108577.25</v>
      </c>
      <c r="AP10" s="7">
        <f>'2026年2月SBET'!Q14</f>
        <v>117567.56</v>
      </c>
      <c r="AQ10" s="12">
        <f t="shared" si="12"/>
        <v>-7.6469308370438221E-2</v>
      </c>
      <c r="AR10" s="9">
        <f>SBET!AG14</f>
        <v>-22428.735000000001</v>
      </c>
      <c r="AS10" s="9">
        <f>'2026年2月SBET'!AG14</f>
        <v>48924.623999999996</v>
      </c>
      <c r="AT10" s="12">
        <f t="shared" si="13"/>
        <v>-1.4584344889395573</v>
      </c>
    </row>
    <row r="11" spans="1:46" ht="14.25">
      <c r="A11" s="6">
        <f>全平台汇总!A9</f>
        <v>46088</v>
      </c>
      <c r="B11" s="7">
        <f>SBET!D15</f>
        <v>4469</v>
      </c>
      <c r="C11" s="7">
        <f>'2026年2月SBET'!D15</f>
        <v>6380</v>
      </c>
      <c r="D11" s="8">
        <f t="shared" si="0"/>
        <v>-0.29952978056426333</v>
      </c>
      <c r="E11" s="9">
        <f>SBET!B15</f>
        <v>113</v>
      </c>
      <c r="F11" s="9">
        <f>'2026年2月SBET'!B15</f>
        <v>172</v>
      </c>
      <c r="G11" s="10">
        <f t="shared" si="1"/>
        <v>-0.34302325581395349</v>
      </c>
      <c r="H11" s="7">
        <f>SBET!C15</f>
        <v>53</v>
      </c>
      <c r="I11" s="7">
        <f>'2026年2月SBET'!C15</f>
        <v>70</v>
      </c>
      <c r="J11" s="8">
        <f t="shared" si="2"/>
        <v>-0.24285714285714285</v>
      </c>
      <c r="K11" s="9">
        <f>SBET!F15</f>
        <v>597</v>
      </c>
      <c r="L11" s="9">
        <f>'2026年2月SBET'!F15</f>
        <v>892</v>
      </c>
      <c r="M11" s="13">
        <f t="shared" si="3"/>
        <v>-0.33071748878923768</v>
      </c>
      <c r="N11" s="7">
        <f>SBET!G15</f>
        <v>1196</v>
      </c>
      <c r="O11" s="7">
        <f>'2026年2月SBET'!G15</f>
        <v>1555</v>
      </c>
      <c r="P11" s="12">
        <f t="shared" si="4"/>
        <v>-0.23086816720257236</v>
      </c>
      <c r="Q11" s="9">
        <f>SBET!K15</f>
        <v>9236</v>
      </c>
      <c r="R11" s="9">
        <f>'2026年2月SBET'!K15</f>
        <v>15585</v>
      </c>
      <c r="S11" s="12">
        <f t="shared" si="5"/>
        <v>-0.40737888995829324</v>
      </c>
      <c r="T11" s="7">
        <f>SBET!L15</f>
        <v>960042</v>
      </c>
      <c r="U11" s="7">
        <f>'2026年2月SBET'!L15</f>
        <v>608494</v>
      </c>
      <c r="V11" s="12">
        <f t="shared" si="6"/>
        <v>0.5777345380562503</v>
      </c>
      <c r="W11" s="16">
        <f>SBET!AI15</f>
        <v>1608.110552763819</v>
      </c>
      <c r="X11" s="9">
        <f>SBET!J15</f>
        <v>2378</v>
      </c>
      <c r="Y11" s="9">
        <f>'2026年2月SBET'!J15</f>
        <v>3414</v>
      </c>
      <c r="Z11" s="12">
        <f t="shared" si="7"/>
        <v>-0.30345635618043348</v>
      </c>
      <c r="AA11" s="7">
        <f>SBET!P15</f>
        <v>5012565.5</v>
      </c>
      <c r="AB11" s="7">
        <f>'2026年2月SBET'!P15</f>
        <v>4277750.5</v>
      </c>
      <c r="AC11" s="12">
        <f t="shared" si="8"/>
        <v>0.17177603041598616</v>
      </c>
      <c r="AD11" s="16">
        <f>SBET!AJ15</f>
        <v>2107.8912952060555</v>
      </c>
      <c r="AE11" s="18">
        <f>SBET!AK15</f>
        <v>3.983249581239531</v>
      </c>
      <c r="AF11" s="9">
        <f>SBET!H15</f>
        <v>122</v>
      </c>
      <c r="AG11" s="9">
        <f>'2026年2月SBET'!H15</f>
        <v>173</v>
      </c>
      <c r="AH11" s="12">
        <f t="shared" si="9"/>
        <v>-0.2947976878612717</v>
      </c>
      <c r="AI11" s="7">
        <f>SBET!I15</f>
        <v>213</v>
      </c>
      <c r="AJ11" s="7">
        <f>'2026年2月SBET'!I15</f>
        <v>247</v>
      </c>
      <c r="AK11" s="12">
        <f t="shared" si="10"/>
        <v>-0.13765182186234817</v>
      </c>
      <c r="AL11" s="9">
        <f>SBET!M15</f>
        <v>817460</v>
      </c>
      <c r="AM11" s="9">
        <f>'2026年2月SBET'!M15</f>
        <v>478439</v>
      </c>
      <c r="AN11" s="12">
        <f t="shared" si="11"/>
        <v>0.70859817029966199</v>
      </c>
      <c r="AO11" s="7">
        <f>SBET!Q15</f>
        <v>231589.85</v>
      </c>
      <c r="AP11" s="7">
        <f>'2026年2月SBET'!Q15</f>
        <v>179498.34</v>
      </c>
      <c r="AQ11" s="12">
        <f t="shared" si="12"/>
        <v>0.29020608212867044</v>
      </c>
      <c r="AR11" s="9">
        <f>SBET!AG15</f>
        <v>106866.98499999999</v>
      </c>
      <c r="AS11" s="9">
        <f>'2026年2月SBET'!AG15</f>
        <v>77938.346000000005</v>
      </c>
      <c r="AT11" s="12">
        <f t="shared" si="13"/>
        <v>0.37117337594000238</v>
      </c>
    </row>
    <row r="12" spans="1:46" ht="14.25">
      <c r="A12" s="6">
        <f>全平台汇总!A10</f>
        <v>46089</v>
      </c>
      <c r="B12" s="7">
        <f>SBET!D16</f>
        <v>4681</v>
      </c>
      <c r="C12" s="7">
        <f>'2026年2月SBET'!D16</f>
        <v>6368</v>
      </c>
      <c r="D12" s="8">
        <f t="shared" si="0"/>
        <v>-0.26491834170854273</v>
      </c>
      <c r="E12" s="9">
        <f>SBET!B16</f>
        <v>113</v>
      </c>
      <c r="F12" s="9">
        <f>'2026年2月SBET'!B16</f>
        <v>151</v>
      </c>
      <c r="G12" s="10">
        <f t="shared" si="1"/>
        <v>-0.25165562913907286</v>
      </c>
      <c r="H12" s="7">
        <f>SBET!C16</f>
        <v>35</v>
      </c>
      <c r="I12" s="7">
        <f>'2026年2月SBET'!C16</f>
        <v>65</v>
      </c>
      <c r="J12" s="8">
        <f t="shared" si="2"/>
        <v>-0.46153846153846156</v>
      </c>
      <c r="K12" s="9">
        <f>SBET!F16</f>
        <v>557</v>
      </c>
      <c r="L12" s="9">
        <f>'2026年2月SBET'!F16</f>
        <v>720</v>
      </c>
      <c r="M12" s="13">
        <f t="shared" si="3"/>
        <v>-0.22638888888888889</v>
      </c>
      <c r="N12" s="7">
        <f>SBET!G16</f>
        <v>1126</v>
      </c>
      <c r="O12" s="7">
        <f>'2026年2月SBET'!G16</f>
        <v>1341</v>
      </c>
      <c r="P12" s="12">
        <f t="shared" si="4"/>
        <v>-0.16032811334824756</v>
      </c>
      <c r="Q12" s="9">
        <f>SBET!K16</f>
        <v>5749</v>
      </c>
      <c r="R12" s="9">
        <f>'2026年2月SBET'!K16</f>
        <v>17164</v>
      </c>
      <c r="S12" s="12">
        <f t="shared" si="5"/>
        <v>-0.66505476578886036</v>
      </c>
      <c r="T12" s="7">
        <f>SBET!L16</f>
        <v>670093</v>
      </c>
      <c r="U12" s="7">
        <f>'2026年2月SBET'!L16</f>
        <v>547268</v>
      </c>
      <c r="V12" s="12">
        <f t="shared" si="6"/>
        <v>0.22443300174685896</v>
      </c>
      <c r="W12" s="16">
        <f>SBET!AI16</f>
        <v>1203.0394973070017</v>
      </c>
      <c r="X12" s="9">
        <f>SBET!J16</f>
        <v>2496</v>
      </c>
      <c r="Y12" s="9">
        <f>'2026年2月SBET'!J16</f>
        <v>3420</v>
      </c>
      <c r="Z12" s="12">
        <f t="shared" si="7"/>
        <v>-0.27017543859649124</v>
      </c>
      <c r="AA12" s="7">
        <f>SBET!P16</f>
        <v>3864503.07</v>
      </c>
      <c r="AB12" s="7">
        <f>'2026年2月SBET'!P16</f>
        <v>3480497.52</v>
      </c>
      <c r="AC12" s="12">
        <f t="shared" si="8"/>
        <v>0.1103306489355004</v>
      </c>
      <c r="AD12" s="16">
        <f>SBET!AJ16</f>
        <v>1548.2784735576922</v>
      </c>
      <c r="AE12" s="18">
        <f>SBET!AK16</f>
        <v>4.4811490125673252</v>
      </c>
      <c r="AF12" s="9">
        <f>SBET!H16</f>
        <v>118</v>
      </c>
      <c r="AG12" s="9">
        <f>'2026年2月SBET'!H16</f>
        <v>151</v>
      </c>
      <c r="AH12" s="12">
        <f t="shared" si="9"/>
        <v>-0.2185430463576159</v>
      </c>
      <c r="AI12" s="7">
        <f>SBET!I16</f>
        <v>211</v>
      </c>
      <c r="AJ12" s="7">
        <f>'2026年2月SBET'!I16</f>
        <v>231</v>
      </c>
      <c r="AK12" s="12">
        <f t="shared" si="10"/>
        <v>-8.6580086580086577E-2</v>
      </c>
      <c r="AL12" s="9">
        <f>SBET!M16</f>
        <v>644933</v>
      </c>
      <c r="AM12" s="9">
        <f>'2026年2月SBET'!M16</f>
        <v>450479</v>
      </c>
      <c r="AN12" s="12">
        <f t="shared" si="11"/>
        <v>0.43166052135615646</v>
      </c>
      <c r="AO12" s="7">
        <f>SBET!Q16</f>
        <v>180660.32</v>
      </c>
      <c r="AP12" s="7">
        <f>'2026年2月SBET'!Q16</f>
        <v>160175.12</v>
      </c>
      <c r="AQ12" s="12">
        <f t="shared" si="12"/>
        <v>0.12789252163507051</v>
      </c>
      <c r="AR12" s="9">
        <f>SBET!AG16</f>
        <v>78539.15800000001</v>
      </c>
      <c r="AS12" s="9">
        <f>'2026年2月SBET'!AG16</f>
        <v>81763.897999999986</v>
      </c>
      <c r="AT12" s="12">
        <f t="shared" si="13"/>
        <v>-3.9439655873549188E-2</v>
      </c>
    </row>
    <row r="13" spans="1:46" ht="14.25">
      <c r="A13" s="6">
        <f>全平台汇总!A11</f>
        <v>46090</v>
      </c>
      <c r="B13" s="7">
        <f>SBET!D17</f>
        <v>4386</v>
      </c>
      <c r="C13" s="7">
        <f>'2026年2月SBET'!D17</f>
        <v>5734</v>
      </c>
      <c r="D13" s="8">
        <f t="shared" si="0"/>
        <v>-0.23508894314614578</v>
      </c>
      <c r="E13" s="9">
        <f>SBET!B17</f>
        <v>109</v>
      </c>
      <c r="F13" s="9">
        <f>'2026年2月SBET'!B17</f>
        <v>132</v>
      </c>
      <c r="G13" s="10">
        <f t="shared" si="1"/>
        <v>-0.17424242424242425</v>
      </c>
      <c r="H13" s="7">
        <f>SBET!C17</f>
        <v>37</v>
      </c>
      <c r="I13" s="7">
        <f>'2026年2月SBET'!C17</f>
        <v>52</v>
      </c>
      <c r="J13" s="8">
        <f t="shared" si="2"/>
        <v>-0.28846153846153844</v>
      </c>
      <c r="K13" s="9">
        <f>SBET!F17</f>
        <v>523</v>
      </c>
      <c r="L13" s="9">
        <f>'2026年2月SBET'!F17</f>
        <v>663</v>
      </c>
      <c r="M13" s="13">
        <f t="shared" si="3"/>
        <v>-0.21116138763197587</v>
      </c>
      <c r="N13" s="7">
        <f>SBET!G17</f>
        <v>1162</v>
      </c>
      <c r="O13" s="7">
        <f>'2026年2月SBET'!G17</f>
        <v>1274</v>
      </c>
      <c r="P13" s="12">
        <f t="shared" si="4"/>
        <v>-8.7912087912087919E-2</v>
      </c>
      <c r="Q13" s="9">
        <f>SBET!K17</f>
        <v>7409</v>
      </c>
      <c r="R13" s="9">
        <f>'2026年2月SBET'!K17</f>
        <v>8530</v>
      </c>
      <c r="S13" s="12">
        <f t="shared" si="5"/>
        <v>-0.13141852286049238</v>
      </c>
      <c r="T13" s="7">
        <f>SBET!L17</f>
        <v>808692</v>
      </c>
      <c r="U13" s="7">
        <f>'2026年2月SBET'!L17</f>
        <v>519221</v>
      </c>
      <c r="V13" s="12">
        <f t="shared" si="6"/>
        <v>0.55751019315474526</v>
      </c>
      <c r="W13" s="16">
        <f>SBET!AI17</f>
        <v>1546.2562141491396</v>
      </c>
      <c r="X13" s="9">
        <f>SBET!J17</f>
        <v>2329</v>
      </c>
      <c r="Y13" s="9">
        <f>'2026年2月SBET'!J17</f>
        <v>3004</v>
      </c>
      <c r="Z13" s="12">
        <f t="shared" si="7"/>
        <v>-0.22470039946737683</v>
      </c>
      <c r="AA13" s="7">
        <f>SBET!P17</f>
        <v>4658099.6100000003</v>
      </c>
      <c r="AB13" s="7">
        <f>'2026年2月SBET'!P17</f>
        <v>3215552.38</v>
      </c>
      <c r="AC13" s="12">
        <f t="shared" si="8"/>
        <v>0.44861568387823947</v>
      </c>
      <c r="AD13" s="16">
        <f>SBET!AJ17</f>
        <v>2000.0427694289397</v>
      </c>
      <c r="AE13" s="18">
        <f>SBET!AK17</f>
        <v>4.4531548757170176</v>
      </c>
      <c r="AF13" s="9">
        <f>SBET!H17</f>
        <v>129</v>
      </c>
      <c r="AG13" s="9">
        <f>'2026年2月SBET'!H17</f>
        <v>147</v>
      </c>
      <c r="AH13" s="12">
        <f t="shared" si="9"/>
        <v>-0.12244897959183673</v>
      </c>
      <c r="AI13" s="7">
        <f>SBET!I17</f>
        <v>207</v>
      </c>
      <c r="AJ13" s="7">
        <f>'2026年2月SBET'!I17</f>
        <v>226</v>
      </c>
      <c r="AK13" s="12">
        <f t="shared" si="10"/>
        <v>-8.4070796460176997E-2</v>
      </c>
      <c r="AL13" s="9">
        <f>SBET!M17</f>
        <v>646173</v>
      </c>
      <c r="AM13" s="9">
        <f>'2026年2月SBET'!M17</f>
        <v>417808</v>
      </c>
      <c r="AN13" s="12">
        <f t="shared" si="11"/>
        <v>0.54657881132003217</v>
      </c>
      <c r="AO13" s="7">
        <f>SBET!Q17</f>
        <v>-67604.490000000005</v>
      </c>
      <c r="AP13" s="7">
        <f>'2026年2月SBET'!Q17</f>
        <v>179336.7</v>
      </c>
      <c r="AQ13" s="12">
        <f t="shared" si="12"/>
        <v>-1.3769696330979659</v>
      </c>
      <c r="AR13" s="9">
        <f>SBET!AG17</f>
        <v>-138211.84100000001</v>
      </c>
      <c r="AS13" s="9">
        <f>'2026年2月SBET'!AG17</f>
        <v>107407.40000000002</v>
      </c>
      <c r="AT13" s="12">
        <f t="shared" si="13"/>
        <v>-2.286799987710344</v>
      </c>
    </row>
    <row r="14" spans="1:46" ht="14.25">
      <c r="A14" s="6">
        <f>全平台汇总!A12</f>
        <v>46091</v>
      </c>
      <c r="B14" s="7">
        <f>SBET!D18</f>
        <v>4330</v>
      </c>
      <c r="C14" s="7">
        <f>'2026年2月SBET'!D18</f>
        <v>5600</v>
      </c>
      <c r="D14" s="8">
        <f t="shared" si="0"/>
        <v>-0.22678571428571428</v>
      </c>
      <c r="E14" s="9">
        <f>SBET!B18</f>
        <v>109</v>
      </c>
      <c r="F14" s="9">
        <f>'2026年2月SBET'!B18</f>
        <v>113</v>
      </c>
      <c r="G14" s="10">
        <f t="shared" si="1"/>
        <v>-3.5398230088495575E-2</v>
      </c>
      <c r="H14" s="7">
        <f>SBET!C18</f>
        <v>31</v>
      </c>
      <c r="I14" s="7">
        <f>'2026年2月SBET'!C18</f>
        <v>50</v>
      </c>
      <c r="J14" s="8">
        <f t="shared" si="2"/>
        <v>-0.38</v>
      </c>
      <c r="K14" s="9">
        <f>SBET!F18</f>
        <v>510</v>
      </c>
      <c r="L14" s="9">
        <f>'2026年2月SBET'!F18</f>
        <v>711</v>
      </c>
      <c r="M14" s="13">
        <f t="shared" si="3"/>
        <v>-0.28270042194092826</v>
      </c>
      <c r="N14" s="7">
        <f>SBET!G18</f>
        <v>1153</v>
      </c>
      <c r="O14" s="7">
        <f>'2026年2月SBET'!G18</f>
        <v>1294</v>
      </c>
      <c r="P14" s="12">
        <f t="shared" si="4"/>
        <v>-0.10896445131375579</v>
      </c>
      <c r="Q14" s="9">
        <f>SBET!K18</f>
        <v>6473</v>
      </c>
      <c r="R14" s="9">
        <f>'2026年2月SBET'!K18</f>
        <v>12205</v>
      </c>
      <c r="S14" s="12">
        <f t="shared" si="5"/>
        <v>-0.46964358869315853</v>
      </c>
      <c r="T14" s="7">
        <f>SBET!L18</f>
        <v>891305</v>
      </c>
      <c r="U14" s="7">
        <f>'2026年2月SBET'!L18</f>
        <v>552714</v>
      </c>
      <c r="V14" s="12">
        <f t="shared" si="6"/>
        <v>0.61259711170695874</v>
      </c>
      <c r="W14" s="16">
        <f>SBET!AI18</f>
        <v>1747.6568627450981</v>
      </c>
      <c r="X14" s="9">
        <f>SBET!J18</f>
        <v>2326</v>
      </c>
      <c r="Y14" s="9">
        <f>'2026年2月SBET'!J18</f>
        <v>2883</v>
      </c>
      <c r="Z14" s="12">
        <f t="shared" si="7"/>
        <v>-0.1932015261879986</v>
      </c>
      <c r="AA14" s="7">
        <f>SBET!P18</f>
        <v>5243589.79</v>
      </c>
      <c r="AB14" s="7">
        <f>'2026年2月SBET'!P18</f>
        <v>3923583.51</v>
      </c>
      <c r="AC14" s="12">
        <f t="shared" si="8"/>
        <v>0.3364287459756401</v>
      </c>
      <c r="AD14" s="16">
        <f>SBET!AJ18</f>
        <v>2254.3378288907998</v>
      </c>
      <c r="AE14" s="18">
        <f>SBET!AK18</f>
        <v>4.56078431372549</v>
      </c>
      <c r="AF14" s="9">
        <f>SBET!H18</f>
        <v>115</v>
      </c>
      <c r="AG14" s="9">
        <f>'2026年2月SBET'!H18</f>
        <v>141</v>
      </c>
      <c r="AH14" s="12">
        <f t="shared" si="9"/>
        <v>-0.18439716312056736</v>
      </c>
      <c r="AI14" s="7">
        <f>SBET!I18</f>
        <v>207</v>
      </c>
      <c r="AJ14" s="7">
        <f>'2026年2月SBET'!I18</f>
        <v>206</v>
      </c>
      <c r="AK14" s="12">
        <f t="shared" si="10"/>
        <v>4.8543689320388345E-3</v>
      </c>
      <c r="AL14" s="9">
        <f>SBET!M18</f>
        <v>817884</v>
      </c>
      <c r="AM14" s="9">
        <f>'2026年2月SBET'!M18</f>
        <v>557348</v>
      </c>
      <c r="AN14" s="12">
        <f t="shared" si="11"/>
        <v>0.46745659803210921</v>
      </c>
      <c r="AO14" s="7">
        <f>SBET!Q18</f>
        <v>336358.45</v>
      </c>
      <c r="AP14" s="7">
        <f>'2026年2月SBET'!Q18</f>
        <v>71911.899999999994</v>
      </c>
      <c r="AQ14" s="12">
        <f t="shared" si="12"/>
        <v>3.6773684188569633</v>
      </c>
      <c r="AR14" s="9">
        <f>SBET!AG18</f>
        <v>224541.995</v>
      </c>
      <c r="AS14" s="9">
        <f>'2026年2月SBET'!AG18</f>
        <v>8021.5599999999949</v>
      </c>
      <c r="AT14" s="12">
        <f t="shared" si="13"/>
        <v>26.992310099282452</v>
      </c>
    </row>
    <row r="15" spans="1:46" ht="14.25">
      <c r="A15" s="6">
        <f>全平台汇总!A13</f>
        <v>46092</v>
      </c>
      <c r="B15" s="7">
        <f>SBET!D19</f>
        <v>4288</v>
      </c>
      <c r="C15" s="7">
        <f>'2026年2月SBET'!D19</f>
        <v>5296</v>
      </c>
      <c r="D15" s="8">
        <f t="shared" si="0"/>
        <v>-0.19033232628398791</v>
      </c>
      <c r="E15" s="9">
        <f>SBET!B19</f>
        <v>102</v>
      </c>
      <c r="F15" s="9">
        <f>'2026年2月SBET'!B19</f>
        <v>139</v>
      </c>
      <c r="G15" s="10">
        <f t="shared" si="1"/>
        <v>-0.26618705035971224</v>
      </c>
      <c r="H15" s="7">
        <f>SBET!C19</f>
        <v>42</v>
      </c>
      <c r="I15" s="7">
        <f>'2026年2月SBET'!C19</f>
        <v>45</v>
      </c>
      <c r="J15" s="8">
        <f t="shared" si="2"/>
        <v>-6.6666666666666666E-2</v>
      </c>
      <c r="K15" s="9">
        <f>SBET!F19</f>
        <v>548</v>
      </c>
      <c r="L15" s="9">
        <f>'2026年2月SBET'!F19</f>
        <v>611</v>
      </c>
      <c r="M15" s="13">
        <f t="shared" si="3"/>
        <v>-0.10310965630114566</v>
      </c>
      <c r="N15" s="7">
        <f>SBET!G19</f>
        <v>1163</v>
      </c>
      <c r="O15" s="7">
        <f>'2026年2月SBET'!G19</f>
        <v>1192</v>
      </c>
      <c r="P15" s="12">
        <f t="shared" si="4"/>
        <v>-2.4328859060402684E-2</v>
      </c>
      <c r="Q15" s="9">
        <f>SBET!K19</f>
        <v>6219</v>
      </c>
      <c r="R15" s="9">
        <f>'2026年2月SBET'!K19</f>
        <v>13118</v>
      </c>
      <c r="S15" s="12">
        <f t="shared" si="5"/>
        <v>-0.52591858515017531</v>
      </c>
      <c r="T15" s="7">
        <f>SBET!L19</f>
        <v>846902</v>
      </c>
      <c r="U15" s="7">
        <f>'2026年2月SBET'!L19</f>
        <v>770005</v>
      </c>
      <c r="V15" s="12">
        <f t="shared" si="6"/>
        <v>9.9865585288407221E-2</v>
      </c>
      <c r="W15" s="16">
        <f>SBET!AI19</f>
        <v>1545.4416058394161</v>
      </c>
      <c r="X15" s="9">
        <f>SBET!J19</f>
        <v>2326</v>
      </c>
      <c r="Y15" s="9">
        <f>'2026年2月SBET'!J19</f>
        <v>2796</v>
      </c>
      <c r="Z15" s="12">
        <f t="shared" si="7"/>
        <v>-0.16809728183118741</v>
      </c>
      <c r="AA15" s="7">
        <f>SBET!P19</f>
        <v>6259856.9500000002</v>
      </c>
      <c r="AB15" s="7">
        <f>'2026年2月SBET'!P19</f>
        <v>4458178.05</v>
      </c>
      <c r="AC15" s="12">
        <f t="shared" si="8"/>
        <v>0.40412896923217334</v>
      </c>
      <c r="AD15" s="16">
        <f>SBET!AJ19</f>
        <v>2691.2540627687017</v>
      </c>
      <c r="AE15" s="18">
        <f>SBET!AK19</f>
        <v>4.2445255474452557</v>
      </c>
      <c r="AF15" s="9">
        <f>SBET!H19</f>
        <v>128</v>
      </c>
      <c r="AG15" s="9">
        <f>'2026年2月SBET'!H19</f>
        <v>119</v>
      </c>
      <c r="AH15" s="12">
        <f t="shared" si="9"/>
        <v>7.5630252100840331E-2</v>
      </c>
      <c r="AI15" s="7">
        <f>SBET!I19</f>
        <v>215</v>
      </c>
      <c r="AJ15" s="7">
        <f>'2026年2月SBET'!I19</f>
        <v>177</v>
      </c>
      <c r="AK15" s="12">
        <f t="shared" si="10"/>
        <v>0.21468926553672316</v>
      </c>
      <c r="AL15" s="9">
        <f>SBET!M19</f>
        <v>818834</v>
      </c>
      <c r="AM15" s="9">
        <f>'2026年2月SBET'!M19</f>
        <v>375298</v>
      </c>
      <c r="AN15" s="12">
        <f t="shared" si="11"/>
        <v>1.1818235109166582</v>
      </c>
      <c r="AO15" s="7">
        <f>SBET!Q19</f>
        <v>178647.73</v>
      </c>
      <c r="AP15" s="7">
        <f>'2026年2月SBET'!Q19</f>
        <v>451700.5</v>
      </c>
      <c r="AQ15" s="12">
        <f t="shared" si="12"/>
        <v>-0.60449959652468843</v>
      </c>
      <c r="AR15" s="9">
        <f>SBET!AG19</f>
        <v>95159.667000000016</v>
      </c>
      <c r="AS15" s="9">
        <f>'2026年2月SBET'!AG19</f>
        <v>330497.06</v>
      </c>
      <c r="AT15" s="12">
        <f t="shared" si="13"/>
        <v>-0.71207106350658611</v>
      </c>
    </row>
    <row r="16" spans="1:46" ht="14.25">
      <c r="A16" s="6">
        <f>全平台汇总!A14</f>
        <v>46093</v>
      </c>
      <c r="B16" s="7">
        <f>SBET!D20</f>
        <v>4697</v>
      </c>
      <c r="C16" s="7">
        <f>'2026年2月SBET'!D20</f>
        <v>6284</v>
      </c>
      <c r="D16" s="8">
        <f t="shared" si="0"/>
        <v>-0.25254614894971356</v>
      </c>
      <c r="E16" s="9">
        <f>SBET!B20</f>
        <v>90</v>
      </c>
      <c r="F16" s="9">
        <f>'2026年2月SBET'!B20</f>
        <v>119</v>
      </c>
      <c r="G16" s="10">
        <f t="shared" si="1"/>
        <v>-0.24369747899159663</v>
      </c>
      <c r="H16" s="7">
        <f>SBET!C20</f>
        <v>45</v>
      </c>
      <c r="I16" s="7">
        <f>'2026年2月SBET'!C20</f>
        <v>49</v>
      </c>
      <c r="J16" s="8">
        <f t="shared" si="2"/>
        <v>-8.1632653061224483E-2</v>
      </c>
      <c r="K16" s="9">
        <f>SBET!F20</f>
        <v>588</v>
      </c>
      <c r="L16" s="9">
        <f>'2026年2月SBET'!F20</f>
        <v>677</v>
      </c>
      <c r="M16" s="13">
        <f t="shared" si="3"/>
        <v>-0.13146233382570163</v>
      </c>
      <c r="N16" s="7">
        <f>SBET!G20</f>
        <v>1218</v>
      </c>
      <c r="O16" s="7">
        <f>'2026年2月SBET'!G20</f>
        <v>1324</v>
      </c>
      <c r="P16" s="12">
        <f t="shared" si="4"/>
        <v>-8.0060422960725075E-2</v>
      </c>
      <c r="Q16" s="9">
        <f>SBET!K20</f>
        <v>13211</v>
      </c>
      <c r="R16" s="9">
        <f>'2026年2月SBET'!K20</f>
        <v>8435</v>
      </c>
      <c r="S16" s="12">
        <f t="shared" si="5"/>
        <v>0.56621221102548902</v>
      </c>
      <c r="T16" s="7">
        <f>SBET!L20</f>
        <v>760915</v>
      </c>
      <c r="U16" s="7">
        <f>'2026年2月SBET'!L20</f>
        <v>473284</v>
      </c>
      <c r="V16" s="12">
        <f t="shared" si="6"/>
        <v>0.60773446809949205</v>
      </c>
      <c r="W16" s="16">
        <f>SBET!AI20</f>
        <v>1294.0731292517007</v>
      </c>
      <c r="X16" s="9">
        <f>SBET!J20</f>
        <v>2516</v>
      </c>
      <c r="Y16" s="9">
        <f>'2026年2月SBET'!J20</f>
        <v>3146</v>
      </c>
      <c r="Z16" s="12">
        <f t="shared" si="7"/>
        <v>-0.20025429116338206</v>
      </c>
      <c r="AA16" s="7">
        <f>SBET!P20</f>
        <v>4447420.3099999996</v>
      </c>
      <c r="AB16" s="7">
        <f>'2026年2月SBET'!P20</f>
        <v>3191208.94</v>
      </c>
      <c r="AC16" s="12">
        <f t="shared" si="8"/>
        <v>0.39364748395321292</v>
      </c>
      <c r="AD16" s="16">
        <f>SBET!AJ20</f>
        <v>1767.6551311605722</v>
      </c>
      <c r="AE16" s="18">
        <f>SBET!AK20</f>
        <v>4.27891156462585</v>
      </c>
      <c r="AF16" s="9">
        <f>SBET!H20</f>
        <v>129</v>
      </c>
      <c r="AG16" s="9">
        <f>'2026年2月SBET'!H20</f>
        <v>146</v>
      </c>
      <c r="AH16" s="12">
        <f t="shared" si="9"/>
        <v>-0.11643835616438356</v>
      </c>
      <c r="AI16" s="7">
        <f>SBET!I20</f>
        <v>213</v>
      </c>
      <c r="AJ16" s="7">
        <f>'2026年2月SBET'!I20</f>
        <v>196</v>
      </c>
      <c r="AK16" s="12">
        <f t="shared" si="10"/>
        <v>8.673469387755102E-2</v>
      </c>
      <c r="AL16" s="9">
        <f>SBET!M20</f>
        <v>500427</v>
      </c>
      <c r="AM16" s="9">
        <f>'2026年2月SBET'!M20</f>
        <v>486203</v>
      </c>
      <c r="AN16" s="12">
        <f t="shared" si="11"/>
        <v>2.9255269918120622E-2</v>
      </c>
      <c r="AO16" s="7">
        <f>SBET!Q20</f>
        <v>205576.56</v>
      </c>
      <c r="AP16" s="7">
        <f>'2026年2月SBET'!Q20</f>
        <v>-18905.04</v>
      </c>
      <c r="AQ16" s="12">
        <f t="shared" si="12"/>
        <v>-11.874166888829645</v>
      </c>
      <c r="AR16" s="9">
        <f>SBET!AG20</f>
        <v>112416.71399999998</v>
      </c>
      <c r="AS16" s="9">
        <f>'2026年2月SBET'!AG20</f>
        <v>-67144.316000000006</v>
      </c>
      <c r="AT16" s="12">
        <f t="shared" si="13"/>
        <v>-2.6742551074613665</v>
      </c>
    </row>
    <row r="17" spans="1:46" ht="14.25">
      <c r="A17" s="6">
        <f>全平台汇总!A15</f>
        <v>46094</v>
      </c>
      <c r="B17" s="7">
        <f>SBET!D21</f>
        <v>0</v>
      </c>
      <c r="C17" s="7">
        <f>'2026年2月SBET'!D21</f>
        <v>5670</v>
      </c>
      <c r="D17" s="8">
        <f t="shared" si="0"/>
        <v>-1</v>
      </c>
      <c r="E17" s="9">
        <f>SBET!B21</f>
        <v>0</v>
      </c>
      <c r="F17" s="9">
        <f>'2026年2月SBET'!B21</f>
        <v>125</v>
      </c>
      <c r="G17" s="10">
        <f t="shared" si="1"/>
        <v>-1</v>
      </c>
      <c r="H17" s="7">
        <f>SBET!C21</f>
        <v>0</v>
      </c>
      <c r="I17" s="7">
        <f>'2026年2月SBET'!C21</f>
        <v>49</v>
      </c>
      <c r="J17" s="8">
        <f t="shared" si="2"/>
        <v>-1</v>
      </c>
      <c r="K17" s="9">
        <f>SBET!F21</f>
        <v>0</v>
      </c>
      <c r="L17" s="9">
        <f>'2026年2月SBET'!F21</f>
        <v>653</v>
      </c>
      <c r="M17" s="13">
        <f t="shared" si="3"/>
        <v>-1</v>
      </c>
      <c r="N17" s="7">
        <f>SBET!G21</f>
        <v>0</v>
      </c>
      <c r="O17" s="7">
        <f>'2026年2月SBET'!G21</f>
        <v>1235</v>
      </c>
      <c r="P17" s="12">
        <f t="shared" si="4"/>
        <v>-1</v>
      </c>
      <c r="Q17" s="9">
        <f>SBET!K21</f>
        <v>0</v>
      </c>
      <c r="R17" s="9">
        <f>'2026年2月SBET'!K21</f>
        <v>17072</v>
      </c>
      <c r="S17" s="12">
        <f t="shared" si="5"/>
        <v>-1</v>
      </c>
      <c r="T17" s="7">
        <f>SBET!L21</f>
        <v>0</v>
      </c>
      <c r="U17" s="7">
        <f>'2026年2月SBET'!L21</f>
        <v>563037</v>
      </c>
      <c r="V17" s="12">
        <f t="shared" si="6"/>
        <v>-1</v>
      </c>
      <c r="W17" s="16" t="e">
        <f>SBET!AI21</f>
        <v>#DIV/0!</v>
      </c>
      <c r="X17" s="9">
        <f>SBET!J21</f>
        <v>0</v>
      </c>
      <c r="Y17" s="9">
        <f>'2026年2月SBET'!J21</f>
        <v>2941</v>
      </c>
      <c r="Z17" s="12">
        <f t="shared" si="7"/>
        <v>-1</v>
      </c>
      <c r="AA17" s="7">
        <f>SBET!P21</f>
        <v>0</v>
      </c>
      <c r="AB17" s="7">
        <f>'2026年2月SBET'!P21</f>
        <v>3729146.84</v>
      </c>
      <c r="AC17" s="12">
        <f t="shared" si="8"/>
        <v>-1</v>
      </c>
      <c r="AD17" s="16" t="e">
        <f>SBET!AJ21</f>
        <v>#DIV/0!</v>
      </c>
      <c r="AE17" s="18" t="e">
        <f>SBET!AK21</f>
        <v>#DIV/0!</v>
      </c>
      <c r="AF17" s="9">
        <f>SBET!H21</f>
        <v>0</v>
      </c>
      <c r="AG17" s="9">
        <f>'2026年2月SBET'!H21</f>
        <v>150</v>
      </c>
      <c r="AH17" s="12">
        <f t="shared" si="9"/>
        <v>-1</v>
      </c>
      <c r="AI17" s="7">
        <f>SBET!I21</f>
        <v>0</v>
      </c>
      <c r="AJ17" s="7">
        <f>'2026年2月SBET'!I21</f>
        <v>210</v>
      </c>
      <c r="AK17" s="12">
        <f t="shared" si="10"/>
        <v>-1</v>
      </c>
      <c r="AL17" s="9">
        <f>SBET!M21</f>
        <v>0</v>
      </c>
      <c r="AM17" s="9">
        <f>'2026年2月SBET'!M21</f>
        <v>430440</v>
      </c>
      <c r="AN17" s="12">
        <f t="shared" si="11"/>
        <v>-1</v>
      </c>
      <c r="AO17" s="7">
        <f>SBET!Q21</f>
        <v>0</v>
      </c>
      <c r="AP17" s="7">
        <f>'2026年2月SBET'!Q21</f>
        <v>156853.76999999999</v>
      </c>
      <c r="AQ17" s="12">
        <f t="shared" si="12"/>
        <v>-1</v>
      </c>
      <c r="AR17" s="9" t="str">
        <f>SBET!AG21</f>
        <v/>
      </c>
      <c r="AS17" s="9">
        <f>'2026年2月SBET'!AG21</f>
        <v>78523.612999999983</v>
      </c>
      <c r="AT17" s="12" t="e">
        <f t="shared" si="13"/>
        <v>#VALUE!</v>
      </c>
    </row>
    <row r="18" spans="1:46" ht="14.25">
      <c r="A18" s="6">
        <f>全平台汇总!A16</f>
        <v>46095</v>
      </c>
      <c r="B18" s="7">
        <f>SBET!D22</f>
        <v>0</v>
      </c>
      <c r="C18" s="7">
        <f>'2026年2月SBET'!D22</f>
        <v>5240</v>
      </c>
      <c r="D18" s="8">
        <f t="shared" si="0"/>
        <v>-1</v>
      </c>
      <c r="E18" s="9">
        <f>SBET!B22</f>
        <v>0</v>
      </c>
      <c r="F18" s="9">
        <f>'2026年2月SBET'!B22</f>
        <v>115</v>
      </c>
      <c r="G18" s="10">
        <f t="shared" si="1"/>
        <v>-1</v>
      </c>
      <c r="H18" s="7">
        <f>SBET!C22</f>
        <v>0</v>
      </c>
      <c r="I18" s="7">
        <f>'2026年2月SBET'!C22</f>
        <v>58</v>
      </c>
      <c r="J18" s="8">
        <f t="shared" si="2"/>
        <v>-1</v>
      </c>
      <c r="K18" s="9">
        <f>SBET!F22</f>
        <v>0</v>
      </c>
      <c r="L18" s="9">
        <f>'2026年2月SBET'!F22</f>
        <v>832</v>
      </c>
      <c r="M18" s="13">
        <f t="shared" si="3"/>
        <v>-1</v>
      </c>
      <c r="N18" s="7">
        <f>SBET!G22</f>
        <v>0</v>
      </c>
      <c r="O18" s="7">
        <f>'2026年2月SBET'!G22</f>
        <v>1388</v>
      </c>
      <c r="P18" s="12">
        <f t="shared" si="4"/>
        <v>-1</v>
      </c>
      <c r="Q18" s="9">
        <f>SBET!K22</f>
        <v>0</v>
      </c>
      <c r="R18" s="9">
        <f>'2026年2月SBET'!K22</f>
        <v>16239</v>
      </c>
      <c r="S18" s="12">
        <f t="shared" si="5"/>
        <v>-1</v>
      </c>
      <c r="T18" s="7">
        <f>SBET!L22</f>
        <v>0</v>
      </c>
      <c r="U18" s="7">
        <f>'2026年2月SBET'!L22</f>
        <v>584675</v>
      </c>
      <c r="V18" s="12">
        <f t="shared" si="6"/>
        <v>-1</v>
      </c>
      <c r="W18" s="16" t="e">
        <f>SBET!AI22</f>
        <v>#DIV/0!</v>
      </c>
      <c r="X18" s="9">
        <f>SBET!J22</f>
        <v>0</v>
      </c>
      <c r="Y18" s="9">
        <f>'2026年2月SBET'!J22</f>
        <v>2865</v>
      </c>
      <c r="Z18" s="12">
        <f t="shared" si="7"/>
        <v>-1</v>
      </c>
      <c r="AA18" s="7">
        <f>SBET!P22</f>
        <v>0</v>
      </c>
      <c r="AB18" s="7">
        <f>'2026年2月SBET'!P22</f>
        <v>3487886.25</v>
      </c>
      <c r="AC18" s="12">
        <f t="shared" si="8"/>
        <v>-1</v>
      </c>
      <c r="AD18" s="16" t="e">
        <f>SBET!AJ22</f>
        <v>#DIV/0!</v>
      </c>
      <c r="AE18" s="18" t="e">
        <f>SBET!AK22</f>
        <v>#DIV/0!</v>
      </c>
      <c r="AF18" s="9">
        <f>SBET!H22</f>
        <v>0</v>
      </c>
      <c r="AG18" s="9">
        <f>'2026年2月SBET'!H22</f>
        <v>172</v>
      </c>
      <c r="AH18" s="12">
        <f t="shared" si="9"/>
        <v>-1</v>
      </c>
      <c r="AI18" s="7">
        <f>SBET!I22</f>
        <v>0</v>
      </c>
      <c r="AJ18" s="7">
        <f>'2026年2月SBET'!I22</f>
        <v>221</v>
      </c>
      <c r="AK18" s="12">
        <f t="shared" si="10"/>
        <v>-1</v>
      </c>
      <c r="AL18" s="9">
        <f>SBET!M22</f>
        <v>0</v>
      </c>
      <c r="AM18" s="9">
        <f>'2026年2月SBET'!M22</f>
        <v>454992</v>
      </c>
      <c r="AN18" s="12">
        <f t="shared" si="11"/>
        <v>-1</v>
      </c>
      <c r="AO18" s="7">
        <f>SBET!Q22</f>
        <v>0</v>
      </c>
      <c r="AP18" s="7">
        <f>'2026年2月SBET'!Q22</f>
        <v>201249.78</v>
      </c>
      <c r="AQ18" s="12">
        <f t="shared" si="12"/>
        <v>-1</v>
      </c>
      <c r="AR18" s="9" t="str">
        <f>SBET!AG22</f>
        <v/>
      </c>
      <c r="AS18" s="9">
        <f>'2026年2月SBET'!AG22</f>
        <v>95009.241999999984</v>
      </c>
      <c r="AT18" s="12" t="e">
        <f t="shared" si="13"/>
        <v>#VALUE!</v>
      </c>
    </row>
    <row r="19" spans="1:46" ht="14.25">
      <c r="A19" s="6">
        <f>全平台汇总!A17</f>
        <v>46096</v>
      </c>
      <c r="B19" s="7">
        <f>SBET!D23</f>
        <v>0</v>
      </c>
      <c r="C19" s="7">
        <f>'2026年2月SBET'!D23</f>
        <v>5638</v>
      </c>
      <c r="D19" s="8">
        <f t="shared" si="0"/>
        <v>-1</v>
      </c>
      <c r="E19" s="9">
        <f>SBET!B23</f>
        <v>0</v>
      </c>
      <c r="F19" s="9">
        <f>'2026年2月SBET'!B23</f>
        <v>162</v>
      </c>
      <c r="G19" s="10">
        <f t="shared" si="1"/>
        <v>-1</v>
      </c>
      <c r="H19" s="7">
        <f>SBET!C23</f>
        <v>0</v>
      </c>
      <c r="I19" s="7">
        <f>'2026年2月SBET'!C23</f>
        <v>58</v>
      </c>
      <c r="J19" s="8">
        <f t="shared" si="2"/>
        <v>-1</v>
      </c>
      <c r="K19" s="9">
        <f>SBET!F23</f>
        <v>0</v>
      </c>
      <c r="L19" s="9">
        <f>'2026年2月SBET'!F23</f>
        <v>750</v>
      </c>
      <c r="M19" s="13">
        <f t="shared" si="3"/>
        <v>-1</v>
      </c>
      <c r="N19" s="7">
        <f>SBET!G23</f>
        <v>0</v>
      </c>
      <c r="O19" s="7">
        <f>'2026年2月SBET'!G23</f>
        <v>1433</v>
      </c>
      <c r="P19" s="12">
        <f t="shared" si="4"/>
        <v>-1</v>
      </c>
      <c r="Q19" s="9">
        <f>SBET!K23</f>
        <v>0</v>
      </c>
      <c r="R19" s="9">
        <f>'2026年2月SBET'!K23</f>
        <v>12186</v>
      </c>
      <c r="S19" s="12">
        <f t="shared" si="5"/>
        <v>-1</v>
      </c>
      <c r="T19" s="7">
        <f>SBET!L23</f>
        <v>0</v>
      </c>
      <c r="U19" s="7">
        <f>'2026年2月SBET'!L23</f>
        <v>493481</v>
      </c>
      <c r="V19" s="12">
        <f t="shared" si="6"/>
        <v>-1</v>
      </c>
      <c r="W19" s="16" t="e">
        <f>SBET!AI23</f>
        <v>#DIV/0!</v>
      </c>
      <c r="X19" s="9">
        <f>SBET!J23</f>
        <v>0</v>
      </c>
      <c r="Y19" s="9">
        <f>'2026年2月SBET'!J23</f>
        <v>2947</v>
      </c>
      <c r="Z19" s="12">
        <f t="shared" si="7"/>
        <v>-1</v>
      </c>
      <c r="AA19" s="7">
        <f>SBET!P23</f>
        <v>0</v>
      </c>
      <c r="AB19" s="7">
        <f>'2026年2月SBET'!P23</f>
        <v>3120697.76</v>
      </c>
      <c r="AC19" s="12">
        <f t="shared" si="8"/>
        <v>-1</v>
      </c>
      <c r="AD19" s="16" t="e">
        <f>SBET!AJ23</f>
        <v>#DIV/0!</v>
      </c>
      <c r="AE19" s="18" t="e">
        <f>SBET!AK23</f>
        <v>#DIV/0!</v>
      </c>
      <c r="AF19" s="9">
        <f>SBET!H23</f>
        <v>0</v>
      </c>
      <c r="AG19" s="9">
        <f>'2026年2月SBET'!H23</f>
        <v>161</v>
      </c>
      <c r="AH19" s="12">
        <f t="shared" si="9"/>
        <v>-1</v>
      </c>
      <c r="AI19" s="7">
        <f>SBET!I23</f>
        <v>0</v>
      </c>
      <c r="AJ19" s="7">
        <f>'2026年2月SBET'!I23</f>
        <v>249</v>
      </c>
      <c r="AK19" s="12">
        <f t="shared" si="10"/>
        <v>-1</v>
      </c>
      <c r="AL19" s="9">
        <f>SBET!M23</f>
        <v>0</v>
      </c>
      <c r="AM19" s="9">
        <f>'2026年2月SBET'!M23</f>
        <v>339699</v>
      </c>
      <c r="AN19" s="12">
        <f t="shared" si="11"/>
        <v>-1</v>
      </c>
      <c r="AO19" s="7">
        <f>SBET!Q23</f>
        <v>0</v>
      </c>
      <c r="AP19" s="7">
        <f>'2026年2月SBET'!Q23</f>
        <v>197490.05</v>
      </c>
      <c r="AQ19" s="12">
        <f t="shared" si="12"/>
        <v>-1</v>
      </c>
      <c r="AR19" s="9" t="str">
        <f>SBET!AG23</f>
        <v/>
      </c>
      <c r="AS19" s="9">
        <f>'2026年2月SBET'!AG23</f>
        <v>127666.30500000001</v>
      </c>
      <c r="AT19" s="12" t="e">
        <f t="shared" si="13"/>
        <v>#VALUE!</v>
      </c>
    </row>
    <row r="20" spans="1:46" ht="14.25">
      <c r="A20" s="6">
        <f>全平台汇总!A18</f>
        <v>46097</v>
      </c>
      <c r="B20" s="7">
        <f>SBET!D24</f>
        <v>0</v>
      </c>
      <c r="C20" s="7">
        <f>'2026年2月SBET'!D24</f>
        <v>5434</v>
      </c>
      <c r="D20" s="8">
        <f t="shared" si="0"/>
        <v>-1</v>
      </c>
      <c r="E20" s="9">
        <f>SBET!B24</f>
        <v>0</v>
      </c>
      <c r="F20" s="9">
        <f>'2026年2月SBET'!B24</f>
        <v>142</v>
      </c>
      <c r="G20" s="10">
        <f t="shared" si="1"/>
        <v>-1</v>
      </c>
      <c r="H20" s="7">
        <f>SBET!C24</f>
        <v>0</v>
      </c>
      <c r="I20" s="7">
        <f>'2026年2月SBET'!C24</f>
        <v>75</v>
      </c>
      <c r="J20" s="8">
        <f t="shared" si="2"/>
        <v>-1</v>
      </c>
      <c r="K20" s="9">
        <f>SBET!F24</f>
        <v>0</v>
      </c>
      <c r="L20" s="9">
        <f>'2026年2月SBET'!F24</f>
        <v>717</v>
      </c>
      <c r="M20" s="13">
        <f t="shared" si="3"/>
        <v>-1</v>
      </c>
      <c r="N20" s="7">
        <f>SBET!G24</f>
        <v>0</v>
      </c>
      <c r="O20" s="7">
        <f>'2026年2月SBET'!G24</f>
        <v>1300</v>
      </c>
      <c r="P20" s="12">
        <f t="shared" si="4"/>
        <v>-1</v>
      </c>
      <c r="Q20" s="9">
        <f>SBET!K24</f>
        <v>0</v>
      </c>
      <c r="R20" s="9">
        <f>'2026年2月SBET'!K24</f>
        <v>15713</v>
      </c>
      <c r="S20" s="12">
        <f t="shared" si="5"/>
        <v>-1</v>
      </c>
      <c r="T20" s="7">
        <f>SBET!L24</f>
        <v>0</v>
      </c>
      <c r="U20" s="7">
        <f>'2026年2月SBET'!L24</f>
        <v>594558.02</v>
      </c>
      <c r="V20" s="12">
        <f t="shared" si="6"/>
        <v>-1</v>
      </c>
      <c r="W20" s="16" t="e">
        <f>SBET!AI24</f>
        <v>#DIV/0!</v>
      </c>
      <c r="X20" s="9">
        <f>SBET!J24</f>
        <v>0</v>
      </c>
      <c r="Y20" s="9">
        <f>'2026年2月SBET'!J24</f>
        <v>2921</v>
      </c>
      <c r="Z20" s="12">
        <f t="shared" si="7"/>
        <v>-1</v>
      </c>
      <c r="AA20" s="7">
        <f>SBET!P24</f>
        <v>0</v>
      </c>
      <c r="AB20" s="7">
        <f>'2026年2月SBET'!P24</f>
        <v>3311446.98</v>
      </c>
      <c r="AC20" s="12">
        <f t="shared" si="8"/>
        <v>-1</v>
      </c>
      <c r="AD20" s="16" t="e">
        <f>SBET!AJ24</f>
        <v>#DIV/0!</v>
      </c>
      <c r="AE20" s="18" t="e">
        <f>SBET!AK24</f>
        <v>#DIV/0!</v>
      </c>
      <c r="AF20" s="9">
        <f>SBET!H24</f>
        <v>0</v>
      </c>
      <c r="AG20" s="9">
        <f>'2026年2月SBET'!H24</f>
        <v>156</v>
      </c>
      <c r="AH20" s="12">
        <f t="shared" si="9"/>
        <v>-1</v>
      </c>
      <c r="AI20" s="7">
        <f>SBET!I24</f>
        <v>0</v>
      </c>
      <c r="AJ20" s="7">
        <f>'2026年2月SBET'!I24</f>
        <v>234</v>
      </c>
      <c r="AK20" s="12">
        <f t="shared" si="10"/>
        <v>-1</v>
      </c>
      <c r="AL20" s="9">
        <f>SBET!M24</f>
        <v>0</v>
      </c>
      <c r="AM20" s="9">
        <f>'2026年2月SBET'!M24</f>
        <v>571253</v>
      </c>
      <c r="AN20" s="12">
        <f t="shared" si="11"/>
        <v>-1</v>
      </c>
      <c r="AO20" s="7">
        <f>SBET!Q24</f>
        <v>0</v>
      </c>
      <c r="AP20" s="7">
        <f>'2026年2月SBET'!Q24</f>
        <v>123173.03</v>
      </c>
      <c r="AQ20" s="12">
        <f t="shared" si="12"/>
        <v>-1</v>
      </c>
      <c r="AR20" s="9" t="str">
        <f>SBET!AG24</f>
        <v/>
      </c>
      <c r="AS20" s="9">
        <f>'2026年2月SBET'!AG24</f>
        <v>-13968.022999999999</v>
      </c>
      <c r="AT20" s="12" t="e">
        <f t="shared" si="13"/>
        <v>#VALUE!</v>
      </c>
    </row>
    <row r="21" spans="1:46" ht="14.25">
      <c r="A21" s="6">
        <f>全平台汇总!A19</f>
        <v>46098</v>
      </c>
      <c r="B21" s="7">
        <f>SBET!D25</f>
        <v>0</v>
      </c>
      <c r="C21" s="7">
        <f>'2026年2月SBET'!D25</f>
        <v>5655</v>
      </c>
      <c r="D21" s="8">
        <f t="shared" si="0"/>
        <v>-1</v>
      </c>
      <c r="E21" s="9">
        <f>SBET!B25</f>
        <v>0</v>
      </c>
      <c r="F21" s="9">
        <f>'2026年2月SBET'!B25</f>
        <v>141</v>
      </c>
      <c r="G21" s="10">
        <f t="shared" si="1"/>
        <v>-1</v>
      </c>
      <c r="H21" s="7">
        <f>SBET!C25</f>
        <v>0</v>
      </c>
      <c r="I21" s="7">
        <f>'2026年2月SBET'!C25</f>
        <v>73</v>
      </c>
      <c r="J21" s="8">
        <f t="shared" si="2"/>
        <v>-1</v>
      </c>
      <c r="K21" s="9">
        <f>SBET!F25</f>
        <v>0</v>
      </c>
      <c r="L21" s="9">
        <f>'2026年2月SBET'!F25</f>
        <v>722</v>
      </c>
      <c r="M21" s="13">
        <f t="shared" si="3"/>
        <v>-1</v>
      </c>
      <c r="N21" s="7">
        <f>SBET!G25</f>
        <v>0</v>
      </c>
      <c r="O21" s="7">
        <f>'2026年2月SBET'!G25</f>
        <v>1248</v>
      </c>
      <c r="P21" s="12">
        <f t="shared" si="4"/>
        <v>-1</v>
      </c>
      <c r="Q21" s="9">
        <f>SBET!K25</f>
        <v>0</v>
      </c>
      <c r="R21" s="9">
        <f>'2026年2月SBET'!K25</f>
        <v>9644</v>
      </c>
      <c r="S21" s="12">
        <f t="shared" si="5"/>
        <v>-1</v>
      </c>
      <c r="T21" s="7">
        <f>SBET!L25</f>
        <v>0</v>
      </c>
      <c r="U21" s="7">
        <f>'2026年2月SBET'!L25</f>
        <v>1089811.27</v>
      </c>
      <c r="V21" s="12">
        <f t="shared" si="6"/>
        <v>-1</v>
      </c>
      <c r="W21" s="16" t="e">
        <f>SBET!AI25</f>
        <v>#DIV/0!</v>
      </c>
      <c r="X21" s="9">
        <f>SBET!J25</f>
        <v>0</v>
      </c>
      <c r="Y21" s="9">
        <f>'2026年2月SBET'!J25</f>
        <v>2951</v>
      </c>
      <c r="Z21" s="12">
        <f t="shared" si="7"/>
        <v>-1</v>
      </c>
      <c r="AA21" s="7">
        <f>SBET!P25</f>
        <v>0</v>
      </c>
      <c r="AB21" s="7">
        <f>'2026年2月SBET'!P25</f>
        <v>5189168.08</v>
      </c>
      <c r="AC21" s="12">
        <f t="shared" si="8"/>
        <v>-1</v>
      </c>
      <c r="AD21" s="16" t="e">
        <f>SBET!AJ25</f>
        <v>#DIV/0!</v>
      </c>
      <c r="AE21" s="18" t="e">
        <f>SBET!AK25</f>
        <v>#DIV/0!</v>
      </c>
      <c r="AF21" s="9">
        <f>SBET!H25</f>
        <v>0</v>
      </c>
      <c r="AG21" s="9">
        <f>'2026年2月SBET'!H25</f>
        <v>132</v>
      </c>
      <c r="AH21" s="12">
        <f t="shared" si="9"/>
        <v>-1</v>
      </c>
      <c r="AI21" s="7">
        <f>SBET!I25</f>
        <v>0</v>
      </c>
      <c r="AJ21" s="7">
        <f>'2026年2月SBET'!I25</f>
        <v>188</v>
      </c>
      <c r="AK21" s="12">
        <f t="shared" si="10"/>
        <v>-1</v>
      </c>
      <c r="AL21" s="9">
        <f>SBET!M25</f>
        <v>0</v>
      </c>
      <c r="AM21" s="9">
        <f>'2026年2月SBET'!M25</f>
        <v>708519</v>
      </c>
      <c r="AN21" s="12">
        <f t="shared" si="11"/>
        <v>-1</v>
      </c>
      <c r="AO21" s="7">
        <f>SBET!Q25</f>
        <v>0</v>
      </c>
      <c r="AP21" s="7">
        <f>'2026年2月SBET'!Q25</f>
        <v>649906.56999999995</v>
      </c>
      <c r="AQ21" s="12">
        <f t="shared" si="12"/>
        <v>-1</v>
      </c>
      <c r="AR21" s="9" t="str">
        <f>SBET!AG25</f>
        <v/>
      </c>
      <c r="AS21" s="9">
        <f>'2026年2月SBET'!AG25</f>
        <v>505315.40299999993</v>
      </c>
      <c r="AT21" s="12" t="e">
        <f t="shared" si="13"/>
        <v>#VALUE!</v>
      </c>
    </row>
    <row r="22" spans="1:46" ht="14.25">
      <c r="A22" s="6">
        <f>全平台汇总!A20</f>
        <v>46099</v>
      </c>
      <c r="B22" s="7">
        <f>SBET!D26</f>
        <v>0</v>
      </c>
      <c r="C22" s="7">
        <f>'2026年2月SBET'!D26</f>
        <v>5194</v>
      </c>
      <c r="D22" s="8">
        <f t="shared" si="0"/>
        <v>-1</v>
      </c>
      <c r="E22" s="9">
        <f>SBET!B26</f>
        <v>0</v>
      </c>
      <c r="F22" s="9">
        <f>'2026年2月SBET'!B26</f>
        <v>163</v>
      </c>
      <c r="G22" s="10">
        <f t="shared" si="1"/>
        <v>-1</v>
      </c>
      <c r="H22" s="7">
        <f>SBET!C26</f>
        <v>0</v>
      </c>
      <c r="I22" s="7">
        <f>'2026年2月SBET'!C26</f>
        <v>62</v>
      </c>
      <c r="J22" s="8">
        <f t="shared" si="2"/>
        <v>-1</v>
      </c>
      <c r="K22" s="9">
        <f>SBET!F26</f>
        <v>0</v>
      </c>
      <c r="L22" s="9">
        <f>'2026年2月SBET'!F26</f>
        <v>577</v>
      </c>
      <c r="M22" s="13">
        <f t="shared" si="3"/>
        <v>-1</v>
      </c>
      <c r="N22" s="7">
        <f>SBET!G26</f>
        <v>0</v>
      </c>
      <c r="O22" s="7">
        <f>'2026年2月SBET'!G26</f>
        <v>1098</v>
      </c>
      <c r="P22" s="12">
        <f t="shared" si="4"/>
        <v>-1</v>
      </c>
      <c r="Q22" s="9">
        <f>SBET!K26</f>
        <v>0</v>
      </c>
      <c r="R22" s="9">
        <f>'2026年2月SBET'!K26</f>
        <v>10077</v>
      </c>
      <c r="S22" s="12">
        <f t="shared" si="5"/>
        <v>-1</v>
      </c>
      <c r="T22" s="7">
        <f>SBET!L26</f>
        <v>0</v>
      </c>
      <c r="U22" s="7">
        <f>'2026年2月SBET'!L26</f>
        <v>639200</v>
      </c>
      <c r="V22" s="12">
        <f t="shared" si="6"/>
        <v>-1</v>
      </c>
      <c r="W22" s="16" t="e">
        <f>SBET!AI26</f>
        <v>#DIV/0!</v>
      </c>
      <c r="X22" s="9">
        <f>SBET!J26</f>
        <v>0</v>
      </c>
      <c r="Y22" s="9">
        <f>'2026年2月SBET'!J26</f>
        <v>2744</v>
      </c>
      <c r="Z22" s="12">
        <f t="shared" si="7"/>
        <v>-1</v>
      </c>
      <c r="AA22" s="7">
        <f>SBET!P26</f>
        <v>0</v>
      </c>
      <c r="AB22" s="7">
        <f>'2026年2月SBET'!P26</f>
        <v>3720502.22</v>
      </c>
      <c r="AC22" s="12">
        <f t="shared" si="8"/>
        <v>-1</v>
      </c>
      <c r="AD22" s="16" t="e">
        <f>SBET!AJ26</f>
        <v>#DIV/0!</v>
      </c>
      <c r="AE22" s="18" t="e">
        <f>SBET!AK26</f>
        <v>#DIV/0!</v>
      </c>
      <c r="AF22" s="9">
        <f>SBET!H26</f>
        <v>0</v>
      </c>
      <c r="AG22" s="9">
        <f>'2026年2月SBET'!H26</f>
        <v>133</v>
      </c>
      <c r="AH22" s="12">
        <f t="shared" si="9"/>
        <v>-1</v>
      </c>
      <c r="AI22" s="7">
        <f>SBET!I26</f>
        <v>0</v>
      </c>
      <c r="AJ22" s="7">
        <f>'2026年2月SBET'!I26</f>
        <v>197</v>
      </c>
      <c r="AK22" s="12">
        <f t="shared" si="10"/>
        <v>-1</v>
      </c>
      <c r="AL22" s="9">
        <f>SBET!M26</f>
        <v>0</v>
      </c>
      <c r="AM22" s="9">
        <f>'2026年2月SBET'!M26</f>
        <v>359078</v>
      </c>
      <c r="AN22" s="12">
        <f t="shared" si="11"/>
        <v>-1</v>
      </c>
      <c r="AO22" s="7">
        <f>SBET!Q26</f>
        <v>0</v>
      </c>
      <c r="AP22" s="7">
        <f>'2026年2月SBET'!Q26</f>
        <v>342021.3</v>
      </c>
      <c r="AQ22" s="12">
        <f t="shared" si="12"/>
        <v>-1</v>
      </c>
      <c r="AR22" s="9" t="str">
        <f>SBET!AG26</f>
        <v/>
      </c>
      <c r="AS22" s="9">
        <f>'2026年2月SBET'!AG26</f>
        <v>223958.31999999998</v>
      </c>
      <c r="AT22" s="12" t="e">
        <f t="shared" si="13"/>
        <v>#VALUE!</v>
      </c>
    </row>
    <row r="23" spans="1:46" ht="14.25" outlineLevel="1">
      <c r="A23" s="6">
        <f>全平台汇总!A21</f>
        <v>46100</v>
      </c>
      <c r="B23" s="7">
        <f>SBET!D27</f>
        <v>0</v>
      </c>
      <c r="C23" s="7">
        <f>'2026年2月SBET'!D27</f>
        <v>5099</v>
      </c>
      <c r="D23" s="8">
        <f t="shared" si="0"/>
        <v>-1</v>
      </c>
      <c r="E23" s="9">
        <f>SBET!B27</f>
        <v>0</v>
      </c>
      <c r="F23" s="9">
        <f>'2026年2月SBET'!B27</f>
        <v>162</v>
      </c>
      <c r="G23" s="10">
        <f t="shared" si="1"/>
        <v>-1</v>
      </c>
      <c r="H23" s="7">
        <f>SBET!C27</f>
        <v>0</v>
      </c>
      <c r="I23" s="7">
        <f>'2026年2月SBET'!C27</f>
        <v>49</v>
      </c>
      <c r="J23" s="8">
        <f t="shared" si="2"/>
        <v>-1</v>
      </c>
      <c r="K23" s="9">
        <f>SBET!F27</f>
        <v>0</v>
      </c>
      <c r="L23" s="9">
        <f>'2026年2月SBET'!F27</f>
        <v>603</v>
      </c>
      <c r="M23" s="13">
        <f t="shared" si="3"/>
        <v>-1</v>
      </c>
      <c r="N23" s="7">
        <f>SBET!G27</f>
        <v>0</v>
      </c>
      <c r="O23" s="7">
        <f>'2026年2月SBET'!G27</f>
        <v>1196</v>
      </c>
      <c r="P23" s="12">
        <f t="shared" si="4"/>
        <v>-1</v>
      </c>
      <c r="Q23" s="9">
        <f>SBET!K27</f>
        <v>0</v>
      </c>
      <c r="R23" s="9">
        <f>'2026年2月SBET'!K27</f>
        <v>11236</v>
      </c>
      <c r="S23" s="12">
        <f t="shared" si="5"/>
        <v>-1</v>
      </c>
      <c r="T23" s="7">
        <f>SBET!L27</f>
        <v>0</v>
      </c>
      <c r="U23" s="7">
        <f>'2026年2月SBET'!L27</f>
        <v>1051117</v>
      </c>
      <c r="V23" s="12">
        <f t="shared" si="6"/>
        <v>-1</v>
      </c>
      <c r="W23" s="16" t="e">
        <f>SBET!AI27</f>
        <v>#DIV/0!</v>
      </c>
      <c r="X23" s="9">
        <f>SBET!J27</f>
        <v>0</v>
      </c>
      <c r="Y23" s="9">
        <f>'2026年2月SBET'!J27</f>
        <v>2683</v>
      </c>
      <c r="Z23" s="12">
        <f t="shared" si="7"/>
        <v>-1</v>
      </c>
      <c r="AA23" s="7">
        <f>SBET!P27</f>
        <v>0</v>
      </c>
      <c r="AB23" s="7">
        <f>'2026年2月SBET'!P27</f>
        <v>6224369.7800000003</v>
      </c>
      <c r="AC23" s="12">
        <f t="shared" si="8"/>
        <v>-1</v>
      </c>
      <c r="AD23" s="16" t="e">
        <f>SBET!AJ27</f>
        <v>#DIV/0!</v>
      </c>
      <c r="AE23" s="18" t="e">
        <f>SBET!AK27</f>
        <v>#DIV/0!</v>
      </c>
      <c r="AF23" s="9">
        <f>SBET!H27</f>
        <v>0</v>
      </c>
      <c r="AG23" s="9">
        <f>'2026年2月SBET'!H27</f>
        <v>138</v>
      </c>
      <c r="AH23" s="12">
        <f t="shared" si="9"/>
        <v>-1</v>
      </c>
      <c r="AI23" s="7">
        <f>SBET!I27</f>
        <v>0</v>
      </c>
      <c r="AJ23" s="7">
        <f>'2026年2月SBET'!I27</f>
        <v>210</v>
      </c>
      <c r="AK23" s="12">
        <f t="shared" si="10"/>
        <v>-1</v>
      </c>
      <c r="AL23" s="9">
        <f>SBET!M27</f>
        <v>0</v>
      </c>
      <c r="AM23" s="9">
        <f>'2026年2月SBET'!M27</f>
        <v>1010492</v>
      </c>
      <c r="AN23" s="12">
        <f t="shared" si="11"/>
        <v>-1</v>
      </c>
      <c r="AO23" s="7">
        <f>SBET!Q27</f>
        <v>0</v>
      </c>
      <c r="AP23" s="7">
        <f>'2026年2月SBET'!Q27</f>
        <v>77289.14</v>
      </c>
      <c r="AQ23" s="12">
        <f t="shared" si="12"/>
        <v>-1</v>
      </c>
      <c r="AR23" s="9" t="str">
        <f>SBET!AG27</f>
        <v/>
      </c>
      <c r="AS23" s="9">
        <f>'2026年2月SBET'!AG27</f>
        <v>-7518.5139999999992</v>
      </c>
      <c r="AT23" s="12" t="e">
        <f t="shared" si="13"/>
        <v>#VALUE!</v>
      </c>
    </row>
    <row r="24" spans="1:46" ht="14.25" outlineLevel="1">
      <c r="A24" s="6">
        <f>全平台汇总!A22</f>
        <v>46101</v>
      </c>
      <c r="B24" s="7">
        <f>SBET!D28</f>
        <v>0</v>
      </c>
      <c r="C24" s="7">
        <f>'2026年2月SBET'!D28</f>
        <v>1531</v>
      </c>
      <c r="D24" s="8">
        <f t="shared" si="0"/>
        <v>-1</v>
      </c>
      <c r="E24" s="9">
        <f>SBET!B28</f>
        <v>0</v>
      </c>
      <c r="F24" s="9">
        <f>'2026年2月SBET'!B28</f>
        <v>160</v>
      </c>
      <c r="G24" s="10">
        <f t="shared" si="1"/>
        <v>-1</v>
      </c>
      <c r="H24" s="7">
        <f>SBET!C28</f>
        <v>0</v>
      </c>
      <c r="I24" s="7">
        <f>'2026年2月SBET'!C28</f>
        <v>66</v>
      </c>
      <c r="J24" s="8">
        <f t="shared" si="2"/>
        <v>-1</v>
      </c>
      <c r="K24" s="9">
        <f>SBET!F28</f>
        <v>0</v>
      </c>
      <c r="L24" s="9">
        <f>'2026年2月SBET'!F28</f>
        <v>590</v>
      </c>
      <c r="M24" s="13">
        <f t="shared" si="3"/>
        <v>-1</v>
      </c>
      <c r="N24" s="7">
        <f>SBET!G28</f>
        <v>0</v>
      </c>
      <c r="O24" s="7">
        <f>'2026年2月SBET'!G28</f>
        <v>1096</v>
      </c>
      <c r="P24" s="12">
        <f t="shared" si="4"/>
        <v>-1</v>
      </c>
      <c r="Q24" s="9">
        <f>SBET!K28</f>
        <v>0</v>
      </c>
      <c r="R24" s="9">
        <f>'2026年2月SBET'!K28</f>
        <v>9804</v>
      </c>
      <c r="S24" s="12">
        <f t="shared" si="5"/>
        <v>-1</v>
      </c>
      <c r="T24" s="7">
        <f>SBET!L28</f>
        <v>0</v>
      </c>
      <c r="U24" s="7">
        <f>'2026年2月SBET'!L28</f>
        <v>953698</v>
      </c>
      <c r="V24" s="12">
        <f t="shared" si="6"/>
        <v>-1</v>
      </c>
      <c r="W24" s="16" t="e">
        <f>SBET!AI28</f>
        <v>#DIV/0!</v>
      </c>
      <c r="X24" s="9">
        <f>SBET!J28</f>
        <v>0</v>
      </c>
      <c r="Y24" s="9">
        <f>'2026年2月SBET'!J28</f>
        <v>2490</v>
      </c>
      <c r="Z24" s="12">
        <f t="shared" si="7"/>
        <v>-1</v>
      </c>
      <c r="AA24" s="7">
        <f>SBET!P28</f>
        <v>0</v>
      </c>
      <c r="AB24" s="7">
        <f>'2026年2月SBET'!P28</f>
        <v>5631555.1200000001</v>
      </c>
      <c r="AC24" s="12">
        <f t="shared" si="8"/>
        <v>-1</v>
      </c>
      <c r="AD24" s="16" t="e">
        <f>SBET!AJ28</f>
        <v>#DIV/0!</v>
      </c>
      <c r="AE24" s="18" t="e">
        <f>SBET!AK28</f>
        <v>#DIV/0!</v>
      </c>
      <c r="AF24" s="9">
        <f>SBET!H28</f>
        <v>0</v>
      </c>
      <c r="AG24" s="9">
        <f>'2026年2月SBET'!H28</f>
        <v>128</v>
      </c>
      <c r="AH24" s="12">
        <f t="shared" si="9"/>
        <v>-1</v>
      </c>
      <c r="AI24" s="7">
        <f>SBET!I28</f>
        <v>0</v>
      </c>
      <c r="AJ24" s="7">
        <f>'2026年2月SBET'!I28</f>
        <v>187</v>
      </c>
      <c r="AK24" s="12">
        <f t="shared" si="10"/>
        <v>-1</v>
      </c>
      <c r="AL24" s="9">
        <f>SBET!M28</f>
        <v>0</v>
      </c>
      <c r="AM24" s="9">
        <f>'2026年2月SBET'!M28</f>
        <v>630332</v>
      </c>
      <c r="AN24" s="12">
        <f t="shared" si="11"/>
        <v>-1</v>
      </c>
      <c r="AO24" s="7">
        <f>SBET!Q28</f>
        <v>0</v>
      </c>
      <c r="AP24" s="7">
        <f>'2026年2月SBET'!Q28</f>
        <v>415508.1</v>
      </c>
      <c r="AQ24" s="12">
        <f t="shared" si="12"/>
        <v>-1</v>
      </c>
      <c r="AR24" s="9" t="str">
        <f>SBET!AG28</f>
        <v/>
      </c>
      <c r="AS24" s="9">
        <f>'2026年2月SBET'!AG28</f>
        <v>299293.94</v>
      </c>
      <c r="AT24" s="12" t="e">
        <f t="shared" si="13"/>
        <v>#VALUE!</v>
      </c>
    </row>
    <row r="25" spans="1:46" ht="14.25" outlineLevel="1">
      <c r="A25" s="6">
        <f>全平台汇总!A23</f>
        <v>46102</v>
      </c>
      <c r="B25" s="7">
        <f>SBET!D29</f>
        <v>0</v>
      </c>
      <c r="C25" s="7">
        <f>'2026年2月SBET'!D29</f>
        <v>4931</v>
      </c>
      <c r="D25" s="8">
        <f t="shared" si="0"/>
        <v>-1</v>
      </c>
      <c r="E25" s="9">
        <f>SBET!B29</f>
        <v>0</v>
      </c>
      <c r="F25" s="9">
        <f>'2026年2月SBET'!B29</f>
        <v>129</v>
      </c>
      <c r="G25" s="10">
        <f t="shared" si="1"/>
        <v>-1</v>
      </c>
      <c r="H25" s="7">
        <f>SBET!C29</f>
        <v>0</v>
      </c>
      <c r="I25" s="7">
        <f>'2026年2月SBET'!C29</f>
        <v>55</v>
      </c>
      <c r="J25" s="8">
        <f t="shared" si="2"/>
        <v>-1</v>
      </c>
      <c r="K25" s="9">
        <f>SBET!F29</f>
        <v>0</v>
      </c>
      <c r="L25" s="9">
        <f>'2026年2月SBET'!F29</f>
        <v>775</v>
      </c>
      <c r="M25" s="13">
        <f t="shared" si="3"/>
        <v>-1</v>
      </c>
      <c r="N25" s="7">
        <f>SBET!G29</f>
        <v>0</v>
      </c>
      <c r="O25" s="7">
        <f>'2026年2月SBET'!G29</f>
        <v>1322</v>
      </c>
      <c r="P25" s="12">
        <f t="shared" si="4"/>
        <v>-1</v>
      </c>
      <c r="Q25" s="9">
        <f>SBET!K29</f>
        <v>0</v>
      </c>
      <c r="R25" s="9">
        <f>'2026年2月SBET'!K29</f>
        <v>12385</v>
      </c>
      <c r="S25" s="12">
        <f t="shared" si="5"/>
        <v>-1</v>
      </c>
      <c r="T25" s="7">
        <f>SBET!L29</f>
        <v>0</v>
      </c>
      <c r="U25" s="7">
        <f>'2026年2月SBET'!L29</f>
        <v>578668</v>
      </c>
      <c r="V25" s="12">
        <f t="shared" si="6"/>
        <v>-1</v>
      </c>
      <c r="W25" s="16" t="e">
        <f>SBET!AI29</f>
        <v>#DIV/0!</v>
      </c>
      <c r="X25" s="9">
        <f>SBET!J29</f>
        <v>0</v>
      </c>
      <c r="Y25" s="9">
        <f>'2026年2月SBET'!J29</f>
        <v>2717</v>
      </c>
      <c r="Z25" s="12">
        <f t="shared" si="7"/>
        <v>-1</v>
      </c>
      <c r="AA25" s="7">
        <f>SBET!P29</f>
        <v>0</v>
      </c>
      <c r="AB25" s="7">
        <f>'2026年2月SBET'!P29</f>
        <v>3418316.96</v>
      </c>
      <c r="AC25" s="12">
        <f t="shared" si="8"/>
        <v>-1</v>
      </c>
      <c r="AD25" s="16" t="e">
        <f>SBET!AJ29</f>
        <v>#DIV/0!</v>
      </c>
      <c r="AE25" s="18" t="e">
        <f>SBET!AK29</f>
        <v>#DIV/0!</v>
      </c>
      <c r="AF25" s="9">
        <f>SBET!H29</f>
        <v>0</v>
      </c>
      <c r="AG25" s="9">
        <f>'2026年2月SBET'!H29</f>
        <v>139</v>
      </c>
      <c r="AH25" s="12">
        <f t="shared" si="9"/>
        <v>-1</v>
      </c>
      <c r="AI25" s="7">
        <f>SBET!I29</f>
        <v>0</v>
      </c>
      <c r="AJ25" s="7">
        <f>'2026年2月SBET'!I29</f>
        <v>193</v>
      </c>
      <c r="AK25" s="12">
        <f t="shared" si="10"/>
        <v>-1</v>
      </c>
      <c r="AL25" s="9">
        <f>SBET!M29</f>
        <v>0</v>
      </c>
      <c r="AM25" s="9">
        <f>'2026年2月SBET'!M29</f>
        <v>434756</v>
      </c>
      <c r="AN25" s="12">
        <f t="shared" si="11"/>
        <v>-1</v>
      </c>
      <c r="AO25" s="7">
        <f>SBET!Q29</f>
        <v>0</v>
      </c>
      <c r="AP25" s="7">
        <f>'2026年2月SBET'!Q29</f>
        <v>180842.47</v>
      </c>
      <c r="AQ25" s="12">
        <f t="shared" si="12"/>
        <v>-1</v>
      </c>
      <c r="AR25" s="9" t="str">
        <f>SBET!AG29</f>
        <v/>
      </c>
      <c r="AS25" s="9">
        <f>'2026年2月SBET'!AG29</f>
        <v>77175.612999999998</v>
      </c>
      <c r="AT25" s="12" t="e">
        <f t="shared" si="13"/>
        <v>#VALUE!</v>
      </c>
    </row>
    <row r="26" spans="1:46" ht="14.25" outlineLevel="1">
      <c r="A26" s="6">
        <f>全平台汇总!A24</f>
        <v>46103</v>
      </c>
      <c r="B26" s="7">
        <f>SBET!D30</f>
        <v>0</v>
      </c>
      <c r="C26" s="7">
        <f>'2026年2月SBET'!D30</f>
        <v>5422</v>
      </c>
      <c r="D26" s="8">
        <f t="shared" si="0"/>
        <v>-1</v>
      </c>
      <c r="E26" s="9">
        <f>SBET!B30</f>
        <v>0</v>
      </c>
      <c r="F26" s="9">
        <f>'2026年2月SBET'!B30</f>
        <v>138</v>
      </c>
      <c r="G26" s="10">
        <f t="shared" si="1"/>
        <v>-1</v>
      </c>
      <c r="H26" s="7">
        <f>SBET!C30</f>
        <v>0</v>
      </c>
      <c r="I26" s="7">
        <f>'2026年2月SBET'!C30</f>
        <v>64</v>
      </c>
      <c r="J26" s="8">
        <f t="shared" si="2"/>
        <v>-1</v>
      </c>
      <c r="K26" s="9">
        <f>SBET!F30</f>
        <v>0</v>
      </c>
      <c r="L26" s="9">
        <f>'2026年2月SBET'!F30</f>
        <v>703</v>
      </c>
      <c r="M26" s="13">
        <f t="shared" si="3"/>
        <v>-1</v>
      </c>
      <c r="N26" s="7">
        <f>SBET!G30</f>
        <v>0</v>
      </c>
      <c r="O26" s="7">
        <f>'2026年2月SBET'!G30</f>
        <v>1200</v>
      </c>
      <c r="P26" s="12">
        <f t="shared" si="4"/>
        <v>-1</v>
      </c>
      <c r="Q26" s="9">
        <f>SBET!K30</f>
        <v>0</v>
      </c>
      <c r="R26" s="9">
        <f>'2026年2月SBET'!K30</f>
        <v>12354</v>
      </c>
      <c r="S26" s="12">
        <f t="shared" si="5"/>
        <v>-1</v>
      </c>
      <c r="T26" s="7">
        <f>SBET!L30</f>
        <v>0</v>
      </c>
      <c r="U26" s="7">
        <f>'2026年2月SBET'!L30</f>
        <v>500212</v>
      </c>
      <c r="V26" s="12">
        <f t="shared" si="6"/>
        <v>-1</v>
      </c>
      <c r="W26" s="16" t="e">
        <f>SBET!AI30</f>
        <v>#DIV/0!</v>
      </c>
      <c r="X26" s="9">
        <f>SBET!J30</f>
        <v>0</v>
      </c>
      <c r="Y26" s="9">
        <f>'2026年2月SBET'!J30</f>
        <v>2921</v>
      </c>
      <c r="Z26" s="12">
        <f t="shared" si="7"/>
        <v>-1</v>
      </c>
      <c r="AA26" s="7">
        <f>SBET!P30</f>
        <v>0</v>
      </c>
      <c r="AB26" s="7">
        <f>'2026年2月SBET'!P30</f>
        <v>3069646.03</v>
      </c>
      <c r="AC26" s="12">
        <f t="shared" si="8"/>
        <v>-1</v>
      </c>
      <c r="AD26" s="16" t="e">
        <f>SBET!AJ30</f>
        <v>#DIV/0!</v>
      </c>
      <c r="AE26" s="18" t="e">
        <f>SBET!AK30</f>
        <v>#DIV/0!</v>
      </c>
      <c r="AF26" s="9">
        <f>SBET!H30</f>
        <v>0</v>
      </c>
      <c r="AG26" s="9">
        <f>'2026年2月SBET'!H30</f>
        <v>141</v>
      </c>
      <c r="AH26" s="12">
        <f t="shared" si="9"/>
        <v>-1</v>
      </c>
      <c r="AI26" s="7">
        <f>SBET!I30</f>
        <v>0</v>
      </c>
      <c r="AJ26" s="7">
        <f>'2026年2月SBET'!I30</f>
        <v>195</v>
      </c>
      <c r="AK26" s="12">
        <f t="shared" si="10"/>
        <v>-1</v>
      </c>
      <c r="AL26" s="9">
        <f>SBET!M30</f>
        <v>0</v>
      </c>
      <c r="AM26" s="9">
        <f>'2026年2月SBET'!M30</f>
        <v>599624</v>
      </c>
      <c r="AN26" s="12">
        <f t="shared" si="11"/>
        <v>-1</v>
      </c>
      <c r="AO26" s="7">
        <f>SBET!Q30</f>
        <v>0</v>
      </c>
      <c r="AP26" s="7">
        <f>'2026年2月SBET'!Q30</f>
        <v>22455.62</v>
      </c>
      <c r="AQ26" s="12">
        <f t="shared" si="12"/>
        <v>-1</v>
      </c>
      <c r="AR26" s="9" t="str">
        <f>SBET!AG30</f>
        <v/>
      </c>
      <c r="AS26" s="9">
        <f>'2026年2月SBET'!AG30</f>
        <v>-94901.482000000004</v>
      </c>
      <c r="AT26" s="12" t="e">
        <f t="shared" si="13"/>
        <v>#VALUE!</v>
      </c>
    </row>
    <row r="27" spans="1:46" ht="14.25" outlineLevel="1">
      <c r="A27" s="6">
        <f>全平台汇总!A25</f>
        <v>46104</v>
      </c>
      <c r="B27" s="7">
        <f>SBET!D31</f>
        <v>0</v>
      </c>
      <c r="C27" s="7">
        <f>'2026年2月SBET'!D31</f>
        <v>4766</v>
      </c>
      <c r="D27" s="8">
        <f t="shared" si="0"/>
        <v>-1</v>
      </c>
      <c r="E27" s="9">
        <f>SBET!B31</f>
        <v>0</v>
      </c>
      <c r="F27" s="9">
        <f>'2026年2月SBET'!B31</f>
        <v>125</v>
      </c>
      <c r="G27" s="10">
        <f t="shared" si="1"/>
        <v>-1</v>
      </c>
      <c r="H27" s="7">
        <f>SBET!C31</f>
        <v>0</v>
      </c>
      <c r="I27" s="7">
        <f>'2026年2月SBET'!C31</f>
        <v>54</v>
      </c>
      <c r="J27" s="8">
        <f t="shared" si="2"/>
        <v>-1</v>
      </c>
      <c r="K27" s="9">
        <f>SBET!F31</f>
        <v>0</v>
      </c>
      <c r="L27" s="9">
        <f>'2026年2月SBET'!F31</f>
        <v>601</v>
      </c>
      <c r="M27" s="13">
        <f t="shared" si="3"/>
        <v>-1</v>
      </c>
      <c r="N27" s="7">
        <f>SBET!G31</f>
        <v>0</v>
      </c>
      <c r="O27" s="7">
        <f>'2026年2月SBET'!G31</f>
        <v>1072</v>
      </c>
      <c r="P27" s="12">
        <f t="shared" si="4"/>
        <v>-1</v>
      </c>
      <c r="Q27" s="9">
        <f>SBET!K31</f>
        <v>0</v>
      </c>
      <c r="R27" s="9">
        <f>'2026年2月SBET'!K31</f>
        <v>10430</v>
      </c>
      <c r="S27" s="12">
        <f t="shared" si="5"/>
        <v>-1</v>
      </c>
      <c r="T27" s="7">
        <f>SBET!L31</f>
        <v>0</v>
      </c>
      <c r="U27" s="7">
        <f>'2026年2月SBET'!L31</f>
        <v>476739</v>
      </c>
      <c r="V27" s="12">
        <f t="shared" si="6"/>
        <v>-1</v>
      </c>
      <c r="W27" s="16" t="e">
        <f>SBET!AI31</f>
        <v>#DIV/0!</v>
      </c>
      <c r="X27" s="9">
        <f>SBET!J31</f>
        <v>0</v>
      </c>
      <c r="Y27" s="9">
        <f>'2026年2月SBET'!J31</f>
        <v>2594</v>
      </c>
      <c r="Z27" s="12">
        <f t="shared" si="7"/>
        <v>-1</v>
      </c>
      <c r="AA27" s="7">
        <f>SBET!P31</f>
        <v>0</v>
      </c>
      <c r="AB27" s="7">
        <f>'2026年2月SBET'!P31</f>
        <v>2449134.37</v>
      </c>
      <c r="AC27" s="12">
        <f t="shared" si="8"/>
        <v>-1</v>
      </c>
      <c r="AD27" s="16" t="e">
        <f>SBET!AJ31</f>
        <v>#DIV/0!</v>
      </c>
      <c r="AE27" s="18" t="e">
        <f>SBET!AK31</f>
        <v>#DIV/0!</v>
      </c>
      <c r="AF27" s="9">
        <f>SBET!H31</f>
        <v>0</v>
      </c>
      <c r="AG27" s="9">
        <f>'2026年2月SBET'!H31</f>
        <v>143</v>
      </c>
      <c r="AH27" s="12">
        <f t="shared" si="9"/>
        <v>-1</v>
      </c>
      <c r="AI27" s="7">
        <f>SBET!I31</f>
        <v>0</v>
      </c>
      <c r="AJ27" s="7">
        <f>'2026年2月SBET'!I31</f>
        <v>196</v>
      </c>
      <c r="AK27" s="12">
        <f t="shared" si="10"/>
        <v>-1</v>
      </c>
      <c r="AL27" s="9">
        <f>SBET!M31</f>
        <v>0</v>
      </c>
      <c r="AM27" s="9">
        <f>'2026年2月SBET'!M31</f>
        <v>336506</v>
      </c>
      <c r="AN27" s="12">
        <f t="shared" si="11"/>
        <v>-1</v>
      </c>
      <c r="AO27" s="7">
        <f>SBET!Q31</f>
        <v>0</v>
      </c>
      <c r="AP27" s="7">
        <f>'2026年2月SBET'!Q31</f>
        <v>186900.64</v>
      </c>
      <c r="AQ27" s="12">
        <f t="shared" si="12"/>
        <v>-1</v>
      </c>
      <c r="AR27" s="9" t="str">
        <f>SBET!AG31</f>
        <v/>
      </c>
      <c r="AS27" s="9">
        <f>'2026年2月SBET'!AG31</f>
        <v>27219.026000000016</v>
      </c>
      <c r="AT27" s="12" t="e">
        <f t="shared" si="13"/>
        <v>#VALUE!</v>
      </c>
    </row>
    <row r="28" spans="1:46" ht="14.25" outlineLevel="1">
      <c r="A28" s="6">
        <f>全平台汇总!A26</f>
        <v>46105</v>
      </c>
      <c r="B28" s="7">
        <f>SBET!D32</f>
        <v>0</v>
      </c>
      <c r="C28" s="7">
        <f>'2026年2月SBET'!D32</f>
        <v>4863</v>
      </c>
      <c r="D28" s="8">
        <f t="shared" si="0"/>
        <v>-1</v>
      </c>
      <c r="E28" s="9">
        <f>SBET!B32</f>
        <v>0</v>
      </c>
      <c r="F28" s="9">
        <f>'2026年2月SBET'!B32</f>
        <v>140</v>
      </c>
      <c r="G28" s="10">
        <f t="shared" si="1"/>
        <v>-1</v>
      </c>
      <c r="H28" s="7">
        <f>SBET!C32</f>
        <v>0</v>
      </c>
      <c r="I28" s="7">
        <f>'2026年2月SBET'!C32</f>
        <v>51</v>
      </c>
      <c r="J28" s="8">
        <f t="shared" si="2"/>
        <v>-1</v>
      </c>
      <c r="K28" s="9">
        <f>SBET!F32</f>
        <v>0</v>
      </c>
      <c r="L28" s="9">
        <f>'2026年2月SBET'!F32</f>
        <v>590</v>
      </c>
      <c r="M28" s="13">
        <f t="shared" si="3"/>
        <v>-1</v>
      </c>
      <c r="N28" s="7">
        <f>SBET!G32</f>
        <v>0</v>
      </c>
      <c r="O28" s="7">
        <f>'2026年2月SBET'!G32</f>
        <v>1099</v>
      </c>
      <c r="P28" s="12">
        <f t="shared" si="4"/>
        <v>-1</v>
      </c>
      <c r="Q28" s="9">
        <f>SBET!K32</f>
        <v>0</v>
      </c>
      <c r="R28" s="9">
        <f>'2026年2月SBET'!K32</f>
        <v>8535</v>
      </c>
      <c r="S28" s="12">
        <f t="shared" si="5"/>
        <v>-1</v>
      </c>
      <c r="T28" s="7">
        <f>SBET!L32</f>
        <v>0</v>
      </c>
      <c r="U28" s="7">
        <f>'2026年2月SBET'!L32</f>
        <v>457319</v>
      </c>
      <c r="V28" s="12">
        <f t="shared" si="6"/>
        <v>-1</v>
      </c>
      <c r="W28" s="16" t="e">
        <f>SBET!AI32</f>
        <v>#DIV/0!</v>
      </c>
      <c r="X28" s="9">
        <f>SBET!J32</f>
        <v>0</v>
      </c>
      <c r="Y28" s="9">
        <f>'2026年2月SBET'!J32</f>
        <v>2569</v>
      </c>
      <c r="Z28" s="12">
        <f t="shared" si="7"/>
        <v>-1</v>
      </c>
      <c r="AA28" s="7">
        <f>SBET!P32</f>
        <v>0</v>
      </c>
      <c r="AB28" s="7">
        <f>'2026年2月SBET'!P32</f>
        <v>4787081.55</v>
      </c>
      <c r="AC28" s="12">
        <f t="shared" si="8"/>
        <v>-1</v>
      </c>
      <c r="AD28" s="16" t="e">
        <f>SBET!AJ32</f>
        <v>#DIV/0!</v>
      </c>
      <c r="AE28" s="18" t="e">
        <f>SBET!AK32</f>
        <v>#DIV/0!</v>
      </c>
      <c r="AF28" s="9">
        <f>SBET!H32</f>
        <v>0</v>
      </c>
      <c r="AG28" s="9">
        <f>'2026年2月SBET'!H32</f>
        <v>116</v>
      </c>
      <c r="AH28" s="12">
        <f t="shared" si="9"/>
        <v>-1</v>
      </c>
      <c r="AI28" s="7">
        <f>SBET!I32</f>
        <v>0</v>
      </c>
      <c r="AJ28" s="7">
        <f>'2026年2月SBET'!I32</f>
        <v>170</v>
      </c>
      <c r="AK28" s="12">
        <f t="shared" si="10"/>
        <v>-1</v>
      </c>
      <c r="AL28" s="9">
        <f>SBET!M32</f>
        <v>0</v>
      </c>
      <c r="AM28" s="9">
        <f>'2026年2月SBET'!M32</f>
        <v>440022</v>
      </c>
      <c r="AN28" s="12">
        <f t="shared" si="11"/>
        <v>-1</v>
      </c>
      <c r="AO28" s="7">
        <f>SBET!Q32</f>
        <v>0</v>
      </c>
      <c r="AP28" s="7">
        <f>'2026年2月SBET'!Q32</f>
        <v>18034.330000000002</v>
      </c>
      <c r="AQ28" s="12">
        <f t="shared" si="12"/>
        <v>-1</v>
      </c>
      <c r="AR28" s="9" t="str">
        <f>SBET!AG32</f>
        <v/>
      </c>
      <c r="AS28" s="9">
        <f>'2026年2月SBET'!AG32</f>
        <v>-36237.942999999999</v>
      </c>
      <c r="AT28" s="12" t="e">
        <f t="shared" si="13"/>
        <v>#VALUE!</v>
      </c>
    </row>
    <row r="29" spans="1:46" ht="14.25" outlineLevel="1">
      <c r="A29" s="6">
        <f>全平台汇总!A27</f>
        <v>46106</v>
      </c>
      <c r="B29" s="7">
        <f>SBET!D33</f>
        <v>0</v>
      </c>
      <c r="C29" s="7">
        <f>'2026年2月SBET'!D33</f>
        <v>4622</v>
      </c>
      <c r="D29" s="8">
        <f t="shared" si="0"/>
        <v>-1</v>
      </c>
      <c r="E29" s="9">
        <f>SBET!B33</f>
        <v>0</v>
      </c>
      <c r="F29" s="9">
        <f>'2026年2月SBET'!B33</f>
        <v>133</v>
      </c>
      <c r="G29" s="10">
        <f t="shared" si="1"/>
        <v>-1</v>
      </c>
      <c r="H29" s="7">
        <f>SBET!C33</f>
        <v>0</v>
      </c>
      <c r="I29" s="7">
        <f>'2026年2月SBET'!C33</f>
        <v>50</v>
      </c>
      <c r="J29" s="8">
        <f t="shared" si="2"/>
        <v>-1</v>
      </c>
      <c r="K29" s="9">
        <f>SBET!F33</f>
        <v>0</v>
      </c>
      <c r="L29" s="9">
        <f>'2026年2月SBET'!F33</f>
        <v>577</v>
      </c>
      <c r="M29" s="13">
        <f t="shared" si="3"/>
        <v>-1</v>
      </c>
      <c r="N29" s="7">
        <f>SBET!G33</f>
        <v>0</v>
      </c>
      <c r="O29" s="7">
        <f>'2026年2月SBET'!G33</f>
        <v>1113</v>
      </c>
      <c r="P29" s="12">
        <f t="shared" si="4"/>
        <v>-1</v>
      </c>
      <c r="Q29" s="9">
        <f>SBET!K33</f>
        <v>0</v>
      </c>
      <c r="R29" s="9">
        <f>'2026年2月SBET'!K33</f>
        <v>7160</v>
      </c>
      <c r="S29" s="12">
        <f t="shared" si="5"/>
        <v>-1</v>
      </c>
      <c r="T29" s="7">
        <f>SBET!L33</f>
        <v>0</v>
      </c>
      <c r="U29" s="7">
        <f>'2026年2月SBET'!L33</f>
        <v>587847</v>
      </c>
      <c r="V29" s="12">
        <f t="shared" si="6"/>
        <v>-1</v>
      </c>
      <c r="W29" s="16" t="e">
        <f>SBET!AI33</f>
        <v>#DIV/0!</v>
      </c>
      <c r="X29" s="9">
        <f>SBET!J33</f>
        <v>0</v>
      </c>
      <c r="Y29" s="9">
        <f>'2026年2月SBET'!J33</f>
        <v>2483</v>
      </c>
      <c r="Z29" s="12">
        <f t="shared" si="7"/>
        <v>-1</v>
      </c>
      <c r="AA29" s="7">
        <f>SBET!P33</f>
        <v>0</v>
      </c>
      <c r="AB29" s="7">
        <f>'2026年2月SBET'!P33</f>
        <v>5618112.8399999999</v>
      </c>
      <c r="AC29" s="12">
        <f t="shared" si="8"/>
        <v>-1</v>
      </c>
      <c r="AD29" s="16" t="e">
        <f>SBET!AJ33</f>
        <v>#DIV/0!</v>
      </c>
      <c r="AE29" s="18" t="e">
        <f>SBET!AK33</f>
        <v>#DIV/0!</v>
      </c>
      <c r="AF29" s="9">
        <f>SBET!H33</f>
        <v>0</v>
      </c>
      <c r="AG29" s="9">
        <f>'2026年2月SBET'!H33</f>
        <v>132</v>
      </c>
      <c r="AH29" s="12">
        <f t="shared" si="9"/>
        <v>-1</v>
      </c>
      <c r="AI29" s="7">
        <f>SBET!I33</f>
        <v>0</v>
      </c>
      <c r="AJ29" s="7">
        <f>'2026年2月SBET'!I33</f>
        <v>178</v>
      </c>
      <c r="AK29" s="12">
        <f t="shared" si="10"/>
        <v>-1</v>
      </c>
      <c r="AL29" s="9">
        <f>SBET!M33</f>
        <v>0</v>
      </c>
      <c r="AM29" s="9">
        <f>'2026年2月SBET'!M33</f>
        <v>423717</v>
      </c>
      <c r="AN29" s="12">
        <f t="shared" si="11"/>
        <v>-1</v>
      </c>
      <c r="AO29" s="7">
        <f>SBET!Q33</f>
        <v>0</v>
      </c>
      <c r="AP29" s="7">
        <f>'2026年2月SBET'!Q33</f>
        <v>227178.37</v>
      </c>
      <c r="AQ29" s="12">
        <f t="shared" si="12"/>
        <v>-1</v>
      </c>
      <c r="AR29" s="9" t="str">
        <f>SBET!AG33</f>
        <v/>
      </c>
      <c r="AS29" s="9">
        <f>'2026年2月SBET'!AG33</f>
        <v>146254.55300000001</v>
      </c>
      <c r="AT29" s="12" t="e">
        <f t="shared" si="13"/>
        <v>#VALUE!</v>
      </c>
    </row>
    <row r="30" spans="1:46" ht="14.25" outlineLevel="1">
      <c r="A30" s="6">
        <f>全平台汇总!A28</f>
        <v>46107</v>
      </c>
      <c r="B30" s="7">
        <f>SBET!D34</f>
        <v>0</v>
      </c>
      <c r="C30" s="7">
        <f>'2026年2月SBET'!D34</f>
        <v>4737</v>
      </c>
      <c r="D30" s="8">
        <f t="shared" si="0"/>
        <v>-1</v>
      </c>
      <c r="E30" s="9">
        <f>SBET!B34</f>
        <v>0</v>
      </c>
      <c r="F30" s="9">
        <f>'2026年2月SBET'!B34</f>
        <v>205</v>
      </c>
      <c r="G30" s="10">
        <f t="shared" si="1"/>
        <v>-1</v>
      </c>
      <c r="H30" s="7">
        <f>SBET!C34</f>
        <v>0</v>
      </c>
      <c r="I30" s="7">
        <f>'2026年2月SBET'!C34</f>
        <v>46</v>
      </c>
      <c r="J30" s="8">
        <f t="shared" si="2"/>
        <v>-1</v>
      </c>
      <c r="K30" s="9">
        <f>SBET!F34</f>
        <v>0</v>
      </c>
      <c r="L30" s="9">
        <f>'2026年2月SBET'!F34</f>
        <v>573</v>
      </c>
      <c r="M30" s="13">
        <f t="shared" si="3"/>
        <v>-1</v>
      </c>
      <c r="N30" s="7">
        <f>SBET!G34</f>
        <v>0</v>
      </c>
      <c r="O30" s="7">
        <f>'2026年2月SBET'!G34</f>
        <v>1172</v>
      </c>
      <c r="P30" s="12">
        <f t="shared" si="4"/>
        <v>-1</v>
      </c>
      <c r="Q30" s="9">
        <f>SBET!K34</f>
        <v>0</v>
      </c>
      <c r="R30" s="9">
        <f>'2026年2月SBET'!K34</f>
        <v>9355</v>
      </c>
      <c r="S30" s="12">
        <f t="shared" si="5"/>
        <v>-1</v>
      </c>
      <c r="T30" s="7">
        <f>SBET!L34</f>
        <v>0</v>
      </c>
      <c r="U30" s="7">
        <f>'2026年2月SBET'!L34</f>
        <v>628991</v>
      </c>
      <c r="V30" s="12">
        <f t="shared" si="6"/>
        <v>-1</v>
      </c>
      <c r="W30" s="16" t="e">
        <f>SBET!AI34</f>
        <v>#DIV/0!</v>
      </c>
      <c r="X30" s="9">
        <f>SBET!J34</f>
        <v>0</v>
      </c>
      <c r="Y30" s="9">
        <f>'2026年2月SBET'!J34</f>
        <v>2614</v>
      </c>
      <c r="Z30" s="12">
        <f t="shared" si="7"/>
        <v>-1</v>
      </c>
      <c r="AA30" s="7">
        <f>SBET!P34</f>
        <v>0</v>
      </c>
      <c r="AB30" s="7">
        <f>'2026年2月SBET'!P34</f>
        <v>3833324.63</v>
      </c>
      <c r="AC30" s="12">
        <f t="shared" si="8"/>
        <v>-1</v>
      </c>
      <c r="AD30" s="16" t="e">
        <f>SBET!AJ34</f>
        <v>#DIV/0!</v>
      </c>
      <c r="AE30" s="18" t="e">
        <f>SBET!AK34</f>
        <v>#DIV/0!</v>
      </c>
      <c r="AF30" s="9">
        <f>SBET!H34</f>
        <v>0</v>
      </c>
      <c r="AG30" s="9">
        <f>'2026年2月SBET'!H34</f>
        <v>134</v>
      </c>
      <c r="AH30" s="12">
        <f t="shared" si="9"/>
        <v>-1</v>
      </c>
      <c r="AI30" s="7">
        <f>SBET!I34</f>
        <v>0</v>
      </c>
      <c r="AJ30" s="7">
        <f>'2026年2月SBET'!I34</f>
        <v>192</v>
      </c>
      <c r="AK30" s="12">
        <f t="shared" si="10"/>
        <v>-1</v>
      </c>
      <c r="AL30" s="9">
        <f>SBET!M34</f>
        <v>0</v>
      </c>
      <c r="AM30" s="9">
        <f>'2026年2月SBET'!M34</f>
        <v>374597</v>
      </c>
      <c r="AN30" s="12">
        <f t="shared" si="11"/>
        <v>-1</v>
      </c>
      <c r="AO30" s="7">
        <f>SBET!Q34</f>
        <v>0</v>
      </c>
      <c r="AP30" s="7">
        <f>'2026年2月SBET'!Q34</f>
        <v>381065.63</v>
      </c>
      <c r="AQ30" s="12">
        <f t="shared" si="12"/>
        <v>-1</v>
      </c>
      <c r="AR30" s="9" t="str">
        <f>SBET!AG34</f>
        <v/>
      </c>
      <c r="AS30" s="9">
        <f>'2026年2月SBET'!AG34</f>
        <v>278395.33699999994</v>
      </c>
      <c r="AT30" s="12" t="e">
        <f t="shared" si="13"/>
        <v>#VALUE!</v>
      </c>
    </row>
    <row r="31" spans="1:46" ht="14.25" outlineLevel="1">
      <c r="A31" s="6">
        <f>全平台汇总!A29</f>
        <v>46108</v>
      </c>
      <c r="B31" s="7">
        <f>SBET!D35</f>
        <v>0</v>
      </c>
      <c r="C31" s="7">
        <f>'2026年2月SBET'!D35</f>
        <v>4388</v>
      </c>
      <c r="D31" s="8">
        <f t="shared" si="0"/>
        <v>-1</v>
      </c>
      <c r="E31" s="9">
        <f>SBET!B35</f>
        <v>0</v>
      </c>
      <c r="F31" s="9">
        <f>'2026年2月SBET'!B35</f>
        <v>154</v>
      </c>
      <c r="G31" s="10">
        <f t="shared" si="1"/>
        <v>-1</v>
      </c>
      <c r="H31" s="7">
        <f>SBET!C35</f>
        <v>0</v>
      </c>
      <c r="I31" s="7">
        <f>'2026年2月SBET'!C35</f>
        <v>44</v>
      </c>
      <c r="J31" s="8">
        <f t="shared" si="2"/>
        <v>-1</v>
      </c>
      <c r="K31" s="9">
        <f>SBET!F35</f>
        <v>0</v>
      </c>
      <c r="L31" s="9">
        <f>'2026年2月SBET'!F35</f>
        <v>563</v>
      </c>
      <c r="M31" s="13">
        <f t="shared" si="3"/>
        <v>-1</v>
      </c>
      <c r="N31" s="7">
        <f>SBET!G35</f>
        <v>0</v>
      </c>
      <c r="O31" s="7">
        <f>'2026年2月SBET'!G35</f>
        <v>1085</v>
      </c>
      <c r="P31" s="12">
        <f t="shared" si="4"/>
        <v>-1</v>
      </c>
      <c r="Q31" s="9">
        <f>SBET!K35</f>
        <v>0</v>
      </c>
      <c r="R31" s="9">
        <f>'2026年2月SBET'!K35</f>
        <v>7504</v>
      </c>
      <c r="S31" s="12">
        <f t="shared" si="5"/>
        <v>-1</v>
      </c>
      <c r="T31" s="7">
        <f>SBET!L35</f>
        <v>0</v>
      </c>
      <c r="U31" s="7">
        <f>'2026年2月SBET'!L35</f>
        <v>569915</v>
      </c>
      <c r="V31" s="12">
        <f t="shared" si="6"/>
        <v>-1</v>
      </c>
      <c r="W31" s="16" t="e">
        <f>SBET!AI35</f>
        <v>#DIV/0!</v>
      </c>
      <c r="X31" s="9">
        <f>SBET!J35</f>
        <v>0</v>
      </c>
      <c r="Y31" s="9">
        <f>'2026年2月SBET'!J35</f>
        <v>2479</v>
      </c>
      <c r="Z31" s="12">
        <f t="shared" si="7"/>
        <v>-1</v>
      </c>
      <c r="AA31" s="7">
        <f>SBET!P35</f>
        <v>0</v>
      </c>
      <c r="AB31" s="7">
        <f>'2026年2月SBET'!P35</f>
        <v>3046329.01</v>
      </c>
      <c r="AC31" s="12">
        <f t="shared" si="8"/>
        <v>-1</v>
      </c>
      <c r="AD31" s="16" t="e">
        <f>SBET!AJ35</f>
        <v>#DIV/0!</v>
      </c>
      <c r="AE31" s="18" t="e">
        <f>SBET!AK35</f>
        <v>#DIV/0!</v>
      </c>
      <c r="AF31" s="9">
        <f>SBET!H35</f>
        <v>0</v>
      </c>
      <c r="AG31" s="9">
        <f>'2026年2月SBET'!H35</f>
        <v>122</v>
      </c>
      <c r="AH31" s="12">
        <f t="shared" si="9"/>
        <v>-1</v>
      </c>
      <c r="AI31" s="7">
        <f>SBET!I35</f>
        <v>0</v>
      </c>
      <c r="AJ31" s="7">
        <f>'2026年2月SBET'!I35</f>
        <v>181</v>
      </c>
      <c r="AK31" s="12">
        <f t="shared" si="10"/>
        <v>-1</v>
      </c>
      <c r="AL31" s="9">
        <f>SBET!M35</f>
        <v>0</v>
      </c>
      <c r="AM31" s="9">
        <f>'2026年2月SBET'!M35</f>
        <v>577760</v>
      </c>
      <c r="AN31" s="12">
        <f t="shared" si="11"/>
        <v>-1</v>
      </c>
      <c r="AO31" s="7">
        <f>SBET!Q35</f>
        <v>0</v>
      </c>
      <c r="AP31" s="7">
        <f>'2026年2月SBET'!Q35</f>
        <v>61635.95</v>
      </c>
      <c r="AQ31" s="12">
        <f t="shared" si="12"/>
        <v>-1</v>
      </c>
      <c r="AR31" s="9" t="str">
        <f>SBET!AG35</f>
        <v/>
      </c>
      <c r="AS31" s="9">
        <f>'2026年2月SBET'!AG35</f>
        <v>-8890.0650000000023</v>
      </c>
      <c r="AT31" s="12" t="e">
        <f t="shared" si="13"/>
        <v>#VALUE!</v>
      </c>
    </row>
    <row r="32" spans="1:46" ht="14.25" outlineLevel="1">
      <c r="A32" s="6">
        <f>全平台汇总!A30</f>
        <v>46109</v>
      </c>
      <c r="B32" s="7">
        <f>SBET!D36</f>
        <v>0</v>
      </c>
      <c r="C32" s="7">
        <f>'2026年2月SBET'!D36</f>
        <v>8695</v>
      </c>
      <c r="D32" s="8">
        <f t="shared" si="0"/>
        <v>-1</v>
      </c>
      <c r="E32" s="9">
        <f>SBET!B36</f>
        <v>0</v>
      </c>
      <c r="F32" s="9">
        <f>'2026年2月SBET'!B36</f>
        <v>233</v>
      </c>
      <c r="G32" s="10">
        <f t="shared" si="1"/>
        <v>-1</v>
      </c>
      <c r="H32" s="7">
        <f>SBET!C36</f>
        <v>0</v>
      </c>
      <c r="I32" s="7">
        <f>'2026年2月SBET'!C36</f>
        <v>63</v>
      </c>
      <c r="J32" s="8">
        <f t="shared" si="2"/>
        <v>-1</v>
      </c>
      <c r="K32" s="9">
        <f>SBET!F36</f>
        <v>0</v>
      </c>
      <c r="L32" s="9">
        <f>'2026年2月SBET'!F36</f>
        <v>1088</v>
      </c>
      <c r="M32" s="13">
        <f t="shared" si="3"/>
        <v>-1</v>
      </c>
      <c r="N32" s="7">
        <f>SBET!G36</f>
        <v>0</v>
      </c>
      <c r="O32" s="7">
        <f>'2026年2月SBET'!G36</f>
        <v>1781</v>
      </c>
      <c r="P32" s="12">
        <f t="shared" si="4"/>
        <v>-1</v>
      </c>
      <c r="Q32" s="9">
        <f>SBET!K36</f>
        <v>0</v>
      </c>
      <c r="R32" s="9">
        <f>'2026年2月SBET'!K36</f>
        <v>11047</v>
      </c>
      <c r="S32" s="12">
        <f t="shared" si="5"/>
        <v>-1</v>
      </c>
      <c r="T32" s="7">
        <f>SBET!L36</f>
        <v>0</v>
      </c>
      <c r="U32" s="7">
        <f>'2026年2月SBET'!L36</f>
        <v>822366</v>
      </c>
      <c r="V32" s="12">
        <f t="shared" si="6"/>
        <v>-1</v>
      </c>
      <c r="W32" s="16" t="e">
        <f>SBET!AI36</f>
        <v>#DIV/0!</v>
      </c>
      <c r="X32" s="9">
        <f>SBET!J36</f>
        <v>0</v>
      </c>
      <c r="Y32" s="9">
        <f>'2026年2月SBET'!J36</f>
        <v>4007</v>
      </c>
      <c r="Z32" s="12">
        <f t="shared" si="7"/>
        <v>-1</v>
      </c>
      <c r="AA32" s="7">
        <f>SBET!P36</f>
        <v>0</v>
      </c>
      <c r="AB32" s="7">
        <f>'2026年2月SBET'!P36</f>
        <v>4545348.2300000004</v>
      </c>
      <c r="AC32" s="12">
        <f t="shared" si="8"/>
        <v>-1</v>
      </c>
      <c r="AD32" s="16" t="e">
        <f>SBET!AJ36</f>
        <v>#DIV/0!</v>
      </c>
      <c r="AE32" s="18" t="e">
        <f>SBET!AK36</f>
        <v>#DIV/0!</v>
      </c>
      <c r="AF32" s="9">
        <f>SBET!H36</f>
        <v>0</v>
      </c>
      <c r="AG32" s="9">
        <f>'2026年2月SBET'!H36</f>
        <v>189</v>
      </c>
      <c r="AH32" s="12">
        <f t="shared" si="9"/>
        <v>-1</v>
      </c>
      <c r="AI32" s="7">
        <f>SBET!I36</f>
        <v>0</v>
      </c>
      <c r="AJ32" s="7">
        <f>'2026年2月SBET'!I36</f>
        <v>290</v>
      </c>
      <c r="AK32" s="12">
        <f t="shared" si="10"/>
        <v>-1</v>
      </c>
      <c r="AL32" s="9">
        <f>SBET!M36</f>
        <v>0</v>
      </c>
      <c r="AM32" s="9">
        <f>'2026年2月SBET'!M36</f>
        <v>787484</v>
      </c>
      <c r="AN32" s="12">
        <f t="shared" si="11"/>
        <v>-1</v>
      </c>
      <c r="AO32" s="7">
        <f>SBET!Q36</f>
        <v>0</v>
      </c>
      <c r="AP32" s="7">
        <f>'2026年2月SBET'!Q36</f>
        <v>55597.43</v>
      </c>
      <c r="AQ32" s="12">
        <f t="shared" si="12"/>
        <v>-1</v>
      </c>
      <c r="AR32" s="9" t="str">
        <f>SBET!AG36</f>
        <v/>
      </c>
      <c r="AS32" s="9">
        <f>'2026年2月SBET'!AG36</f>
        <v>-62348.693000000007</v>
      </c>
      <c r="AT32" s="12" t="e">
        <f t="shared" si="13"/>
        <v>#VALUE!</v>
      </c>
    </row>
    <row r="33" spans="1:46" ht="14.25" outlineLevel="1">
      <c r="A33" s="6">
        <f>全平台汇总!A31</f>
        <v>46110</v>
      </c>
      <c r="B33" s="7">
        <f>SBET!D37</f>
        <v>0</v>
      </c>
      <c r="C33" s="7">
        <f>'2026年2月SBET'!D37</f>
        <v>0</v>
      </c>
      <c r="D33" s="8" t="e">
        <f t="shared" si="0"/>
        <v>#DIV/0!</v>
      </c>
      <c r="E33" s="9">
        <f>SBET!B37</f>
        <v>0</v>
      </c>
      <c r="F33" s="9">
        <f>'2026年2月SBET'!B37</f>
        <v>0</v>
      </c>
      <c r="G33" s="10" t="e">
        <f t="shared" si="1"/>
        <v>#DIV/0!</v>
      </c>
      <c r="H33" s="7">
        <f>SBET!C37</f>
        <v>0</v>
      </c>
      <c r="I33" s="7">
        <f>'2026年2月SBET'!C37</f>
        <v>0</v>
      </c>
      <c r="J33" s="8" t="e">
        <f t="shared" si="2"/>
        <v>#DIV/0!</v>
      </c>
      <c r="K33" s="9">
        <f>SBET!F37</f>
        <v>0</v>
      </c>
      <c r="L33" s="9">
        <f>'2026年2月SBET'!F37</f>
        <v>0</v>
      </c>
      <c r="M33" s="13" t="e">
        <f t="shared" si="3"/>
        <v>#DIV/0!</v>
      </c>
      <c r="N33" s="7">
        <f>SBET!G37</f>
        <v>0</v>
      </c>
      <c r="O33" s="7">
        <f>'2026年2月SBET'!G37</f>
        <v>0</v>
      </c>
      <c r="P33" s="12" t="e">
        <f t="shared" si="4"/>
        <v>#DIV/0!</v>
      </c>
      <c r="Q33" s="9">
        <f>SBET!K37</f>
        <v>0</v>
      </c>
      <c r="R33" s="9">
        <f>'2026年2月SBET'!K37</f>
        <v>0</v>
      </c>
      <c r="S33" s="12" t="e">
        <f t="shared" si="5"/>
        <v>#DIV/0!</v>
      </c>
      <c r="T33" s="7">
        <f>SBET!L37</f>
        <v>0</v>
      </c>
      <c r="U33" s="7">
        <f>'2026年2月SBET'!L37</f>
        <v>0</v>
      </c>
      <c r="V33" s="12" t="e">
        <f t="shared" si="6"/>
        <v>#DIV/0!</v>
      </c>
      <c r="W33" s="16" t="e">
        <f>SBET!AI37</f>
        <v>#DIV/0!</v>
      </c>
      <c r="X33" s="9">
        <f>SBET!J37</f>
        <v>0</v>
      </c>
      <c r="Y33" s="9">
        <f>'2026年2月SBET'!J37</f>
        <v>0</v>
      </c>
      <c r="Z33" s="12" t="e">
        <f t="shared" si="7"/>
        <v>#DIV/0!</v>
      </c>
      <c r="AA33" s="7">
        <f>SBET!P37</f>
        <v>0</v>
      </c>
      <c r="AB33" s="7">
        <f>'2026年2月SBET'!P37</f>
        <v>0</v>
      </c>
      <c r="AC33" s="12" t="e">
        <f t="shared" si="8"/>
        <v>#DIV/0!</v>
      </c>
      <c r="AD33" s="16" t="e">
        <f>SBET!AJ37</f>
        <v>#DIV/0!</v>
      </c>
      <c r="AE33" s="18" t="e">
        <f>SBET!AK37</f>
        <v>#DIV/0!</v>
      </c>
      <c r="AF33" s="9">
        <f>SBET!H37</f>
        <v>0</v>
      </c>
      <c r="AG33" s="9">
        <f>'2026年2月SBET'!H37</f>
        <v>0</v>
      </c>
      <c r="AH33" s="12" t="e">
        <f t="shared" si="9"/>
        <v>#DIV/0!</v>
      </c>
      <c r="AI33" s="7">
        <f>SBET!I37</f>
        <v>0</v>
      </c>
      <c r="AJ33" s="7">
        <f>'2026年2月SBET'!I37</f>
        <v>0</v>
      </c>
      <c r="AK33" s="12" t="e">
        <f t="shared" si="10"/>
        <v>#DIV/0!</v>
      </c>
      <c r="AL33" s="9">
        <f>SBET!M37</f>
        <v>0</v>
      </c>
      <c r="AM33" s="9">
        <f>'2026年2月SBET'!M37</f>
        <v>0</v>
      </c>
      <c r="AN33" s="12" t="e">
        <f t="shared" si="11"/>
        <v>#DIV/0!</v>
      </c>
      <c r="AO33" s="7">
        <f>SBET!Q37</f>
        <v>0</v>
      </c>
      <c r="AP33" s="7">
        <f>'2026年2月SBET'!Q37</f>
        <v>0</v>
      </c>
      <c r="AQ33" s="12" t="e">
        <f t="shared" si="12"/>
        <v>#DIV/0!</v>
      </c>
      <c r="AR33" s="9" t="str">
        <f>SBET!AG37</f>
        <v/>
      </c>
      <c r="AS33" s="9" t="str">
        <f>'2026年2月SBET'!AG37</f>
        <v/>
      </c>
      <c r="AT33" s="12" t="e">
        <f t="shared" si="13"/>
        <v>#VALUE!</v>
      </c>
    </row>
    <row r="34" spans="1:46" ht="14.25" outlineLevel="1">
      <c r="A34" s="6">
        <f>全平台汇总!A32</f>
        <v>46111</v>
      </c>
      <c r="B34" s="7">
        <f>SBET!D38</f>
        <v>0</v>
      </c>
      <c r="C34" s="7">
        <f>'2026年2月SBET'!D38</f>
        <v>0</v>
      </c>
      <c r="D34" s="8" t="e">
        <f t="shared" si="0"/>
        <v>#DIV/0!</v>
      </c>
      <c r="E34" s="9">
        <f>SBET!B38</f>
        <v>0</v>
      </c>
      <c r="F34" s="9">
        <f>'2026年2月SBET'!B38</f>
        <v>0</v>
      </c>
      <c r="G34" s="10" t="e">
        <f t="shared" si="1"/>
        <v>#DIV/0!</v>
      </c>
      <c r="H34" s="7">
        <f>SBET!C38</f>
        <v>0</v>
      </c>
      <c r="I34" s="7">
        <f>'2026年2月SBET'!C38</f>
        <v>0</v>
      </c>
      <c r="J34" s="8" t="e">
        <f t="shared" si="2"/>
        <v>#DIV/0!</v>
      </c>
      <c r="K34" s="9">
        <f>SBET!F38</f>
        <v>0</v>
      </c>
      <c r="L34" s="9">
        <f>'2026年2月SBET'!F38</f>
        <v>0</v>
      </c>
      <c r="M34" s="13" t="e">
        <f t="shared" si="3"/>
        <v>#DIV/0!</v>
      </c>
      <c r="N34" s="7">
        <f>SBET!G38</f>
        <v>0</v>
      </c>
      <c r="O34" s="7">
        <f>'2026年2月SBET'!G38</f>
        <v>0</v>
      </c>
      <c r="P34" s="12" t="e">
        <f t="shared" si="4"/>
        <v>#DIV/0!</v>
      </c>
      <c r="Q34" s="9">
        <f>SBET!K38</f>
        <v>0</v>
      </c>
      <c r="R34" s="9">
        <f>'2026年2月SBET'!K38</f>
        <v>0</v>
      </c>
      <c r="S34" s="12" t="e">
        <f t="shared" si="5"/>
        <v>#DIV/0!</v>
      </c>
      <c r="T34" s="7">
        <f>SBET!L38</f>
        <v>0</v>
      </c>
      <c r="U34" s="7">
        <f>'2026年2月SBET'!L38</f>
        <v>0</v>
      </c>
      <c r="V34" s="12" t="e">
        <f t="shared" si="6"/>
        <v>#DIV/0!</v>
      </c>
      <c r="W34" s="16" t="e">
        <f>SBET!AI38</f>
        <v>#DIV/0!</v>
      </c>
      <c r="X34" s="9">
        <f>SBET!J38</f>
        <v>0</v>
      </c>
      <c r="Y34" s="9">
        <f>'2026年2月SBET'!J38</f>
        <v>0</v>
      </c>
      <c r="Z34" s="12" t="e">
        <f t="shared" si="7"/>
        <v>#DIV/0!</v>
      </c>
      <c r="AA34" s="7">
        <f>SBET!P38</f>
        <v>0</v>
      </c>
      <c r="AB34" s="7">
        <f>'2026年2月SBET'!P38</f>
        <v>0</v>
      </c>
      <c r="AC34" s="12" t="e">
        <f t="shared" si="8"/>
        <v>#DIV/0!</v>
      </c>
      <c r="AD34" s="16" t="e">
        <f>SBET!AJ38</f>
        <v>#DIV/0!</v>
      </c>
      <c r="AE34" s="18" t="e">
        <f>SBET!AK38</f>
        <v>#DIV/0!</v>
      </c>
      <c r="AF34" s="9">
        <f>SBET!H38</f>
        <v>0</v>
      </c>
      <c r="AG34" s="9">
        <f>'2026年2月SBET'!H38</f>
        <v>0</v>
      </c>
      <c r="AH34" s="12" t="e">
        <f t="shared" si="9"/>
        <v>#DIV/0!</v>
      </c>
      <c r="AI34" s="7">
        <f>SBET!I38</f>
        <v>0</v>
      </c>
      <c r="AJ34" s="7">
        <f>'2026年2月SBET'!I38</f>
        <v>0</v>
      </c>
      <c r="AK34" s="12" t="e">
        <f t="shared" si="10"/>
        <v>#DIV/0!</v>
      </c>
      <c r="AL34" s="9">
        <f>SBET!M38</f>
        <v>0</v>
      </c>
      <c r="AM34" s="9">
        <f>'2026年2月SBET'!M38</f>
        <v>0</v>
      </c>
      <c r="AN34" s="12" t="e">
        <f t="shared" si="11"/>
        <v>#DIV/0!</v>
      </c>
      <c r="AO34" s="7">
        <f>SBET!Q38</f>
        <v>0</v>
      </c>
      <c r="AP34" s="7">
        <f>'2026年2月SBET'!Q38</f>
        <v>0</v>
      </c>
      <c r="AQ34" s="12" t="e">
        <f t="shared" si="12"/>
        <v>#DIV/0!</v>
      </c>
      <c r="AR34" s="9" t="str">
        <f>SBET!AG38</f>
        <v/>
      </c>
      <c r="AS34" s="9" t="str">
        <f>'2026年2月SBET'!AG38</f>
        <v/>
      </c>
      <c r="AT34" s="12" t="e">
        <f t="shared" si="13"/>
        <v>#VALUE!</v>
      </c>
    </row>
    <row r="35" spans="1:46" ht="14.25" outlineLevel="1">
      <c r="A35" s="6">
        <f>全平台汇总!A33</f>
        <v>46112</v>
      </c>
      <c r="B35" s="7">
        <f>SBET!D39</f>
        <v>0</v>
      </c>
      <c r="C35" s="7">
        <f>'2026年2月SBET'!D39</f>
        <v>0</v>
      </c>
      <c r="D35" s="8" t="e">
        <f t="shared" si="0"/>
        <v>#DIV/0!</v>
      </c>
      <c r="E35" s="9">
        <f>SBET!B39</f>
        <v>0</v>
      </c>
      <c r="F35" s="9">
        <f>'2026年2月SBET'!B39</f>
        <v>0</v>
      </c>
      <c r="G35" s="10" t="e">
        <f t="shared" si="1"/>
        <v>#DIV/0!</v>
      </c>
      <c r="H35" s="7">
        <f>SBET!C39</f>
        <v>0</v>
      </c>
      <c r="I35" s="7">
        <f>'2026年2月SBET'!C39</f>
        <v>0</v>
      </c>
      <c r="J35" s="8" t="e">
        <f t="shared" si="2"/>
        <v>#DIV/0!</v>
      </c>
      <c r="K35" s="9">
        <f>SBET!F39</f>
        <v>0</v>
      </c>
      <c r="L35" s="9">
        <f>'2026年2月SBET'!F39</f>
        <v>0</v>
      </c>
      <c r="M35" s="13" t="e">
        <f t="shared" si="3"/>
        <v>#DIV/0!</v>
      </c>
      <c r="N35" s="7">
        <f>SBET!G39</f>
        <v>0</v>
      </c>
      <c r="O35" s="7">
        <f>'2026年2月SBET'!G39</f>
        <v>0</v>
      </c>
      <c r="P35" s="12" t="e">
        <f t="shared" si="4"/>
        <v>#DIV/0!</v>
      </c>
      <c r="Q35" s="9">
        <f>SBET!K39</f>
        <v>0</v>
      </c>
      <c r="R35" s="9">
        <f>'2026年2月SBET'!K39</f>
        <v>0</v>
      </c>
      <c r="S35" s="12" t="e">
        <f t="shared" si="5"/>
        <v>#DIV/0!</v>
      </c>
      <c r="T35" s="7">
        <f>SBET!L39</f>
        <v>0</v>
      </c>
      <c r="U35" s="7">
        <f>'2026年2月SBET'!L39</f>
        <v>0</v>
      </c>
      <c r="V35" s="12" t="e">
        <f t="shared" si="6"/>
        <v>#DIV/0!</v>
      </c>
      <c r="W35" s="16" t="e">
        <f>SBET!AI39</f>
        <v>#DIV/0!</v>
      </c>
      <c r="X35" s="9">
        <f>SBET!J39</f>
        <v>0</v>
      </c>
      <c r="Y35" s="9">
        <f>'2026年2月SBET'!J39</f>
        <v>0</v>
      </c>
      <c r="Z35" s="12" t="e">
        <f t="shared" si="7"/>
        <v>#DIV/0!</v>
      </c>
      <c r="AA35" s="7">
        <f>SBET!P39</f>
        <v>0</v>
      </c>
      <c r="AB35" s="7">
        <f>'2026年2月SBET'!P39</f>
        <v>0</v>
      </c>
      <c r="AC35" s="12" t="e">
        <f t="shared" si="8"/>
        <v>#DIV/0!</v>
      </c>
      <c r="AD35" s="16" t="e">
        <f>SBET!AJ39</f>
        <v>#DIV/0!</v>
      </c>
      <c r="AE35" s="18" t="e">
        <f>SBET!AK39</f>
        <v>#DIV/0!</v>
      </c>
      <c r="AF35" s="9">
        <f>SBET!H39</f>
        <v>0</v>
      </c>
      <c r="AG35" s="9">
        <f>'2026年2月SBET'!H39</f>
        <v>0</v>
      </c>
      <c r="AH35" s="12" t="e">
        <f t="shared" si="9"/>
        <v>#DIV/0!</v>
      </c>
      <c r="AI35" s="7">
        <f>SBET!I39</f>
        <v>0</v>
      </c>
      <c r="AJ35" s="7">
        <f>'2026年2月SBET'!I39</f>
        <v>0</v>
      </c>
      <c r="AK35" s="12" t="e">
        <f t="shared" si="10"/>
        <v>#DIV/0!</v>
      </c>
      <c r="AL35" s="9">
        <f>SBET!M39</f>
        <v>0</v>
      </c>
      <c r="AM35" s="9">
        <f>'2026年2月SBET'!M39</f>
        <v>0</v>
      </c>
      <c r="AN35" s="12" t="e">
        <f t="shared" si="11"/>
        <v>#DIV/0!</v>
      </c>
      <c r="AO35" s="7">
        <f>SBET!Q39</f>
        <v>0</v>
      </c>
      <c r="AP35" s="7">
        <f>'2026年2月SBET'!Q39</f>
        <v>0</v>
      </c>
      <c r="AQ35" s="12" t="e">
        <f t="shared" si="12"/>
        <v>#DIV/0!</v>
      </c>
      <c r="AR35" s="9" t="str">
        <f>SBET!AG39</f>
        <v/>
      </c>
      <c r="AS35" s="9" t="str">
        <f>'2026年2月SBET'!AG39</f>
        <v/>
      </c>
      <c r="AT35" s="12" t="e">
        <f t="shared" si="13"/>
        <v>#VALUE!</v>
      </c>
    </row>
    <row r="36" spans="1:46" ht="14.25">
      <c r="A36" s="11" t="s">
        <v>156</v>
      </c>
      <c r="B36" s="5" t="s">
        <v>157</v>
      </c>
      <c r="C36" s="5" t="s">
        <v>158</v>
      </c>
      <c r="D36" s="5" t="s">
        <v>159</v>
      </c>
      <c r="E36" s="5" t="s">
        <v>157</v>
      </c>
      <c r="F36" s="5" t="s">
        <v>158</v>
      </c>
      <c r="G36" s="5" t="s">
        <v>159</v>
      </c>
      <c r="H36" s="5" t="s">
        <v>157</v>
      </c>
      <c r="I36" s="5" t="s">
        <v>158</v>
      </c>
      <c r="J36" s="5" t="s">
        <v>159</v>
      </c>
      <c r="K36" s="5" t="s">
        <v>157</v>
      </c>
      <c r="L36" s="5" t="s">
        <v>158</v>
      </c>
      <c r="M36" s="5" t="s">
        <v>159</v>
      </c>
      <c r="N36" s="5" t="s">
        <v>157</v>
      </c>
      <c r="O36" s="5" t="s">
        <v>158</v>
      </c>
      <c r="P36" s="5" t="s">
        <v>159</v>
      </c>
      <c r="Q36" s="5" t="s">
        <v>157</v>
      </c>
      <c r="R36" s="5" t="s">
        <v>158</v>
      </c>
      <c r="S36" s="5" t="s">
        <v>159</v>
      </c>
      <c r="T36" s="5" t="s">
        <v>157</v>
      </c>
      <c r="U36" s="5" t="s">
        <v>158</v>
      </c>
      <c r="V36" s="5" t="s">
        <v>159</v>
      </c>
      <c r="W36" s="5"/>
      <c r="X36" s="5" t="s">
        <v>157</v>
      </c>
      <c r="Y36" s="5" t="s">
        <v>158</v>
      </c>
      <c r="Z36" s="5" t="s">
        <v>159</v>
      </c>
      <c r="AA36" s="5" t="s">
        <v>157</v>
      </c>
      <c r="AB36" s="5" t="s">
        <v>158</v>
      </c>
      <c r="AC36" s="5" t="s">
        <v>159</v>
      </c>
      <c r="AD36" s="5"/>
      <c r="AE36" s="5"/>
      <c r="AF36" s="5" t="s">
        <v>157</v>
      </c>
      <c r="AG36" s="5" t="s">
        <v>158</v>
      </c>
      <c r="AH36" s="5" t="s">
        <v>159</v>
      </c>
      <c r="AI36" s="5" t="s">
        <v>157</v>
      </c>
      <c r="AJ36" s="5" t="s">
        <v>158</v>
      </c>
      <c r="AK36" s="5" t="s">
        <v>159</v>
      </c>
      <c r="AL36" s="5" t="s">
        <v>157</v>
      </c>
      <c r="AM36" s="5" t="s">
        <v>158</v>
      </c>
      <c r="AN36" s="5" t="s">
        <v>159</v>
      </c>
      <c r="AO36" s="5" t="s">
        <v>157</v>
      </c>
      <c r="AP36" s="5" t="s">
        <v>158</v>
      </c>
      <c r="AQ36" s="5" t="s">
        <v>159</v>
      </c>
      <c r="AR36" s="5" t="s">
        <v>157</v>
      </c>
      <c r="AS36" s="5" t="s">
        <v>158</v>
      </c>
      <c r="AT36" s="5" t="s">
        <v>159</v>
      </c>
    </row>
    <row r="37" spans="1:46" ht="14.25">
      <c r="A37" s="6">
        <f t="shared" ref="A37:A67" si="14">A5</f>
        <v>46082</v>
      </c>
      <c r="B37" s="7">
        <f>B5/1</f>
        <v>7062</v>
      </c>
      <c r="C37" s="7">
        <f>C5/1</f>
        <v>7768</v>
      </c>
      <c r="D37" s="12">
        <f t="shared" ref="D37:D67" si="15">(B37-C37)/C37</f>
        <v>-9.0885684860968069E-2</v>
      </c>
      <c r="E37" s="9">
        <f>E5/1</f>
        <v>210</v>
      </c>
      <c r="F37" s="9">
        <f>F5/1</f>
        <v>208</v>
      </c>
      <c r="G37" s="12">
        <f t="shared" ref="G37:G67" si="16">(E37-F37)/F37</f>
        <v>9.6153846153846159E-3</v>
      </c>
      <c r="H37" s="7">
        <f>H5/1</f>
        <v>68</v>
      </c>
      <c r="I37" s="7">
        <f>I5/1</f>
        <v>94</v>
      </c>
      <c r="J37" s="12">
        <f t="shared" ref="J37:J67" si="17">(H37-I37)/I37</f>
        <v>-0.27659574468085107</v>
      </c>
      <c r="K37" s="9">
        <f>K5/1</f>
        <v>778</v>
      </c>
      <c r="L37" s="9">
        <f>L5/1</f>
        <v>914</v>
      </c>
      <c r="M37" s="12">
        <f t="shared" ref="M37:M67" si="18">(K37-L37)/L37</f>
        <v>-0.1487964989059081</v>
      </c>
      <c r="N37" s="7">
        <f>N5/1</f>
        <v>1471</v>
      </c>
      <c r="O37" s="7">
        <f>O5/1</f>
        <v>1632</v>
      </c>
      <c r="P37" s="12">
        <f t="shared" ref="P37:P67" si="19">(N37-O37)/O37</f>
        <v>-9.8651960784313722E-2</v>
      </c>
      <c r="Q37" s="9">
        <f>Q5/1</f>
        <v>10500</v>
      </c>
      <c r="R37" s="9">
        <f>R5/1</f>
        <v>15115</v>
      </c>
      <c r="S37" s="12">
        <f t="shared" ref="S37:S67" si="20">(Q37-R37)/R37</f>
        <v>-0.30532583526298379</v>
      </c>
      <c r="T37" s="7">
        <f>T5/1</f>
        <v>947342</v>
      </c>
      <c r="U37" s="7">
        <f>U5/1</f>
        <v>1028145</v>
      </c>
      <c r="V37" s="12">
        <f t="shared" ref="V37:V67" si="21">(T37-U37)/U37</f>
        <v>-7.8591054763676324E-2</v>
      </c>
      <c r="W37" s="17"/>
      <c r="X37" s="9">
        <f>X5/1</f>
        <v>3380</v>
      </c>
      <c r="Y37" s="9">
        <f>Y5/1</f>
        <v>3983</v>
      </c>
      <c r="Z37" s="12">
        <f t="shared" ref="Z37:Z67" si="22">(X37-Y37)/Y37</f>
        <v>-0.15139342204368567</v>
      </c>
      <c r="AA37" s="7">
        <f>AA5/1</f>
        <v>4453956.08</v>
      </c>
      <c r="AB37" s="7">
        <f>AB5/1</f>
        <v>5805964.9500000002</v>
      </c>
      <c r="AC37" s="12">
        <f t="shared" ref="AC37:AC67" si="23">(AA37-AB37)/AB37</f>
        <v>-0.23286548948250196</v>
      </c>
      <c r="AD37" s="17"/>
      <c r="AE37" s="17"/>
      <c r="AF37" s="9">
        <f>AF5/1</f>
        <v>188</v>
      </c>
      <c r="AG37" s="9">
        <f>AG5/1</f>
        <v>205</v>
      </c>
      <c r="AH37" s="12">
        <f t="shared" ref="AH37:AH67" si="24">(AF37-AG37)/AG37</f>
        <v>-8.2926829268292687E-2</v>
      </c>
      <c r="AI37" s="7">
        <f>AI5/1</f>
        <v>302</v>
      </c>
      <c r="AJ37" s="7">
        <f>AJ5/1</f>
        <v>317</v>
      </c>
      <c r="AK37" s="12">
        <f t="shared" ref="AK37:AK67" si="25">(AI37-AJ37)/AJ37</f>
        <v>-4.7318611987381701E-2</v>
      </c>
      <c r="AL37" s="9">
        <f>AL5/1</f>
        <v>986536</v>
      </c>
      <c r="AM37" s="9">
        <f>AM5/1</f>
        <v>1065777</v>
      </c>
      <c r="AN37" s="12">
        <f t="shared" ref="AN37:AN67" si="26">(AL37-AM37)/AM37</f>
        <v>-7.4350450422555558E-2</v>
      </c>
      <c r="AO37" s="7">
        <f>AO5/1</f>
        <v>24190.82</v>
      </c>
      <c r="AP37" s="7">
        <f>AVERAGE($AP$5:AP5)</f>
        <v>117224.5</v>
      </c>
      <c r="AQ37" s="12">
        <f t="shared" ref="AQ37:AQ67" si="27">(AO37-AP37)/AP37</f>
        <v>-0.79363682506643229</v>
      </c>
      <c r="AR37" s="9">
        <f>AR5/1</f>
        <v>-59737.722000000002</v>
      </c>
      <c r="AS37" s="9">
        <f>AVERAGE($AS$5:AS5)</f>
        <v>-44782.049999999988</v>
      </c>
      <c r="AT37" s="12">
        <f t="shared" ref="AT37:AT67" si="28">(AR37-AS37)/AS37</f>
        <v>0.33396577423320317</v>
      </c>
    </row>
    <row r="38" spans="1:46" ht="14.25">
      <c r="A38" s="6">
        <f t="shared" si="14"/>
        <v>46083</v>
      </c>
      <c r="B38" s="7">
        <f>AVERAGE($B$5:B6)</f>
        <v>6147</v>
      </c>
      <c r="C38" s="7">
        <f>AVERAGE($C$5:C6)</f>
        <v>7288.5</v>
      </c>
      <c r="D38" s="12">
        <f t="shared" si="15"/>
        <v>-0.15661658777526241</v>
      </c>
      <c r="E38" s="9">
        <f>AVERAGE($E$5:E6)</f>
        <v>277</v>
      </c>
      <c r="F38" s="9">
        <f>AVERAGE($F$5:F6)</f>
        <v>173.5</v>
      </c>
      <c r="G38" s="12">
        <f t="shared" si="16"/>
        <v>0.59654178674351588</v>
      </c>
      <c r="H38" s="7">
        <f>AVERAGE($H$5:H6)</f>
        <v>58.5</v>
      </c>
      <c r="I38" s="7">
        <f>AVERAGE($I$5:I6)</f>
        <v>83.5</v>
      </c>
      <c r="J38" s="12">
        <f t="shared" si="17"/>
        <v>-0.29940119760479039</v>
      </c>
      <c r="K38" s="9">
        <f>AVERAGE($K$5:K6)</f>
        <v>711.5</v>
      </c>
      <c r="L38" s="9">
        <f>AVERAGE($L$5:L6)</f>
        <v>854.5</v>
      </c>
      <c r="M38" s="12">
        <f t="shared" si="18"/>
        <v>-0.16734932709186659</v>
      </c>
      <c r="N38" s="7">
        <f>AVERAGE($N$5:N6)</f>
        <v>1344</v>
      </c>
      <c r="O38" s="7">
        <f>AVERAGE($O$5:O6)</f>
        <v>1507.5</v>
      </c>
      <c r="P38" s="12">
        <f t="shared" si="19"/>
        <v>-0.10845771144278607</v>
      </c>
      <c r="Q38" s="9">
        <f>AVERAGE($Q$5:Q6)</f>
        <v>9635</v>
      </c>
      <c r="R38" s="9">
        <f>AVERAGE($R$5:R6)</f>
        <v>14762.5</v>
      </c>
      <c r="S38" s="12">
        <f t="shared" si="20"/>
        <v>-0.34733276883996611</v>
      </c>
      <c r="T38" s="7">
        <f>AVERAGE($T$5:T6)</f>
        <v>864768</v>
      </c>
      <c r="U38" s="7">
        <f>AVERAGE($U$5:U6)</f>
        <v>910276</v>
      </c>
      <c r="V38" s="12">
        <f t="shared" si="21"/>
        <v>-4.9993628306140118E-2</v>
      </c>
      <c r="W38" s="17"/>
      <c r="X38" s="9">
        <f>AVERAGE($X$5:X6)</f>
        <v>3104</v>
      </c>
      <c r="Y38" s="9">
        <f>AVERAGE($Y$5:Y6)</f>
        <v>3780.5</v>
      </c>
      <c r="Z38" s="12">
        <f t="shared" si="22"/>
        <v>-0.17894458404972888</v>
      </c>
      <c r="AA38" s="7">
        <f>AVERAGE($AA$5:AA6)</f>
        <v>4019808.0700000003</v>
      </c>
      <c r="AB38" s="7">
        <f>AVERAGE($AB$5:AB6)</f>
        <v>5041833.49</v>
      </c>
      <c r="AC38" s="12">
        <f t="shared" si="23"/>
        <v>-0.20270907835950763</v>
      </c>
      <c r="AD38" s="17"/>
      <c r="AE38" s="17"/>
      <c r="AF38" s="9">
        <f>AVERAGE($AF$5:AF6)</f>
        <v>165</v>
      </c>
      <c r="AG38" s="9">
        <f>AVERAGE($AG$5:AG6)</f>
        <v>190</v>
      </c>
      <c r="AH38" s="12">
        <f t="shared" si="24"/>
        <v>-0.13157894736842105</v>
      </c>
      <c r="AI38" s="7">
        <f>AVERAGE($AI$5:AI6)</f>
        <v>264</v>
      </c>
      <c r="AJ38" s="7">
        <f>AVERAGE($AJ$5:AJ6)</f>
        <v>278.5</v>
      </c>
      <c r="AK38" s="12">
        <f t="shared" si="25"/>
        <v>-5.2064631956912029E-2</v>
      </c>
      <c r="AL38" s="9">
        <f>AVERAGE($AL$5:AL6)</f>
        <v>831629.5</v>
      </c>
      <c r="AM38" s="9">
        <f>AVERAGE($AM$5:AM6)</f>
        <v>889257</v>
      </c>
      <c r="AN38" s="12">
        <f t="shared" si="26"/>
        <v>-6.4804100501879652E-2</v>
      </c>
      <c r="AO38" s="7">
        <f>AVERAGE($AO$5:AO6)</f>
        <v>103699.8</v>
      </c>
      <c r="AP38" s="7">
        <f>AVERAGE($AP$5:AP6)</f>
        <v>119141.26000000001</v>
      </c>
      <c r="AQ38" s="12">
        <f t="shared" si="27"/>
        <v>-0.12960631774416356</v>
      </c>
      <c r="AR38" s="9">
        <f>AVERAGE($AR$5:AR6)</f>
        <v>5072.9000000000051</v>
      </c>
      <c r="AS38" s="9">
        <f>AVERAGE($AS$5:AS6)</f>
        <v>-23138.975999999995</v>
      </c>
      <c r="AT38" s="12">
        <f t="shared" si="28"/>
        <v>-1.2192361494302948</v>
      </c>
    </row>
    <row r="39" spans="1:46" ht="14.25">
      <c r="A39" s="6">
        <f t="shared" si="14"/>
        <v>46084</v>
      </c>
      <c r="B39" s="7">
        <f>AVERAGE($B$5:B7)</f>
        <v>5688.666666666667</v>
      </c>
      <c r="C39" s="7">
        <f>AVERAGE($C$5:C7)</f>
        <v>7111</v>
      </c>
      <c r="D39" s="12">
        <f t="shared" si="15"/>
        <v>-0.20001875029297328</v>
      </c>
      <c r="E39" s="9">
        <f>AVERAGE($E$5:E7)</f>
        <v>256.33333333333331</v>
      </c>
      <c r="F39" s="9">
        <f>AVERAGE($F$5:F7)</f>
        <v>179.33333333333334</v>
      </c>
      <c r="G39" s="12">
        <f t="shared" si="16"/>
        <v>0.42936802973977678</v>
      </c>
      <c r="H39" s="7">
        <f>AVERAGE($H$5:H7)</f>
        <v>53</v>
      </c>
      <c r="I39" s="7">
        <f>AVERAGE($I$5:I7)</f>
        <v>78</v>
      </c>
      <c r="J39" s="12">
        <f t="shared" si="17"/>
        <v>-0.32051282051282054</v>
      </c>
      <c r="K39" s="9">
        <f>AVERAGE($K$5:K7)</f>
        <v>658.66666666666663</v>
      </c>
      <c r="L39" s="9">
        <f>AVERAGE($L$5:L7)</f>
        <v>841.33333333333337</v>
      </c>
      <c r="M39" s="12">
        <f t="shared" si="18"/>
        <v>-0.21711568938193351</v>
      </c>
      <c r="N39" s="7">
        <f>AVERAGE($N$5:N7)</f>
        <v>1272</v>
      </c>
      <c r="O39" s="7">
        <f>AVERAGE($O$5:O7)</f>
        <v>1490.6666666666667</v>
      </c>
      <c r="P39" s="12">
        <f t="shared" si="19"/>
        <v>-0.14669051878354208</v>
      </c>
      <c r="Q39" s="9">
        <f>AVERAGE($Q$5:Q7)</f>
        <v>8329</v>
      </c>
      <c r="R39" s="9">
        <f>AVERAGE($R$5:R7)</f>
        <v>13423.666666666666</v>
      </c>
      <c r="S39" s="12">
        <f t="shared" si="20"/>
        <v>-0.37952869310421888</v>
      </c>
      <c r="T39" s="7">
        <f>AVERAGE($T$5:T7)</f>
        <v>904550</v>
      </c>
      <c r="U39" s="7">
        <f>AVERAGE($U$5:U7)</f>
        <v>854899.89333333343</v>
      </c>
      <c r="V39" s="12">
        <f t="shared" si="21"/>
        <v>5.8077100083702468E-2</v>
      </c>
      <c r="W39" s="17"/>
      <c r="X39" s="9">
        <f>AVERAGE($X$5:X7)</f>
        <v>2911.3333333333335</v>
      </c>
      <c r="Y39" s="9">
        <f>AVERAGE($Y$5:Y7)</f>
        <v>3708.6666666666665</v>
      </c>
      <c r="Z39" s="12">
        <f t="shared" si="22"/>
        <v>-0.21499191083947503</v>
      </c>
      <c r="AA39" s="7">
        <f>AVERAGE($AA$5:AA7)</f>
        <v>4560624.9933333332</v>
      </c>
      <c r="AB39" s="7">
        <f>AVERAGE($AB$5:AB7)</f>
        <v>4697433.5233333334</v>
      </c>
      <c r="AC39" s="12">
        <f t="shared" si="23"/>
        <v>-2.9124101346072892E-2</v>
      </c>
      <c r="AD39" s="17"/>
      <c r="AE39" s="17"/>
      <c r="AF39" s="9">
        <f>AVERAGE($AF$5:AF7)</f>
        <v>147.66666666666666</v>
      </c>
      <c r="AG39" s="9">
        <f>AVERAGE($AG$5:AG7)</f>
        <v>182</v>
      </c>
      <c r="AH39" s="12">
        <f t="shared" si="24"/>
        <v>-0.1886446886446887</v>
      </c>
      <c r="AI39" s="7">
        <f>AVERAGE($AI$5:AI7)</f>
        <v>238.33333333333334</v>
      </c>
      <c r="AJ39" s="7">
        <f>AVERAGE($AJ$5:AJ7)</f>
        <v>272</v>
      </c>
      <c r="AK39" s="12">
        <f t="shared" si="25"/>
        <v>-0.12377450980392153</v>
      </c>
      <c r="AL39" s="9">
        <f>AVERAGE($AL$5:AL7)</f>
        <v>860281.33333333337</v>
      </c>
      <c r="AM39" s="9">
        <f>AVERAGE($AM$5:AM7)</f>
        <v>822770.66666666663</v>
      </c>
      <c r="AN39" s="12">
        <f t="shared" si="26"/>
        <v>4.5590670871429644E-2</v>
      </c>
      <c r="AO39" s="7">
        <f>AVERAGE($AO$5:AO7)</f>
        <v>46289.386666666665</v>
      </c>
      <c r="AP39" s="7">
        <f>AVERAGE($AP$5:AP7)</f>
        <v>130116.49333333333</v>
      </c>
      <c r="AQ39" s="12">
        <f t="shared" si="27"/>
        <v>-0.64424658641789401</v>
      </c>
      <c r="AR39" s="9">
        <f>AVERAGE($AR$5:AR7)</f>
        <v>-40738.271999999997</v>
      </c>
      <c r="AS39" s="9">
        <f>AVERAGE($AS$5:AS7)</f>
        <v>5161.1640000000016</v>
      </c>
      <c r="AT39" s="12">
        <f t="shared" si="28"/>
        <v>-8.8932333868871414</v>
      </c>
    </row>
    <row r="40" spans="1:46" ht="14.25">
      <c r="A40" s="6">
        <f t="shared" si="14"/>
        <v>46085</v>
      </c>
      <c r="B40" s="7">
        <f>AVERAGE($B$5:B8)</f>
        <v>5445.5</v>
      </c>
      <c r="C40" s="7">
        <f>AVERAGE($C$5:C8)</f>
        <v>6960.25</v>
      </c>
      <c r="D40" s="12">
        <f t="shared" si="15"/>
        <v>-0.21762867713085018</v>
      </c>
      <c r="E40" s="9">
        <f>AVERAGE($E$5:E8)</f>
        <v>223.75</v>
      </c>
      <c r="F40" s="9">
        <f>AVERAGE($F$5:F8)</f>
        <v>171.5</v>
      </c>
      <c r="G40" s="12">
        <f t="shared" si="16"/>
        <v>0.30466472303206998</v>
      </c>
      <c r="H40" s="7">
        <f>AVERAGE($H$5:H8)</f>
        <v>52.75</v>
      </c>
      <c r="I40" s="7">
        <f>AVERAGE($I$5:I8)</f>
        <v>74</v>
      </c>
      <c r="J40" s="12">
        <f t="shared" si="17"/>
        <v>-0.28716216216216217</v>
      </c>
      <c r="K40" s="9">
        <f>AVERAGE($K$5:K8)</f>
        <v>648.75</v>
      </c>
      <c r="L40" s="9">
        <f>AVERAGE($L$5:L8)</f>
        <v>824.5</v>
      </c>
      <c r="M40" s="12">
        <f t="shared" si="18"/>
        <v>-0.21315949060036385</v>
      </c>
      <c r="N40" s="7">
        <f>AVERAGE($N$5:N8)</f>
        <v>1248</v>
      </c>
      <c r="O40" s="7">
        <f>AVERAGE($O$5:O8)</f>
        <v>1458.25</v>
      </c>
      <c r="P40" s="12">
        <f t="shared" si="19"/>
        <v>-0.14417966740956625</v>
      </c>
      <c r="Q40" s="9">
        <f>AVERAGE($Q$5:Q8)</f>
        <v>8422.5</v>
      </c>
      <c r="R40" s="9">
        <f>AVERAGE($R$5:R8)</f>
        <v>12160.25</v>
      </c>
      <c r="S40" s="12">
        <f t="shared" si="20"/>
        <v>-0.30737443720318253</v>
      </c>
      <c r="T40" s="7">
        <f>AVERAGE($T$5:T8)</f>
        <v>997861.75</v>
      </c>
      <c r="U40" s="7">
        <f>AVERAGE($U$5:U8)</f>
        <v>946748.67</v>
      </c>
      <c r="V40" s="12">
        <f t="shared" si="21"/>
        <v>5.3988013524222805E-2</v>
      </c>
      <c r="W40" s="17"/>
      <c r="X40" s="9">
        <f>AVERAGE($X$5:X8)</f>
        <v>2798.25</v>
      </c>
      <c r="Y40" s="9">
        <f>AVERAGE($Y$5:Y8)</f>
        <v>3640.25</v>
      </c>
      <c r="Z40" s="12">
        <f t="shared" si="22"/>
        <v>-0.23130279513769658</v>
      </c>
      <c r="AA40" s="7">
        <f>AVERAGE($AA$5:AA8)</f>
        <v>5991421.5</v>
      </c>
      <c r="AB40" s="7">
        <f>AVERAGE($AB$5:AB8)</f>
        <v>5090751.5625</v>
      </c>
      <c r="AC40" s="12">
        <f t="shared" si="23"/>
        <v>0.17692278368769837</v>
      </c>
      <c r="AD40" s="17"/>
      <c r="AE40" s="17"/>
      <c r="AF40" s="9">
        <f>AVERAGE($AF$5:AF8)</f>
        <v>147.5</v>
      </c>
      <c r="AG40" s="9">
        <f>AVERAGE($AG$5:AG8)</f>
        <v>176</v>
      </c>
      <c r="AH40" s="12">
        <f t="shared" si="24"/>
        <v>-0.16193181818181818</v>
      </c>
      <c r="AI40" s="7">
        <f>AVERAGE($AI$5:AI8)</f>
        <v>235.5</v>
      </c>
      <c r="AJ40" s="7">
        <f>AVERAGE($AJ$5:AJ8)</f>
        <v>261.25</v>
      </c>
      <c r="AK40" s="12">
        <f t="shared" si="25"/>
        <v>-9.856459330143541E-2</v>
      </c>
      <c r="AL40" s="9">
        <f>AVERAGE($AL$5:AL8)</f>
        <v>963109.5</v>
      </c>
      <c r="AM40" s="9">
        <f>AVERAGE($AM$5:AM8)</f>
        <v>867348.5</v>
      </c>
      <c r="AN40" s="12">
        <f t="shared" si="26"/>
        <v>0.11040660126811772</v>
      </c>
      <c r="AO40" s="7">
        <f>AVERAGE($AO$5:AO8)</f>
        <v>59825.7</v>
      </c>
      <c r="AP40" s="7">
        <f>AVERAGE($AP$5:AP8)</f>
        <v>157742.49</v>
      </c>
      <c r="AQ40" s="12">
        <f t="shared" si="27"/>
        <v>-0.62073820439882743</v>
      </c>
      <c r="AR40" s="9">
        <f>AVERAGE($AR$5:AR8)</f>
        <v>-35990.122499999998</v>
      </c>
      <c r="AS40" s="9">
        <f>AVERAGE($AS$5:AS8)</f>
        <v>34705.998500000002</v>
      </c>
      <c r="AT40" s="12">
        <f t="shared" si="28"/>
        <v>-2.0370000592260729</v>
      </c>
    </row>
    <row r="41" spans="1:46" ht="14.25">
      <c r="A41" s="6">
        <f t="shared" si="14"/>
        <v>46086</v>
      </c>
      <c r="B41" s="7">
        <f>AVERAGE($B$5:B9)</f>
        <v>5279.6</v>
      </c>
      <c r="C41" s="7">
        <f>AVERAGE($C$5:C9)</f>
        <v>6860.8</v>
      </c>
      <c r="D41" s="12">
        <f t="shared" si="15"/>
        <v>-0.23046874999999997</v>
      </c>
      <c r="E41" s="9">
        <f>AVERAGE($E$5:E9)</f>
        <v>199.8</v>
      </c>
      <c r="F41" s="9">
        <f>AVERAGE($F$5:F9)</f>
        <v>169.8</v>
      </c>
      <c r="G41" s="12">
        <f t="shared" si="16"/>
        <v>0.17667844522968196</v>
      </c>
      <c r="H41" s="7">
        <f>AVERAGE($H$5:H9)</f>
        <v>52.6</v>
      </c>
      <c r="I41" s="7">
        <f>AVERAGE($I$5:I9)</f>
        <v>71.8</v>
      </c>
      <c r="J41" s="12">
        <f t="shared" si="17"/>
        <v>-0.2674094707520891</v>
      </c>
      <c r="K41" s="9">
        <f>AVERAGE($K$5:K9)</f>
        <v>637</v>
      </c>
      <c r="L41" s="9">
        <f>AVERAGE($L$5:L9)</f>
        <v>803.8</v>
      </c>
      <c r="M41" s="12">
        <f t="shared" si="18"/>
        <v>-0.20751430704155258</v>
      </c>
      <c r="N41" s="7">
        <f>AVERAGE($N$5:N9)</f>
        <v>1240.8</v>
      </c>
      <c r="O41" s="7">
        <f>AVERAGE($O$5:O9)</f>
        <v>1418.6</v>
      </c>
      <c r="P41" s="12">
        <f t="shared" si="19"/>
        <v>-0.12533483716340052</v>
      </c>
      <c r="Q41" s="9">
        <f>AVERAGE($Q$5:Q9)</f>
        <v>8692.6</v>
      </c>
      <c r="R41" s="9">
        <f>AVERAGE($R$5:R9)</f>
        <v>11811.2</v>
      </c>
      <c r="S41" s="12">
        <f t="shared" si="20"/>
        <v>-0.26403752370631267</v>
      </c>
      <c r="T41" s="7">
        <f>AVERAGE($T$5:T9)</f>
        <v>1044839.6</v>
      </c>
      <c r="U41" s="7">
        <f>AVERAGE($U$5:U9)</f>
        <v>904396.13599999994</v>
      </c>
      <c r="V41" s="12">
        <f t="shared" si="21"/>
        <v>0.15528976563429286</v>
      </c>
      <c r="W41" s="17"/>
      <c r="X41" s="9">
        <f>AVERAGE($X$5:X9)</f>
        <v>2734.6</v>
      </c>
      <c r="Y41" s="9">
        <f>AVERAGE($Y$5:Y9)</f>
        <v>3582.2</v>
      </c>
      <c r="Z41" s="12">
        <f t="shared" si="22"/>
        <v>-0.2366143710568924</v>
      </c>
      <c r="AA41" s="7">
        <f>AVERAGE($AA$5:AA9)</f>
        <v>6164265.9840000002</v>
      </c>
      <c r="AB41" s="7">
        <f>AVERAGE($AB$5:AB9)</f>
        <v>4881237.8560000006</v>
      </c>
      <c r="AC41" s="12">
        <f t="shared" si="23"/>
        <v>0.26284892599997067</v>
      </c>
      <c r="AD41" s="17"/>
      <c r="AE41" s="17"/>
      <c r="AF41" s="9">
        <f>AVERAGE($AF$5:AF9)</f>
        <v>147.80000000000001</v>
      </c>
      <c r="AG41" s="9">
        <f>AVERAGE($AG$5:AG9)</f>
        <v>173.8</v>
      </c>
      <c r="AH41" s="12">
        <f t="shared" si="24"/>
        <v>-0.14959723820483314</v>
      </c>
      <c r="AI41" s="7">
        <f>AVERAGE($AI$5:AI9)</f>
        <v>233.4</v>
      </c>
      <c r="AJ41" s="7">
        <f>AVERAGE($AJ$5:AJ9)</f>
        <v>261.39999999999998</v>
      </c>
      <c r="AK41" s="12">
        <f t="shared" si="25"/>
        <v>-0.10711553175210396</v>
      </c>
      <c r="AL41" s="9">
        <f>AVERAGE($AL$5:AL9)</f>
        <v>1000532</v>
      </c>
      <c r="AM41" s="9">
        <f>AVERAGE($AM$5:AM9)</f>
        <v>767562.4</v>
      </c>
      <c r="AN41" s="12">
        <f t="shared" si="26"/>
        <v>0.30351877580246239</v>
      </c>
      <c r="AO41" s="7">
        <f>AVERAGE($AO$5:AO9)</f>
        <v>124917.31999999999</v>
      </c>
      <c r="AP41" s="7">
        <f>AVERAGE($AP$5:AP9)</f>
        <v>228990.37999999998</v>
      </c>
      <c r="AQ41" s="12">
        <f t="shared" si="27"/>
        <v>-0.45448660332368546</v>
      </c>
      <c r="AR41" s="9">
        <f>AVERAGE($AR$5:AR9)</f>
        <v>12364.564000000002</v>
      </c>
      <c r="AS41" s="9">
        <f>AVERAGE($AS$5:AS9)</f>
        <v>102619.42599999999</v>
      </c>
      <c r="AT41" s="12">
        <f t="shared" si="28"/>
        <v>-0.87951049346154009</v>
      </c>
    </row>
    <row r="42" spans="1:46" ht="14.25">
      <c r="A42" s="6">
        <f t="shared" si="14"/>
        <v>46087</v>
      </c>
      <c r="B42" s="7">
        <f>AVERAGE($B$5:B10)</f>
        <v>5170.166666666667</v>
      </c>
      <c r="C42" s="7">
        <f>AVERAGE($C$5:C10)</f>
        <v>6793.833333333333</v>
      </c>
      <c r="D42" s="12">
        <f t="shared" si="15"/>
        <v>-0.23899124205774838</v>
      </c>
      <c r="E42" s="9">
        <f>AVERAGE($E$5:E10)</f>
        <v>193</v>
      </c>
      <c r="F42" s="9">
        <f>AVERAGE($F$5:F10)</f>
        <v>179.5</v>
      </c>
      <c r="G42" s="12">
        <f t="shared" si="16"/>
        <v>7.5208913649025072E-2</v>
      </c>
      <c r="H42" s="7">
        <f>AVERAGE($H$5:H10)</f>
        <v>52</v>
      </c>
      <c r="I42" s="7">
        <f>AVERAGE($I$5:I10)</f>
        <v>71</v>
      </c>
      <c r="J42" s="12">
        <f t="shared" si="17"/>
        <v>-0.26760563380281688</v>
      </c>
      <c r="K42" s="9">
        <f>AVERAGE($K$5:K10)</f>
        <v>623.66666666666663</v>
      </c>
      <c r="L42" s="9">
        <f>AVERAGE($L$5:L10)</f>
        <v>786.66666666666663</v>
      </c>
      <c r="M42" s="12">
        <f t="shared" si="18"/>
        <v>-0.20720338983050848</v>
      </c>
      <c r="N42" s="7">
        <f>AVERAGE($N$5:N10)</f>
        <v>1235</v>
      </c>
      <c r="O42" s="7">
        <f>AVERAGE($O$5:O10)</f>
        <v>1402.8333333333333</v>
      </c>
      <c r="P42" s="12">
        <f t="shared" si="19"/>
        <v>-0.11963882618510153</v>
      </c>
      <c r="Q42" s="9">
        <f>AVERAGE($Q$5:Q10)</f>
        <v>8772.6666666666661</v>
      </c>
      <c r="R42" s="9">
        <f>AVERAGE($R$5:R10)</f>
        <v>11916.666666666666</v>
      </c>
      <c r="S42" s="12">
        <f t="shared" si="20"/>
        <v>-0.26383216783216784</v>
      </c>
      <c r="T42" s="7">
        <f>AVERAGE($T$5:T10)</f>
        <v>1108684.5</v>
      </c>
      <c r="U42" s="7">
        <f>AVERAGE($U$5:U10)</f>
        <v>835462.94666666666</v>
      </c>
      <c r="V42" s="12">
        <f t="shared" si="21"/>
        <v>0.32703012673803639</v>
      </c>
      <c r="W42" s="17"/>
      <c r="X42" s="9">
        <f>AVERAGE($X$5:X10)</f>
        <v>2693</v>
      </c>
      <c r="Y42" s="9">
        <f>AVERAGE($Y$5:Y10)</f>
        <v>3531.5</v>
      </c>
      <c r="Z42" s="12">
        <f t="shared" si="22"/>
        <v>-0.23743451791023645</v>
      </c>
      <c r="AA42" s="7">
        <f>AVERAGE($AA$5:AA10)</f>
        <v>6207930.2033333331</v>
      </c>
      <c r="AB42" s="7">
        <f>AVERAGE($AB$5:AB10)</f>
        <v>4512325.4233333329</v>
      </c>
      <c r="AC42" s="12">
        <f t="shared" si="23"/>
        <v>0.37577182958303296</v>
      </c>
      <c r="AD42" s="17"/>
      <c r="AE42" s="17"/>
      <c r="AF42" s="9">
        <f>AVERAGE($AF$5:AF10)</f>
        <v>145.33333333333334</v>
      </c>
      <c r="AG42" s="9">
        <f>AVERAGE($AG$5:AG10)</f>
        <v>171.16666666666666</v>
      </c>
      <c r="AH42" s="12">
        <f t="shared" si="24"/>
        <v>-0.15092502434274577</v>
      </c>
      <c r="AI42" s="7">
        <f>AVERAGE($AI$5:AI10)</f>
        <v>230.83333333333334</v>
      </c>
      <c r="AJ42" s="7">
        <f>AVERAGE($AJ$5:AJ10)</f>
        <v>255.5</v>
      </c>
      <c r="AK42" s="12">
        <f t="shared" si="25"/>
        <v>-9.6542726679712948E-2</v>
      </c>
      <c r="AL42" s="9">
        <f>AVERAGE($AL$5:AL10)</f>
        <v>1049398.8333333333</v>
      </c>
      <c r="AM42" s="9">
        <f>AVERAGE($AM$5:AM10)</f>
        <v>713076.66666666663</v>
      </c>
      <c r="AN42" s="12">
        <f t="shared" si="26"/>
        <v>0.47164937851469918</v>
      </c>
      <c r="AO42" s="7">
        <f>AVERAGE($AO$5:AO10)</f>
        <v>122193.97499999999</v>
      </c>
      <c r="AP42" s="7">
        <f>AVERAGE($AP$5:AP10)</f>
        <v>210419.91</v>
      </c>
      <c r="AQ42" s="12">
        <f t="shared" si="27"/>
        <v>-0.41928510947466907</v>
      </c>
      <c r="AR42" s="9">
        <f>AVERAGE($AR$5:AR10)</f>
        <v>6565.6808333333347</v>
      </c>
      <c r="AS42" s="9">
        <f>AVERAGE($AS$5:AS10)</f>
        <v>93670.292333333331</v>
      </c>
      <c r="AT42" s="12">
        <f t="shared" si="28"/>
        <v>-0.92990647653827296</v>
      </c>
    </row>
    <row r="43" spans="1:46" ht="14.25">
      <c r="A43" s="6">
        <f t="shared" si="14"/>
        <v>46088</v>
      </c>
      <c r="B43" s="7">
        <f>AVERAGE($B$5:B11)</f>
        <v>5070</v>
      </c>
      <c r="C43" s="7">
        <f>AVERAGE($C$5:C11)</f>
        <v>6734.7142857142853</v>
      </c>
      <c r="D43" s="12">
        <f t="shared" si="15"/>
        <v>-0.24718409944212286</v>
      </c>
      <c r="E43" s="9">
        <f>AVERAGE($E$5:E11)</f>
        <v>181.57142857142858</v>
      </c>
      <c r="F43" s="9">
        <f>AVERAGE($F$5:F11)</f>
        <v>178.42857142857142</v>
      </c>
      <c r="G43" s="12">
        <f t="shared" si="16"/>
        <v>1.7614091273018554E-2</v>
      </c>
      <c r="H43" s="7">
        <f>AVERAGE($H$5:H11)</f>
        <v>52.142857142857146</v>
      </c>
      <c r="I43" s="7">
        <f>AVERAGE($I$5:I11)</f>
        <v>70.857142857142861</v>
      </c>
      <c r="J43" s="12">
        <f t="shared" si="17"/>
        <v>-0.26411290322580644</v>
      </c>
      <c r="K43" s="9">
        <f>AVERAGE($K$5:K11)</f>
        <v>619.85714285714289</v>
      </c>
      <c r="L43" s="9">
        <f>AVERAGE($L$5:L11)</f>
        <v>801.71428571428567</v>
      </c>
      <c r="M43" s="12">
        <f t="shared" si="18"/>
        <v>-0.22683535281539549</v>
      </c>
      <c r="N43" s="7">
        <f>AVERAGE($N$5:N11)</f>
        <v>1229.4285714285713</v>
      </c>
      <c r="O43" s="7">
        <f>AVERAGE($O$5:O11)</f>
        <v>1424.5714285714287</v>
      </c>
      <c r="P43" s="12">
        <f t="shared" si="19"/>
        <v>-0.1369835539510631</v>
      </c>
      <c r="Q43" s="9">
        <f>AVERAGE($Q$5:Q11)</f>
        <v>8838.8571428571431</v>
      </c>
      <c r="R43" s="9">
        <f>AVERAGE($R$5:R11)</f>
        <v>12440.714285714286</v>
      </c>
      <c r="S43" s="12">
        <f t="shared" si="20"/>
        <v>-0.28952173164149969</v>
      </c>
      <c r="T43" s="7">
        <f>AVERAGE($T$5:T11)</f>
        <v>1087449.857142857</v>
      </c>
      <c r="U43" s="7">
        <f>AVERAGE($U$5:U11)</f>
        <v>803038.81142857135</v>
      </c>
      <c r="V43" s="12">
        <f t="shared" si="21"/>
        <v>0.35416849306240966</v>
      </c>
      <c r="W43" s="17"/>
      <c r="X43" s="9">
        <f>AVERAGE($X$5:X11)</f>
        <v>2648</v>
      </c>
      <c r="Y43" s="9">
        <f>AVERAGE($Y$5:Y11)</f>
        <v>3514.7142857142858</v>
      </c>
      <c r="Z43" s="12">
        <f t="shared" si="22"/>
        <v>-0.24659594358411577</v>
      </c>
      <c r="AA43" s="7">
        <f>AVERAGE($AA$5:AA11)</f>
        <v>6037163.8171428572</v>
      </c>
      <c r="AB43" s="7">
        <f>AVERAGE($AB$5:AB11)</f>
        <v>4478814.72</v>
      </c>
      <c r="AC43" s="12">
        <f t="shared" si="23"/>
        <v>0.3479378350223109</v>
      </c>
      <c r="AD43" s="17"/>
      <c r="AE43" s="17"/>
      <c r="AF43" s="9">
        <f>AVERAGE($AF$5:AF11)</f>
        <v>142</v>
      </c>
      <c r="AG43" s="9">
        <f>AVERAGE($AG$5:AG11)</f>
        <v>171.42857142857142</v>
      </c>
      <c r="AH43" s="12">
        <f t="shared" si="24"/>
        <v>-0.17166666666666661</v>
      </c>
      <c r="AI43" s="7">
        <f>AVERAGE($AI$5:AI11)</f>
        <v>228.28571428571428</v>
      </c>
      <c r="AJ43" s="7">
        <f>AVERAGE($AJ$5:AJ11)</f>
        <v>254.28571428571428</v>
      </c>
      <c r="AK43" s="12">
        <f t="shared" si="25"/>
        <v>-0.10224719101123596</v>
      </c>
      <c r="AL43" s="9">
        <f>AVERAGE($AL$5:AL11)</f>
        <v>1016264.7142857143</v>
      </c>
      <c r="AM43" s="9">
        <f>AVERAGE($AM$5:AM11)</f>
        <v>679557</v>
      </c>
      <c r="AN43" s="12">
        <f t="shared" si="26"/>
        <v>0.49548119478677183</v>
      </c>
      <c r="AO43" s="7">
        <f>AVERAGE($AO$5:AO11)</f>
        <v>137821.95714285714</v>
      </c>
      <c r="AP43" s="7">
        <f>AVERAGE($AP$5:AP11)</f>
        <v>206002.54285714286</v>
      </c>
      <c r="AQ43" s="12">
        <f t="shared" si="27"/>
        <v>-0.3309696315815242</v>
      </c>
      <c r="AR43" s="9">
        <f>AVERAGE($AR$5:AR11)</f>
        <v>20894.438571428571</v>
      </c>
      <c r="AS43" s="9">
        <f>AVERAGE($AS$5:AS11)</f>
        <v>91422.871428571423</v>
      </c>
      <c r="AT43" s="12">
        <f t="shared" si="28"/>
        <v>-0.77145282963734763</v>
      </c>
    </row>
    <row r="44" spans="1:46" ht="14.25">
      <c r="A44" s="6">
        <f t="shared" si="14"/>
        <v>46089</v>
      </c>
      <c r="B44" s="7">
        <f>AVERAGE($B$5:B12)</f>
        <v>5021.375</v>
      </c>
      <c r="C44" s="7">
        <f>AVERAGE($C$5:C12)</f>
        <v>6688.875</v>
      </c>
      <c r="D44" s="12">
        <f t="shared" si="15"/>
        <v>-0.24929453757171421</v>
      </c>
      <c r="E44" s="9">
        <f>AVERAGE($E$5:E12)</f>
        <v>173</v>
      </c>
      <c r="F44" s="9">
        <f>AVERAGE($F$5:F12)</f>
        <v>175</v>
      </c>
      <c r="G44" s="12">
        <f t="shared" si="16"/>
        <v>-1.1428571428571429E-2</v>
      </c>
      <c r="H44" s="7">
        <f>AVERAGE($H$5:H12)</f>
        <v>50</v>
      </c>
      <c r="I44" s="7">
        <f>AVERAGE($I$5:I12)</f>
        <v>70.125</v>
      </c>
      <c r="J44" s="12">
        <f t="shared" si="17"/>
        <v>-0.28698752228163993</v>
      </c>
      <c r="K44" s="9">
        <f>AVERAGE($K$5:K12)</f>
        <v>612</v>
      </c>
      <c r="L44" s="9">
        <f>AVERAGE($L$5:L12)</f>
        <v>791.5</v>
      </c>
      <c r="M44" s="12">
        <f t="shared" si="18"/>
        <v>-0.22678458622867972</v>
      </c>
      <c r="N44" s="7">
        <f>AVERAGE($N$5:N12)</f>
        <v>1216.5</v>
      </c>
      <c r="O44" s="7">
        <f>AVERAGE($O$5:O12)</f>
        <v>1414.125</v>
      </c>
      <c r="P44" s="12">
        <f t="shared" si="19"/>
        <v>-0.13975072924953594</v>
      </c>
      <c r="Q44" s="9">
        <f>AVERAGE($Q$5:Q12)</f>
        <v>8452.625</v>
      </c>
      <c r="R44" s="9">
        <f>AVERAGE($R$5:R12)</f>
        <v>13031.125</v>
      </c>
      <c r="S44" s="12">
        <f t="shared" si="20"/>
        <v>-0.35135109209680671</v>
      </c>
      <c r="T44" s="7">
        <f>AVERAGE($T$5:T12)</f>
        <v>1035280.25</v>
      </c>
      <c r="U44" s="7">
        <f>AVERAGE($U$5:U12)</f>
        <v>771067.46</v>
      </c>
      <c r="V44" s="12">
        <f t="shared" si="21"/>
        <v>0.3426584620754195</v>
      </c>
      <c r="W44" s="17"/>
      <c r="X44" s="9">
        <f>AVERAGE($X$5:X12)</f>
        <v>2629</v>
      </c>
      <c r="Y44" s="9">
        <f>AVERAGE($Y$5:Y12)</f>
        <v>3502.875</v>
      </c>
      <c r="Z44" s="12">
        <f t="shared" si="22"/>
        <v>-0.24947364664739677</v>
      </c>
      <c r="AA44" s="7">
        <f>AVERAGE($AA$5:AA12)</f>
        <v>5765581.2237499999</v>
      </c>
      <c r="AB44" s="7">
        <f>AVERAGE($AB$5:AB12)</f>
        <v>4354025.07</v>
      </c>
      <c r="AC44" s="12">
        <f t="shared" si="23"/>
        <v>0.32419568814058286</v>
      </c>
      <c r="AD44" s="17"/>
      <c r="AE44" s="17"/>
      <c r="AF44" s="9">
        <f>AVERAGE($AF$5:AF12)</f>
        <v>139</v>
      </c>
      <c r="AG44" s="9">
        <f>AVERAGE($AG$5:AG12)</f>
        <v>168.875</v>
      </c>
      <c r="AH44" s="12">
        <f t="shared" si="24"/>
        <v>-0.17690599555884529</v>
      </c>
      <c r="AI44" s="7">
        <f>AVERAGE($AI$5:AI12)</f>
        <v>226.125</v>
      </c>
      <c r="AJ44" s="7">
        <f>AVERAGE($AJ$5:AJ12)</f>
        <v>251.375</v>
      </c>
      <c r="AK44" s="12">
        <f t="shared" si="25"/>
        <v>-0.10044753853804078</v>
      </c>
      <c r="AL44" s="9">
        <f>AVERAGE($AL$5:AL12)</f>
        <v>969848.25</v>
      </c>
      <c r="AM44" s="9">
        <f>AVERAGE($AM$5:AM12)</f>
        <v>650922.25</v>
      </c>
      <c r="AN44" s="12">
        <f t="shared" si="26"/>
        <v>0.48996020646090988</v>
      </c>
      <c r="AO44" s="7">
        <f>AVERAGE($AO$5:AO12)</f>
        <v>143176.7525</v>
      </c>
      <c r="AP44" s="7">
        <f>AVERAGE($AP$5:AP12)</f>
        <v>200274.11499999999</v>
      </c>
      <c r="AQ44" s="12">
        <f t="shared" si="27"/>
        <v>-0.28509606695802897</v>
      </c>
      <c r="AR44" s="9">
        <f>AVERAGE($AR$5:AR12)</f>
        <v>28100.0285</v>
      </c>
      <c r="AS44" s="9">
        <f>AVERAGE($AS$5:AS12)</f>
        <v>90215.499749999988</v>
      </c>
      <c r="AT44" s="12">
        <f t="shared" si="28"/>
        <v>-0.68852327396213309</v>
      </c>
    </row>
    <row r="45" spans="1:46" ht="14.25">
      <c r="A45" s="6">
        <f t="shared" si="14"/>
        <v>46090</v>
      </c>
      <c r="B45" s="7">
        <f>AVERAGE($B$5:B13)</f>
        <v>4950.7777777777774</v>
      </c>
      <c r="C45" s="7">
        <f>AVERAGE($C$5:C13)</f>
        <v>6582.7777777777774</v>
      </c>
      <c r="D45" s="12">
        <f t="shared" si="15"/>
        <v>-0.24791965566714491</v>
      </c>
      <c r="E45" s="9">
        <f>AVERAGE($E$5:E13)</f>
        <v>165.88888888888889</v>
      </c>
      <c r="F45" s="9">
        <f>AVERAGE($F$5:F13)</f>
        <v>170.22222222222223</v>
      </c>
      <c r="G45" s="12">
        <f t="shared" si="16"/>
        <v>-2.5456919060052274E-2</v>
      </c>
      <c r="H45" s="7">
        <f>AVERAGE($H$5:H13)</f>
        <v>48.555555555555557</v>
      </c>
      <c r="I45" s="7">
        <f>AVERAGE($I$5:I13)</f>
        <v>68.111111111111114</v>
      </c>
      <c r="J45" s="12">
        <f t="shared" si="17"/>
        <v>-0.28711256117455142</v>
      </c>
      <c r="K45" s="9">
        <f>AVERAGE($K$5:K13)</f>
        <v>602.11111111111109</v>
      </c>
      <c r="L45" s="9">
        <f>AVERAGE($L$5:L13)</f>
        <v>777.22222222222217</v>
      </c>
      <c r="M45" s="12">
        <f t="shared" si="18"/>
        <v>-0.22530378842030019</v>
      </c>
      <c r="N45" s="7">
        <f>AVERAGE($N$5:N13)</f>
        <v>1210.4444444444443</v>
      </c>
      <c r="O45" s="7">
        <f>AVERAGE($O$5:O13)</f>
        <v>1398.5555555555557</v>
      </c>
      <c r="P45" s="12">
        <f t="shared" si="19"/>
        <v>-0.13450385318185443</v>
      </c>
      <c r="Q45" s="9">
        <f>AVERAGE($Q$5:Q13)</f>
        <v>8336.6666666666661</v>
      </c>
      <c r="R45" s="9">
        <f>AVERAGE($R$5:R13)</f>
        <v>12531</v>
      </c>
      <c r="S45" s="12">
        <f t="shared" si="20"/>
        <v>-0.33471656957412288</v>
      </c>
      <c r="T45" s="7">
        <f>AVERAGE($T$5:T13)</f>
        <v>1010103.7777777778</v>
      </c>
      <c r="U45" s="7">
        <f>AVERAGE($U$5:U13)</f>
        <v>743084.52</v>
      </c>
      <c r="V45" s="12">
        <f t="shared" si="21"/>
        <v>0.35933901271120239</v>
      </c>
      <c r="W45" s="17"/>
      <c r="X45" s="9">
        <f>AVERAGE($X$5:X13)</f>
        <v>2595.6666666666665</v>
      </c>
      <c r="Y45" s="9">
        <f>AVERAGE($Y$5:Y13)</f>
        <v>3447.4444444444443</v>
      </c>
      <c r="Z45" s="12">
        <f t="shared" si="22"/>
        <v>-0.24707512811422311</v>
      </c>
      <c r="AA45" s="7">
        <f>AVERAGE($AA$5:AA13)</f>
        <v>5642527.7111111106</v>
      </c>
      <c r="AB45" s="7">
        <f>AVERAGE($AB$5:AB13)</f>
        <v>4227528.1044444451</v>
      </c>
      <c r="AC45" s="12">
        <f t="shared" si="23"/>
        <v>0.33471086926165233</v>
      </c>
      <c r="AD45" s="17"/>
      <c r="AE45" s="17"/>
      <c r="AF45" s="9">
        <f>AVERAGE($AF$5:AF13)</f>
        <v>137.88888888888889</v>
      </c>
      <c r="AG45" s="9">
        <f>AVERAGE($AG$5:AG13)</f>
        <v>166.44444444444446</v>
      </c>
      <c r="AH45" s="12">
        <f t="shared" si="24"/>
        <v>-0.17156208277703613</v>
      </c>
      <c r="AI45" s="7">
        <f>AVERAGE($AI$5:AI13)</f>
        <v>224</v>
      </c>
      <c r="AJ45" s="7">
        <f>AVERAGE($AJ$5:AJ13)</f>
        <v>248.55555555555554</v>
      </c>
      <c r="AK45" s="12">
        <f t="shared" si="25"/>
        <v>-9.8793026374608808E-2</v>
      </c>
      <c r="AL45" s="9">
        <f>AVERAGE($AL$5:AL13)</f>
        <v>933884.33333333337</v>
      </c>
      <c r="AM45" s="9">
        <f>AVERAGE($AM$5:AM13)</f>
        <v>625020.66666666663</v>
      </c>
      <c r="AN45" s="12">
        <f t="shared" si="26"/>
        <v>0.49416552625993182</v>
      </c>
      <c r="AO45" s="7">
        <f>AVERAGE($AO$5:AO13)</f>
        <v>119756.61444444445</v>
      </c>
      <c r="AP45" s="7">
        <f>AVERAGE($AP$5:AP13)</f>
        <v>197947.73555555556</v>
      </c>
      <c r="AQ45" s="12">
        <f t="shared" si="27"/>
        <v>-0.39500891935773708</v>
      </c>
      <c r="AR45" s="9">
        <f>AVERAGE($AR$5:AR13)</f>
        <v>9620.9318888888884</v>
      </c>
      <c r="AS45" s="9">
        <f>AVERAGE($AS$5:AS13)</f>
        <v>92125.710888888876</v>
      </c>
      <c r="AT45" s="12">
        <f t="shared" si="28"/>
        <v>-0.89556735252233199</v>
      </c>
    </row>
    <row r="46" spans="1:46" ht="14.25">
      <c r="A46" s="6">
        <f t="shared" si="14"/>
        <v>46091</v>
      </c>
      <c r="B46" s="7">
        <f>AVERAGE($B$5:B14)</f>
        <v>4888.7</v>
      </c>
      <c r="C46" s="7">
        <f>AVERAGE($C$5:C14)</f>
        <v>6484.5</v>
      </c>
      <c r="D46" s="12">
        <f t="shared" si="15"/>
        <v>-0.2460945331174339</v>
      </c>
      <c r="E46" s="9">
        <f>AVERAGE($E$5:E14)</f>
        <v>160.19999999999999</v>
      </c>
      <c r="F46" s="9">
        <f>AVERAGE($F$5:F14)</f>
        <v>164.5</v>
      </c>
      <c r="G46" s="12">
        <f t="shared" si="16"/>
        <v>-2.6139817629179399E-2</v>
      </c>
      <c r="H46" s="7">
        <f>AVERAGE($H$5:H14)</f>
        <v>46.8</v>
      </c>
      <c r="I46" s="7">
        <f>AVERAGE($I$5:I14)</f>
        <v>66.3</v>
      </c>
      <c r="J46" s="12">
        <f t="shared" si="17"/>
        <v>-0.29411764705882354</v>
      </c>
      <c r="K46" s="9">
        <f>AVERAGE($K$5:K14)</f>
        <v>592.9</v>
      </c>
      <c r="L46" s="9">
        <f>AVERAGE($L$5:L14)</f>
        <v>770.6</v>
      </c>
      <c r="M46" s="12">
        <f t="shared" si="18"/>
        <v>-0.23059953283155987</v>
      </c>
      <c r="N46" s="7">
        <f>AVERAGE($N$5:N14)</f>
        <v>1204.7</v>
      </c>
      <c r="O46" s="7">
        <f>AVERAGE($O$5:O14)</f>
        <v>1388.1</v>
      </c>
      <c r="P46" s="12">
        <f t="shared" si="19"/>
        <v>-0.13212304589006546</v>
      </c>
      <c r="Q46" s="9">
        <f>AVERAGE($Q$5:Q14)</f>
        <v>8150.3</v>
      </c>
      <c r="R46" s="9">
        <f>AVERAGE($R$5:R14)</f>
        <v>12498.4</v>
      </c>
      <c r="S46" s="12">
        <f t="shared" si="20"/>
        <v>-0.34789253024387118</v>
      </c>
      <c r="T46" s="7">
        <f>AVERAGE($T$5:T14)</f>
        <v>998223.9</v>
      </c>
      <c r="U46" s="7">
        <f>AVERAGE($U$5:U14)</f>
        <v>724047.46799999999</v>
      </c>
      <c r="V46" s="12">
        <f t="shared" si="21"/>
        <v>0.37867190221290853</v>
      </c>
      <c r="W46" s="17"/>
      <c r="X46" s="9">
        <f>AVERAGE($X$5:X14)</f>
        <v>2568.6999999999998</v>
      </c>
      <c r="Y46" s="9">
        <f>AVERAGE($Y$5:Y14)</f>
        <v>3391</v>
      </c>
      <c r="Z46" s="12">
        <f t="shared" si="22"/>
        <v>-0.24249483928044829</v>
      </c>
      <c r="AA46" s="7">
        <f>AVERAGE($AA$5:AA14)</f>
        <v>5602633.9189999998</v>
      </c>
      <c r="AB46" s="7">
        <f>AVERAGE($AB$5:AB14)</f>
        <v>4197133.6450000005</v>
      </c>
      <c r="AC46" s="12">
        <f t="shared" si="23"/>
        <v>0.33487146059176753</v>
      </c>
      <c r="AD46" s="17"/>
      <c r="AE46" s="17"/>
      <c r="AF46" s="9">
        <f>AVERAGE($AF$5:AF14)</f>
        <v>135.6</v>
      </c>
      <c r="AG46" s="9">
        <f>AVERAGE($AG$5:AG14)</f>
        <v>163.9</v>
      </c>
      <c r="AH46" s="12">
        <f t="shared" si="24"/>
        <v>-0.17266625991458212</v>
      </c>
      <c r="AI46" s="7">
        <f>AVERAGE($AI$5:AI14)</f>
        <v>222.3</v>
      </c>
      <c r="AJ46" s="7">
        <f>AVERAGE($AJ$5:AJ14)</f>
        <v>244.3</v>
      </c>
      <c r="AK46" s="12">
        <f t="shared" si="25"/>
        <v>-9.0053213262382317E-2</v>
      </c>
      <c r="AL46" s="9">
        <f>AVERAGE($AL$5:AL14)</f>
        <v>922284.3</v>
      </c>
      <c r="AM46" s="9">
        <f>AVERAGE($AM$5:AM14)</f>
        <v>618253.4</v>
      </c>
      <c r="AN46" s="12">
        <f t="shared" si="26"/>
        <v>0.49175774852188442</v>
      </c>
      <c r="AO46" s="7">
        <f>AVERAGE($AO$5:AO14)</f>
        <v>141416.79800000001</v>
      </c>
      <c r="AP46" s="7">
        <f>AVERAGE($AP$5:AP14)</f>
        <v>185344.15199999997</v>
      </c>
      <c r="AQ46" s="12">
        <f t="shared" si="27"/>
        <v>-0.23700426221162871</v>
      </c>
      <c r="AR46" s="9">
        <f>AVERAGE($AR$5:AR14)</f>
        <v>31113.038199999999</v>
      </c>
      <c r="AS46" s="9">
        <f>AVERAGE($AS$5:AS14)</f>
        <v>83715.295799999993</v>
      </c>
      <c r="AT46" s="12">
        <f t="shared" si="28"/>
        <v>-0.62834703141549431</v>
      </c>
    </row>
    <row r="47" spans="1:46" ht="14.25">
      <c r="A47" s="6">
        <f t="shared" si="14"/>
        <v>46092</v>
      </c>
      <c r="B47" s="7">
        <f>AVERAGE($B$5:B15)</f>
        <v>4834.090909090909</v>
      </c>
      <c r="C47" s="7">
        <f>AVERAGE($C$5:C15)</f>
        <v>6376.454545454545</v>
      </c>
      <c r="D47" s="12">
        <f t="shared" si="15"/>
        <v>-0.24188420467344346</v>
      </c>
      <c r="E47" s="9">
        <f>AVERAGE($E$5:E15)</f>
        <v>154.90909090909091</v>
      </c>
      <c r="F47" s="9">
        <f>AVERAGE($F$5:F15)</f>
        <v>162.18181818181819</v>
      </c>
      <c r="G47" s="12">
        <f t="shared" si="16"/>
        <v>-4.4843049327354306E-2</v>
      </c>
      <c r="H47" s="7">
        <f>AVERAGE($H$5:H15)</f>
        <v>46.363636363636367</v>
      </c>
      <c r="I47" s="7">
        <f>AVERAGE($I$5:I15)</f>
        <v>64.36363636363636</v>
      </c>
      <c r="J47" s="12">
        <f t="shared" si="17"/>
        <v>-0.27966101694915246</v>
      </c>
      <c r="K47" s="9">
        <f>AVERAGE($K$5:K15)</f>
        <v>588.81818181818187</v>
      </c>
      <c r="L47" s="9">
        <f>AVERAGE($L$5:L15)</f>
        <v>756.09090909090912</v>
      </c>
      <c r="M47" s="12">
        <f t="shared" si="18"/>
        <v>-0.22123361789106646</v>
      </c>
      <c r="N47" s="7">
        <f>AVERAGE($N$5:N15)</f>
        <v>1200.909090909091</v>
      </c>
      <c r="O47" s="7">
        <f>AVERAGE($O$5:O15)</f>
        <v>1370.2727272727273</v>
      </c>
      <c r="P47" s="12">
        <f t="shared" si="19"/>
        <v>-0.12359848736150726</v>
      </c>
      <c r="Q47" s="9">
        <f>AVERAGE($Q$5:Q15)</f>
        <v>7974.727272727273</v>
      </c>
      <c r="R47" s="9">
        <f>AVERAGE($R$5:R15)</f>
        <v>12554.727272727272</v>
      </c>
      <c r="S47" s="12">
        <f t="shared" si="20"/>
        <v>-0.3648028268960623</v>
      </c>
      <c r="T47" s="7">
        <f>AVERAGE($T$5:T15)</f>
        <v>984467.36363636365</v>
      </c>
      <c r="U47" s="7">
        <f>AVERAGE($U$5:U15)</f>
        <v>728225.42545454542</v>
      </c>
      <c r="V47" s="12">
        <f t="shared" si="21"/>
        <v>0.35187172711235198</v>
      </c>
      <c r="W47" s="17"/>
      <c r="X47" s="9">
        <f>AVERAGE($X$5:X15)</f>
        <v>2546.6363636363635</v>
      </c>
      <c r="Y47" s="9">
        <f>AVERAGE($Y$5:Y15)</f>
        <v>3336.909090909091</v>
      </c>
      <c r="Z47" s="12">
        <f t="shared" si="22"/>
        <v>-0.23682776657767129</v>
      </c>
      <c r="AA47" s="7">
        <f>AVERAGE($AA$5:AA15)</f>
        <v>5662381.4672727278</v>
      </c>
      <c r="AB47" s="7">
        <f>AVERAGE($AB$5:AB15)</f>
        <v>4220864.9545454541</v>
      </c>
      <c r="AC47" s="12">
        <f t="shared" si="23"/>
        <v>0.34152159053913889</v>
      </c>
      <c r="AD47" s="17"/>
      <c r="AE47" s="17"/>
      <c r="AF47" s="9">
        <f>AVERAGE($AF$5:AF15)</f>
        <v>134.90909090909091</v>
      </c>
      <c r="AG47" s="9">
        <f>AVERAGE($AG$5:AG15)</f>
        <v>159.81818181818181</v>
      </c>
      <c r="AH47" s="12">
        <f t="shared" si="24"/>
        <v>-0.15585893060295788</v>
      </c>
      <c r="AI47" s="7">
        <f>AVERAGE($AI$5:AI15)</f>
        <v>221.63636363636363</v>
      </c>
      <c r="AJ47" s="7">
        <f>AVERAGE($AJ$5:AJ15)</f>
        <v>238.18181818181819</v>
      </c>
      <c r="AK47" s="12">
        <f t="shared" si="25"/>
        <v>-6.9465648854961898E-2</v>
      </c>
      <c r="AL47" s="9">
        <f>AVERAGE($AL$5:AL15)</f>
        <v>912879.72727272729</v>
      </c>
      <c r="AM47" s="9">
        <f>AVERAGE($AM$5:AM15)</f>
        <v>596166.54545454541</v>
      </c>
      <c r="AN47" s="12">
        <f t="shared" si="26"/>
        <v>0.53124950440938423</v>
      </c>
      <c r="AO47" s="7">
        <f>AVERAGE($AO$5:AO15)</f>
        <v>144801.42818181819</v>
      </c>
      <c r="AP47" s="7">
        <f>AVERAGE($AP$5:AP15)</f>
        <v>209558.36545454542</v>
      </c>
      <c r="AQ47" s="12">
        <f t="shared" si="27"/>
        <v>-0.30901623579791393</v>
      </c>
      <c r="AR47" s="9">
        <f>AVERAGE($AR$5:AR15)</f>
        <v>36935.459000000003</v>
      </c>
      <c r="AS47" s="9">
        <f>AVERAGE($AS$5:AS15)</f>
        <v>106150.00163636362</v>
      </c>
      <c r="AT47" s="12">
        <f t="shared" si="28"/>
        <v>-0.65204466857636778</v>
      </c>
    </row>
    <row r="48" spans="1:46" ht="14.25">
      <c r="A48" s="6">
        <f t="shared" si="14"/>
        <v>46093</v>
      </c>
      <c r="B48" s="7">
        <f>AVERAGE($B$5:B16)</f>
        <v>4822.666666666667</v>
      </c>
      <c r="C48" s="7">
        <f>AVERAGE($C$5:C16)</f>
        <v>6368.75</v>
      </c>
      <c r="D48" s="12">
        <f t="shared" si="15"/>
        <v>-0.24276087667648016</v>
      </c>
      <c r="E48" s="9">
        <f>AVERAGE($E$5:E16)</f>
        <v>149.5</v>
      </c>
      <c r="F48" s="9">
        <f>AVERAGE($F$5:F16)</f>
        <v>158.58333333333334</v>
      </c>
      <c r="G48" s="12">
        <f t="shared" si="16"/>
        <v>-5.7277982133473522E-2</v>
      </c>
      <c r="H48" s="7">
        <f>AVERAGE($H$5:H16)</f>
        <v>46.25</v>
      </c>
      <c r="I48" s="7">
        <f>AVERAGE($I$5:I16)</f>
        <v>63.083333333333336</v>
      </c>
      <c r="J48" s="12">
        <f t="shared" si="17"/>
        <v>-0.26684280052840159</v>
      </c>
      <c r="K48" s="9">
        <f>AVERAGE($K$5:K16)</f>
        <v>588.75</v>
      </c>
      <c r="L48" s="9">
        <f>AVERAGE($L$5:L16)</f>
        <v>749.5</v>
      </c>
      <c r="M48" s="12">
        <f t="shared" si="18"/>
        <v>-0.21447631754503002</v>
      </c>
      <c r="N48" s="7">
        <f>AVERAGE($N$5:N16)</f>
        <v>1202.3333333333333</v>
      </c>
      <c r="O48" s="7">
        <f>AVERAGE($O$5:O16)</f>
        <v>1366.4166666666667</v>
      </c>
      <c r="P48" s="12">
        <f t="shared" si="19"/>
        <v>-0.12008294200158576</v>
      </c>
      <c r="Q48" s="9">
        <f>AVERAGE($Q$5:Q16)</f>
        <v>8411.0833333333339</v>
      </c>
      <c r="R48" s="9">
        <f>AVERAGE($R$5:R16)</f>
        <v>12211.416666666666</v>
      </c>
      <c r="S48" s="12">
        <f t="shared" si="20"/>
        <v>-0.31121150289687921</v>
      </c>
      <c r="T48" s="7">
        <f>AVERAGE($T$5:T16)</f>
        <v>965838</v>
      </c>
      <c r="U48" s="7">
        <f>AVERAGE($U$5:U16)</f>
        <v>706980.30666666664</v>
      </c>
      <c r="V48" s="12">
        <f t="shared" si="21"/>
        <v>0.3661455501551642</v>
      </c>
      <c r="W48" s="17"/>
      <c r="X48" s="9">
        <f>AVERAGE($X$5:X16)</f>
        <v>2544.0833333333335</v>
      </c>
      <c r="Y48" s="9">
        <f>AVERAGE($Y$5:Y16)</f>
        <v>3321</v>
      </c>
      <c r="Z48" s="12">
        <f t="shared" si="22"/>
        <v>-0.23394058014654215</v>
      </c>
      <c r="AA48" s="7">
        <f>AVERAGE($AA$5:AA16)</f>
        <v>5561134.7041666666</v>
      </c>
      <c r="AB48" s="7">
        <f>AVERAGE($AB$5:AB16)</f>
        <v>4135060.2866666666</v>
      </c>
      <c r="AC48" s="12">
        <f t="shared" si="23"/>
        <v>0.34487391201969142</v>
      </c>
      <c r="AD48" s="17"/>
      <c r="AE48" s="17"/>
      <c r="AF48" s="9">
        <f>AVERAGE($AF$5:AF16)</f>
        <v>134.41666666666666</v>
      </c>
      <c r="AG48" s="9">
        <f>AVERAGE($AG$5:AG16)</f>
        <v>158.66666666666666</v>
      </c>
      <c r="AH48" s="12">
        <f t="shared" si="24"/>
        <v>-0.15283613445378152</v>
      </c>
      <c r="AI48" s="7">
        <f>AVERAGE($AI$5:AI16)</f>
        <v>220.91666666666666</v>
      </c>
      <c r="AJ48" s="7">
        <f>AVERAGE($AJ$5:AJ16)</f>
        <v>234.66666666666666</v>
      </c>
      <c r="AK48" s="12">
        <f t="shared" si="25"/>
        <v>-5.859375E-2</v>
      </c>
      <c r="AL48" s="9">
        <f>AVERAGE($AL$5:AL16)</f>
        <v>878508.66666666663</v>
      </c>
      <c r="AM48" s="9">
        <f>AVERAGE($AM$5:AM16)</f>
        <v>587002.91666666663</v>
      </c>
      <c r="AN48" s="12">
        <f t="shared" si="26"/>
        <v>0.49660017305422249</v>
      </c>
      <c r="AO48" s="7">
        <f>AVERAGE($AO$5:AO16)</f>
        <v>149866.02249999999</v>
      </c>
      <c r="AP48" s="7">
        <f>AVERAGE($AP$5:AP16)</f>
        <v>190519.74833333329</v>
      </c>
      <c r="AQ48" s="12">
        <f t="shared" si="27"/>
        <v>-0.2133832644068244</v>
      </c>
      <c r="AR48" s="9">
        <f>AVERAGE($AR$5:AR16)</f>
        <v>43225.563583333329</v>
      </c>
      <c r="AS48" s="9">
        <f>AVERAGE($AS$5:AS16)</f>
        <v>91708.808499999985</v>
      </c>
      <c r="AT48" s="12">
        <f t="shared" si="28"/>
        <v>-0.52866508364533671</v>
      </c>
    </row>
    <row r="49" spans="1:46" ht="14.25">
      <c r="A49" s="6">
        <f t="shared" si="14"/>
        <v>46094</v>
      </c>
      <c r="B49" s="7">
        <f>AVERAGE($B$5:B17)</f>
        <v>4451.6923076923076</v>
      </c>
      <c r="C49" s="7">
        <f>AVERAGE($C$5:C17)</f>
        <v>6315</v>
      </c>
      <c r="D49" s="12">
        <f t="shared" si="15"/>
        <v>-0.29506060052378341</v>
      </c>
      <c r="E49" s="9">
        <f>AVERAGE($E$5:E17)</f>
        <v>138</v>
      </c>
      <c r="F49" s="9">
        <f>AVERAGE($F$5:F17)</f>
        <v>156</v>
      </c>
      <c r="G49" s="12">
        <f t="shared" si="16"/>
        <v>-0.11538461538461539</v>
      </c>
      <c r="H49" s="7">
        <f>AVERAGE($H$5:H17)</f>
        <v>42.692307692307693</v>
      </c>
      <c r="I49" s="7">
        <f>AVERAGE($I$5:I17)</f>
        <v>62</v>
      </c>
      <c r="J49" s="12">
        <f t="shared" si="17"/>
        <v>-0.31141439205955335</v>
      </c>
      <c r="K49" s="9">
        <f>AVERAGE($K$5:K17)</f>
        <v>543.46153846153845</v>
      </c>
      <c r="L49" s="9">
        <f>AVERAGE($L$5:L17)</f>
        <v>742.07692307692309</v>
      </c>
      <c r="M49" s="12">
        <f t="shared" si="18"/>
        <v>-0.26764797346325286</v>
      </c>
      <c r="N49" s="7">
        <f>AVERAGE($N$5:N17)</f>
        <v>1109.8461538461538</v>
      </c>
      <c r="O49" s="7">
        <f>AVERAGE($O$5:O17)</f>
        <v>1356.3076923076924</v>
      </c>
      <c r="P49" s="12">
        <f t="shared" si="19"/>
        <v>-0.18171506352087122</v>
      </c>
      <c r="Q49" s="9">
        <f>AVERAGE($Q$5:Q17)</f>
        <v>7764.0769230769229</v>
      </c>
      <c r="R49" s="9">
        <f>AVERAGE($R$5:R17)</f>
        <v>12585.307692307691</v>
      </c>
      <c r="S49" s="12">
        <f t="shared" si="20"/>
        <v>-0.38308406016783914</v>
      </c>
      <c r="T49" s="7">
        <f>AVERAGE($T$5:T17)</f>
        <v>891542.76923076925</v>
      </c>
      <c r="U49" s="7">
        <f>AVERAGE($U$5:U17)</f>
        <v>695907.74461538461</v>
      </c>
      <c r="V49" s="12">
        <f t="shared" si="21"/>
        <v>0.28112206844817988</v>
      </c>
      <c r="W49" s="17"/>
      <c r="X49" s="9">
        <f>AVERAGE($X$5:X17)</f>
        <v>2348.3846153846152</v>
      </c>
      <c r="Y49" s="9">
        <f>AVERAGE($Y$5:Y17)</f>
        <v>3291.7692307692309</v>
      </c>
      <c r="Z49" s="12">
        <f t="shared" si="22"/>
        <v>-0.28658892809571668</v>
      </c>
      <c r="AA49" s="7">
        <f>AVERAGE($AA$5:AA17)</f>
        <v>5133355.1115384614</v>
      </c>
      <c r="AB49" s="7">
        <f>AVERAGE($AB$5:AB17)</f>
        <v>4103836.1753846155</v>
      </c>
      <c r="AC49" s="12">
        <f t="shared" si="23"/>
        <v>0.25086745478024797</v>
      </c>
      <c r="AD49" s="17"/>
      <c r="AE49" s="17"/>
      <c r="AF49" s="9">
        <f>AVERAGE($AF$5:AF17)</f>
        <v>124.07692307692308</v>
      </c>
      <c r="AG49" s="9">
        <f>AVERAGE($AG$5:AG17)</f>
        <v>158</v>
      </c>
      <c r="AH49" s="12">
        <f t="shared" si="24"/>
        <v>-0.21470301850048684</v>
      </c>
      <c r="AI49" s="7">
        <f>AVERAGE($AI$5:AI17)</f>
        <v>203.92307692307693</v>
      </c>
      <c r="AJ49" s="7">
        <f>AVERAGE($AJ$5:AJ17)</f>
        <v>232.76923076923077</v>
      </c>
      <c r="AK49" s="12">
        <f t="shared" si="25"/>
        <v>-0.12392597488433572</v>
      </c>
      <c r="AL49" s="9">
        <f>AVERAGE($AL$5:AL17)</f>
        <v>810931.07692307688</v>
      </c>
      <c r="AM49" s="9">
        <f>AVERAGE($AM$5:AM17)</f>
        <v>574959.61538461538</v>
      </c>
      <c r="AN49" s="12">
        <f t="shared" si="26"/>
        <v>0.41041397556350107</v>
      </c>
      <c r="AO49" s="7">
        <f>AVERAGE($AO$5:AO17)</f>
        <v>138337.86692307692</v>
      </c>
      <c r="AP49" s="7">
        <f>AVERAGE($AP$5:AP17)</f>
        <v>187930.05769230766</v>
      </c>
      <c r="AQ49" s="12">
        <f t="shared" si="27"/>
        <v>-0.26388642337579959</v>
      </c>
      <c r="AR49" s="9">
        <f>AVERAGE($AR$5:AR17)</f>
        <v>43225.563583333329</v>
      </c>
      <c r="AS49" s="9">
        <f>AVERAGE($AS$5:AS17)</f>
        <v>90694.562692307663</v>
      </c>
      <c r="AT49" s="12">
        <f t="shared" si="28"/>
        <v>-0.5233941010335833</v>
      </c>
    </row>
    <row r="50" spans="1:46" ht="14.25">
      <c r="A50" s="6">
        <f t="shared" si="14"/>
        <v>46095</v>
      </c>
      <c r="B50" s="7">
        <f>AVERAGE($B$5:B18)</f>
        <v>4133.7142857142853</v>
      </c>
      <c r="C50" s="7">
        <f>AVERAGE($C$5:C18)</f>
        <v>6238.2142857142853</v>
      </c>
      <c r="D50" s="12">
        <f t="shared" si="15"/>
        <v>-0.33735615732524188</v>
      </c>
      <c r="E50" s="9">
        <f>AVERAGE($E$5:E18)</f>
        <v>128.14285714285714</v>
      </c>
      <c r="F50" s="9">
        <f>AVERAGE($F$5:F18)</f>
        <v>153.07142857142858</v>
      </c>
      <c r="G50" s="12">
        <f t="shared" si="16"/>
        <v>-0.16285580961269258</v>
      </c>
      <c r="H50" s="7">
        <f>AVERAGE($H$5:H18)</f>
        <v>39.642857142857146</v>
      </c>
      <c r="I50" s="7">
        <f>AVERAGE($I$5:I18)</f>
        <v>61.714285714285715</v>
      </c>
      <c r="J50" s="12">
        <f t="shared" si="17"/>
        <v>-0.35763888888888884</v>
      </c>
      <c r="K50" s="9">
        <f>AVERAGE($K$5:K18)</f>
        <v>504.64285714285717</v>
      </c>
      <c r="L50" s="9">
        <f>AVERAGE($L$5:L18)</f>
        <v>748.5</v>
      </c>
      <c r="M50" s="12">
        <f t="shared" si="18"/>
        <v>-0.32579444603492697</v>
      </c>
      <c r="N50" s="7">
        <f>AVERAGE($N$5:N18)</f>
        <v>1030.5714285714287</v>
      </c>
      <c r="O50" s="7">
        <f>AVERAGE($O$5:O18)</f>
        <v>1358.5714285714287</v>
      </c>
      <c r="P50" s="12">
        <f t="shared" si="19"/>
        <v>-0.24143007360672974</v>
      </c>
      <c r="Q50" s="9">
        <f>AVERAGE($Q$5:Q18)</f>
        <v>7209.5</v>
      </c>
      <c r="R50" s="9">
        <f>AVERAGE($R$5:R18)</f>
        <v>12846.285714285714</v>
      </c>
      <c r="S50" s="12">
        <f t="shared" si="20"/>
        <v>-0.43878719807837729</v>
      </c>
      <c r="T50" s="7">
        <f>AVERAGE($T$5:T18)</f>
        <v>827861.14285714284</v>
      </c>
      <c r="U50" s="7">
        <f>AVERAGE($U$5:U18)</f>
        <v>687962.54857142852</v>
      </c>
      <c r="V50" s="12">
        <f t="shared" si="21"/>
        <v>0.20335204957917732</v>
      </c>
      <c r="W50" s="17"/>
      <c r="X50" s="9">
        <f>AVERAGE($X$5:X18)</f>
        <v>2180.6428571428573</v>
      </c>
      <c r="Y50" s="9">
        <f>AVERAGE($Y$5:Y18)</f>
        <v>3261.2857142857142</v>
      </c>
      <c r="Z50" s="12">
        <f t="shared" si="22"/>
        <v>-0.33135485566603873</v>
      </c>
      <c r="AA50" s="7">
        <f>AVERAGE($AA$5:AA18)</f>
        <v>4766686.8892857144</v>
      </c>
      <c r="AB50" s="7">
        <f>AVERAGE($AB$5:AB18)</f>
        <v>4059839.7521428573</v>
      </c>
      <c r="AC50" s="12">
        <f t="shared" si="23"/>
        <v>0.17410715207903718</v>
      </c>
      <c r="AD50" s="17"/>
      <c r="AE50" s="17"/>
      <c r="AF50" s="9">
        <f>AVERAGE($AF$5:AF18)</f>
        <v>115.21428571428571</v>
      </c>
      <c r="AG50" s="9">
        <f>AVERAGE($AG$5:AG18)</f>
        <v>159</v>
      </c>
      <c r="AH50" s="12">
        <f t="shared" si="24"/>
        <v>-0.27538185085354899</v>
      </c>
      <c r="AI50" s="7">
        <f>AVERAGE($AI$5:AI18)</f>
        <v>189.35714285714286</v>
      </c>
      <c r="AJ50" s="7">
        <f>AVERAGE($AJ$5:AJ18)</f>
        <v>231.92857142857142</v>
      </c>
      <c r="AK50" s="12">
        <f t="shared" si="25"/>
        <v>-0.18355404989220814</v>
      </c>
      <c r="AL50" s="9">
        <f>AVERAGE($AL$5:AL18)</f>
        <v>753007.42857142852</v>
      </c>
      <c r="AM50" s="9">
        <f>AVERAGE($AM$5:AM18)</f>
        <v>566390.5</v>
      </c>
      <c r="AN50" s="12">
        <f t="shared" si="26"/>
        <v>0.32948456686937461</v>
      </c>
      <c r="AO50" s="7">
        <f>AVERAGE($AO$5:AO18)</f>
        <v>128456.59071428572</v>
      </c>
      <c r="AP50" s="7">
        <f>AVERAGE($AP$5:AP18)</f>
        <v>188881.46642857138</v>
      </c>
      <c r="AQ50" s="12">
        <f t="shared" si="27"/>
        <v>-0.31990897178435618</v>
      </c>
      <c r="AR50" s="9">
        <f>AVERAGE($AR$5:AR18)</f>
        <v>43225.563583333329</v>
      </c>
      <c r="AS50" s="9">
        <f>AVERAGE($AS$5:AS18)</f>
        <v>91002.754071428557</v>
      </c>
      <c r="AT50" s="12">
        <f t="shared" si="28"/>
        <v>-0.52500818217649381</v>
      </c>
    </row>
    <row r="51" spans="1:46" ht="14.25">
      <c r="A51" s="6">
        <f t="shared" si="14"/>
        <v>46096</v>
      </c>
      <c r="B51" s="7">
        <f>AVERAGE($B$5:B19)</f>
        <v>3858.1333333333332</v>
      </c>
      <c r="C51" s="7">
        <f>AVERAGE($C$5:C19)</f>
        <v>6198.2</v>
      </c>
      <c r="D51" s="12">
        <f t="shared" si="15"/>
        <v>-0.37753971583147794</v>
      </c>
      <c r="E51" s="9">
        <f>AVERAGE($E$5:E19)</f>
        <v>119.6</v>
      </c>
      <c r="F51" s="9">
        <f>AVERAGE($F$5:F19)</f>
        <v>153.66666666666666</v>
      </c>
      <c r="G51" s="12">
        <f t="shared" si="16"/>
        <v>-0.22169197396963122</v>
      </c>
      <c r="H51" s="7">
        <f>AVERAGE($H$5:H19)</f>
        <v>37</v>
      </c>
      <c r="I51" s="7">
        <f>AVERAGE($I$5:I19)</f>
        <v>61.466666666666669</v>
      </c>
      <c r="J51" s="12">
        <f t="shared" si="17"/>
        <v>-0.39804772234273322</v>
      </c>
      <c r="K51" s="9">
        <f>AVERAGE($K$5:K19)</f>
        <v>471</v>
      </c>
      <c r="L51" s="9">
        <f>AVERAGE($L$5:L19)</f>
        <v>748.6</v>
      </c>
      <c r="M51" s="12">
        <f t="shared" si="18"/>
        <v>-0.37082554100988513</v>
      </c>
      <c r="N51" s="7">
        <f>AVERAGE($N$5:N19)</f>
        <v>961.86666666666667</v>
      </c>
      <c r="O51" s="7">
        <f>AVERAGE($O$5:O19)</f>
        <v>1363.5333333333333</v>
      </c>
      <c r="P51" s="12">
        <f t="shared" si="19"/>
        <v>-0.29457781254583676</v>
      </c>
      <c r="Q51" s="9">
        <f>AVERAGE($Q$5:Q19)</f>
        <v>6728.8666666666668</v>
      </c>
      <c r="R51" s="9">
        <f>AVERAGE($R$5:R19)</f>
        <v>12802.266666666666</v>
      </c>
      <c r="S51" s="12">
        <f t="shared" si="20"/>
        <v>-0.47440036660174761</v>
      </c>
      <c r="T51" s="7">
        <f>AVERAGE($T$5:T19)</f>
        <v>772670.4</v>
      </c>
      <c r="U51" s="7">
        <f>AVERAGE($U$5:U19)</f>
        <v>674997.11199999996</v>
      </c>
      <c r="V51" s="12">
        <f t="shared" si="21"/>
        <v>0.14470178651668078</v>
      </c>
      <c r="W51" s="17"/>
      <c r="X51" s="9">
        <f>AVERAGE($X$5:X19)</f>
        <v>2035.2666666666667</v>
      </c>
      <c r="Y51" s="9">
        <f>AVERAGE($Y$5:Y19)</f>
        <v>3240.3333333333335</v>
      </c>
      <c r="Z51" s="12">
        <f t="shared" si="22"/>
        <v>-0.37189589548400376</v>
      </c>
      <c r="AA51" s="7">
        <f>AVERAGE($AA$5:AA19)</f>
        <v>4448907.7633333337</v>
      </c>
      <c r="AB51" s="7">
        <f>AVERAGE($AB$5:AB19)</f>
        <v>3997230.2859999998</v>
      </c>
      <c r="AC51" s="12">
        <f t="shared" si="23"/>
        <v>0.11299761210038371</v>
      </c>
      <c r="AD51" s="17"/>
      <c r="AE51" s="17"/>
      <c r="AF51" s="9">
        <f>AVERAGE($AF$5:AF19)</f>
        <v>107.53333333333333</v>
      </c>
      <c r="AG51" s="9">
        <f>AVERAGE($AG$5:AG19)</f>
        <v>159.13333333333333</v>
      </c>
      <c r="AH51" s="12">
        <f t="shared" si="24"/>
        <v>-0.32425638877251778</v>
      </c>
      <c r="AI51" s="7">
        <f>AVERAGE($AI$5:AI19)</f>
        <v>176.73333333333332</v>
      </c>
      <c r="AJ51" s="7">
        <f>AVERAGE($AJ$5:AJ19)</f>
        <v>233.06666666666666</v>
      </c>
      <c r="AK51" s="12">
        <f t="shared" si="25"/>
        <v>-0.24170480549199089</v>
      </c>
      <c r="AL51" s="9">
        <f>AVERAGE($AL$5:AL19)</f>
        <v>702806.93333333335</v>
      </c>
      <c r="AM51" s="9">
        <f>AVERAGE($AM$5:AM19)</f>
        <v>551277.73333333328</v>
      </c>
      <c r="AN51" s="12">
        <f t="shared" si="26"/>
        <v>0.27486907385823445</v>
      </c>
      <c r="AO51" s="7">
        <f>AVERAGE($AO$5:AO19)</f>
        <v>119892.818</v>
      </c>
      <c r="AP51" s="7">
        <f>AVERAGE($AP$5:AP19)</f>
        <v>189455.37199999994</v>
      </c>
      <c r="AQ51" s="12">
        <f t="shared" si="27"/>
        <v>-0.36717118794604547</v>
      </c>
      <c r="AR51" s="9">
        <f>AVERAGE($AR$5:AR19)</f>
        <v>43225.563583333329</v>
      </c>
      <c r="AS51" s="9">
        <f>AVERAGE($AS$5:AS19)</f>
        <v>93446.990799999985</v>
      </c>
      <c r="AT51" s="12">
        <f t="shared" si="28"/>
        <v>-0.53743225744051104</v>
      </c>
    </row>
    <row r="52" spans="1:46" ht="14.25">
      <c r="A52" s="6">
        <f t="shared" si="14"/>
        <v>46097</v>
      </c>
      <c r="B52" s="7">
        <f>AVERAGE($B$5:B20)</f>
        <v>3617</v>
      </c>
      <c r="C52" s="7">
        <f>AVERAGE($C$5:C20)</f>
        <v>6150.4375</v>
      </c>
      <c r="D52" s="12">
        <f t="shared" si="15"/>
        <v>-0.41191175424512483</v>
      </c>
      <c r="E52" s="9">
        <f>AVERAGE($E$5:E20)</f>
        <v>112.125</v>
      </c>
      <c r="F52" s="9">
        <f>AVERAGE($F$5:F20)</f>
        <v>152.9375</v>
      </c>
      <c r="G52" s="12">
        <f t="shared" si="16"/>
        <v>-0.2668573763792399</v>
      </c>
      <c r="H52" s="7">
        <f>AVERAGE($H$5:H20)</f>
        <v>34.6875</v>
      </c>
      <c r="I52" s="7">
        <f>AVERAGE($I$5:I20)</f>
        <v>62.3125</v>
      </c>
      <c r="J52" s="12">
        <f t="shared" si="17"/>
        <v>-0.44332998996990974</v>
      </c>
      <c r="K52" s="9">
        <f>AVERAGE($K$5:K20)</f>
        <v>441.5625</v>
      </c>
      <c r="L52" s="9">
        <f>AVERAGE($L$5:L20)</f>
        <v>746.625</v>
      </c>
      <c r="M52" s="12">
        <f t="shared" si="18"/>
        <v>-0.40858864892014063</v>
      </c>
      <c r="N52" s="7">
        <f>AVERAGE($N$5:N20)</f>
        <v>901.75</v>
      </c>
      <c r="O52" s="7">
        <f>AVERAGE($O$5:O20)</f>
        <v>1359.5625</v>
      </c>
      <c r="P52" s="12">
        <f t="shared" si="19"/>
        <v>-0.33673516296602768</v>
      </c>
      <c r="Q52" s="9">
        <f>AVERAGE($Q$5:Q20)</f>
        <v>6308.3125</v>
      </c>
      <c r="R52" s="9">
        <f>AVERAGE($R$5:R20)</f>
        <v>12984.1875</v>
      </c>
      <c r="S52" s="12">
        <f t="shared" si="20"/>
        <v>-0.51415423568090035</v>
      </c>
      <c r="T52" s="7">
        <f>AVERAGE($T$5:T20)</f>
        <v>724378.5</v>
      </c>
      <c r="U52" s="7">
        <f>AVERAGE($U$5:U20)</f>
        <v>669969.66874999995</v>
      </c>
      <c r="V52" s="12">
        <f t="shared" si="21"/>
        <v>8.121088728018637E-2</v>
      </c>
      <c r="W52" s="17"/>
      <c r="X52" s="9">
        <f>AVERAGE($X$5:X20)</f>
        <v>1908.0625</v>
      </c>
      <c r="Y52" s="9">
        <f>AVERAGE($Y$5:Y20)</f>
        <v>3220.375</v>
      </c>
      <c r="Z52" s="12">
        <f t="shared" si="22"/>
        <v>-0.40750300819003998</v>
      </c>
      <c r="AA52" s="7">
        <f>AVERAGE($AA$5:AA20)</f>
        <v>4170851.0281250002</v>
      </c>
      <c r="AB52" s="7">
        <f>AVERAGE($AB$5:AB20)</f>
        <v>3954368.8293749997</v>
      </c>
      <c r="AC52" s="12">
        <f t="shared" si="23"/>
        <v>5.4745070096108392E-2</v>
      </c>
      <c r="AD52" s="17"/>
      <c r="AE52" s="17"/>
      <c r="AF52" s="9">
        <f>AVERAGE($AF$5:AF20)</f>
        <v>100.8125</v>
      </c>
      <c r="AG52" s="9">
        <f>AVERAGE($AG$5:AG20)</f>
        <v>158.9375</v>
      </c>
      <c r="AH52" s="12">
        <f t="shared" si="24"/>
        <v>-0.36570979158474243</v>
      </c>
      <c r="AI52" s="7">
        <f>AVERAGE($AI$5:AI20)</f>
        <v>165.6875</v>
      </c>
      <c r="AJ52" s="7">
        <f>AVERAGE($AJ$5:AJ20)</f>
        <v>233.125</v>
      </c>
      <c r="AK52" s="12">
        <f t="shared" si="25"/>
        <v>-0.28927613941018765</v>
      </c>
      <c r="AL52" s="9">
        <f>AVERAGE($AL$5:AL20)</f>
        <v>658881.5</v>
      </c>
      <c r="AM52" s="9">
        <f>AVERAGE($AM$5:AM20)</f>
        <v>552526.1875</v>
      </c>
      <c r="AN52" s="12">
        <f t="shared" si="26"/>
        <v>0.19248917952870787</v>
      </c>
      <c r="AO52" s="7">
        <f>AVERAGE($AO$5:AO20)</f>
        <v>112399.516875</v>
      </c>
      <c r="AP52" s="7">
        <f>AVERAGE($AP$5:AP20)</f>
        <v>185312.72562499993</v>
      </c>
      <c r="AQ52" s="12">
        <f t="shared" si="27"/>
        <v>-0.39346034388133488</v>
      </c>
      <c r="AR52" s="9">
        <f>AVERAGE($AR$5:AR20)</f>
        <v>43225.563583333329</v>
      </c>
      <c r="AS52" s="9">
        <f>AVERAGE($AS$5:AS20)</f>
        <v>86733.55243749998</v>
      </c>
      <c r="AT52" s="12">
        <f t="shared" si="28"/>
        <v>-0.50162812004637325</v>
      </c>
    </row>
    <row r="53" spans="1:46" ht="14.25">
      <c r="A53" s="6">
        <f t="shared" si="14"/>
        <v>46098</v>
      </c>
      <c r="B53" s="7">
        <f>AVERAGE($B$5:B21)</f>
        <v>3404.2352941176468</v>
      </c>
      <c r="C53" s="7">
        <f>AVERAGE($C$5:C21)</f>
        <v>6121.2941176470586</v>
      </c>
      <c r="D53" s="12">
        <f t="shared" si="15"/>
        <v>-0.44387000057657938</v>
      </c>
      <c r="E53" s="9">
        <f>AVERAGE($E$5:E21)</f>
        <v>105.52941176470588</v>
      </c>
      <c r="F53" s="9">
        <f>AVERAGE($F$5:F21)</f>
        <v>152.23529411764707</v>
      </c>
      <c r="G53" s="12">
        <f t="shared" si="16"/>
        <v>-0.30680061823802168</v>
      </c>
      <c r="H53" s="7">
        <f>AVERAGE($H$5:H21)</f>
        <v>32.647058823529413</v>
      </c>
      <c r="I53" s="7">
        <f>AVERAGE($I$5:I21)</f>
        <v>62.941176470588232</v>
      </c>
      <c r="J53" s="12">
        <f t="shared" si="17"/>
        <v>-0.48130841121495321</v>
      </c>
      <c r="K53" s="9">
        <f>AVERAGE($K$5:K21)</f>
        <v>415.58823529411762</v>
      </c>
      <c r="L53" s="9">
        <f>AVERAGE($L$5:L21)</f>
        <v>745.17647058823525</v>
      </c>
      <c r="M53" s="12">
        <f t="shared" si="18"/>
        <v>-0.44229554783706976</v>
      </c>
      <c r="N53" s="7">
        <f>AVERAGE($N$5:N21)</f>
        <v>848.70588235294122</v>
      </c>
      <c r="O53" s="7">
        <f>AVERAGE($O$5:O21)</f>
        <v>1353</v>
      </c>
      <c r="P53" s="12">
        <f t="shared" si="19"/>
        <v>-0.37272292509021343</v>
      </c>
      <c r="Q53" s="9">
        <f>AVERAGE($Q$5:Q21)</f>
        <v>5937.2352941176468</v>
      </c>
      <c r="R53" s="9">
        <f>AVERAGE($R$5:R21)</f>
        <v>12787.705882352941</v>
      </c>
      <c r="S53" s="12">
        <f t="shared" si="20"/>
        <v>-0.53570754999057002</v>
      </c>
      <c r="T53" s="7">
        <f>AVERAGE($T$5:T21)</f>
        <v>681768</v>
      </c>
      <c r="U53" s="7">
        <f>AVERAGE($U$5:U21)</f>
        <v>694666.23352941172</v>
      </c>
      <c r="V53" s="12">
        <f t="shared" si="21"/>
        <v>-1.8567526254845118E-2</v>
      </c>
      <c r="W53" s="17"/>
      <c r="X53" s="9">
        <f>AVERAGE($X$5:X21)</f>
        <v>1795.8235294117646</v>
      </c>
      <c r="Y53" s="9">
        <f>AVERAGE($Y$5:Y21)</f>
        <v>3204.5294117647059</v>
      </c>
      <c r="Z53" s="12">
        <f t="shared" si="22"/>
        <v>-0.4395983626117444</v>
      </c>
      <c r="AA53" s="7">
        <f>AVERAGE($AA$5:AA21)</f>
        <v>3925506.85</v>
      </c>
      <c r="AB53" s="7">
        <f>AVERAGE($AB$5:AB21)</f>
        <v>4027004.0794117642</v>
      </c>
      <c r="AC53" s="12">
        <f t="shared" si="23"/>
        <v>-2.5204153611532984E-2</v>
      </c>
      <c r="AD53" s="17"/>
      <c r="AE53" s="17"/>
      <c r="AF53" s="9">
        <f>AVERAGE($AF$5:AF21)</f>
        <v>94.882352941176464</v>
      </c>
      <c r="AG53" s="9">
        <f>AVERAGE($AG$5:AG21)</f>
        <v>157.35294117647058</v>
      </c>
      <c r="AH53" s="12">
        <f t="shared" si="24"/>
        <v>-0.39700934579439251</v>
      </c>
      <c r="AI53" s="7">
        <f>AVERAGE($AI$5:AI21)</f>
        <v>155.94117647058823</v>
      </c>
      <c r="AJ53" s="7">
        <f>AVERAGE($AJ$5:AJ21)</f>
        <v>230.47058823529412</v>
      </c>
      <c r="AK53" s="12">
        <f t="shared" si="25"/>
        <v>-0.32337927514037773</v>
      </c>
      <c r="AL53" s="9">
        <f>AVERAGE($AL$5:AL21)</f>
        <v>620123.76470588241</v>
      </c>
      <c r="AM53" s="9">
        <f>AVERAGE($AM$5:AM21)</f>
        <v>561702.23529411759</v>
      </c>
      <c r="AN53" s="12">
        <f t="shared" si="26"/>
        <v>0.10400800591646966</v>
      </c>
      <c r="AO53" s="7">
        <f>AVERAGE($AO$5:AO21)</f>
        <v>105787.7805882353</v>
      </c>
      <c r="AP53" s="7">
        <f>AVERAGE($AP$5:AP21)</f>
        <v>212641.77529411757</v>
      </c>
      <c r="AQ53" s="12">
        <f t="shared" si="27"/>
        <v>-0.50250706644113607</v>
      </c>
      <c r="AR53" s="9">
        <f>AVERAGE($AR$5:AR21)</f>
        <v>43225.563583333329</v>
      </c>
      <c r="AS53" s="9">
        <f>AVERAGE($AS$5:AS21)</f>
        <v>111356.01423529409</v>
      </c>
      <c r="AT53" s="12">
        <f t="shared" si="28"/>
        <v>-0.61182551404903773</v>
      </c>
    </row>
    <row r="54" spans="1:46" ht="14.25">
      <c r="A54" s="6">
        <f t="shared" si="14"/>
        <v>46099</v>
      </c>
      <c r="B54" s="7">
        <f>AVERAGE($B$5:B22)</f>
        <v>3215.1111111111113</v>
      </c>
      <c r="C54" s="7">
        <f>AVERAGE($C$5:C22)</f>
        <v>6069.7777777777774</v>
      </c>
      <c r="D54" s="12">
        <f t="shared" si="15"/>
        <v>-0.47030826682287463</v>
      </c>
      <c r="E54" s="9">
        <f>AVERAGE($E$5:E22)</f>
        <v>99.666666666666671</v>
      </c>
      <c r="F54" s="9">
        <f>AVERAGE($F$5:F22)</f>
        <v>152.83333333333334</v>
      </c>
      <c r="G54" s="12">
        <f t="shared" si="16"/>
        <v>-0.34787350054525629</v>
      </c>
      <c r="H54" s="7">
        <f>AVERAGE($H$5:H22)</f>
        <v>30.833333333333332</v>
      </c>
      <c r="I54" s="7">
        <f>AVERAGE($I$5:I22)</f>
        <v>62.888888888888886</v>
      </c>
      <c r="J54" s="12">
        <f t="shared" si="17"/>
        <v>-0.50971731448763258</v>
      </c>
      <c r="K54" s="9">
        <f>AVERAGE($K$5:K22)</f>
        <v>392.5</v>
      </c>
      <c r="L54" s="9">
        <f>AVERAGE($L$5:L22)</f>
        <v>735.83333333333337</v>
      </c>
      <c r="M54" s="12">
        <f t="shared" si="18"/>
        <v>-0.46659116647791621</v>
      </c>
      <c r="N54" s="7">
        <f>AVERAGE($N$5:N22)</f>
        <v>801.55555555555554</v>
      </c>
      <c r="O54" s="7">
        <f>AVERAGE($O$5:O22)</f>
        <v>1338.8333333333333</v>
      </c>
      <c r="P54" s="12">
        <f t="shared" si="19"/>
        <v>-0.40130295862898874</v>
      </c>
      <c r="Q54" s="9">
        <f>AVERAGE($Q$5:Q22)</f>
        <v>5607.3888888888887</v>
      </c>
      <c r="R54" s="9">
        <f>AVERAGE($R$5:R22)</f>
        <v>12637.111111111111</v>
      </c>
      <c r="S54" s="12">
        <f t="shared" si="20"/>
        <v>-0.55627604761988503</v>
      </c>
      <c r="T54" s="7">
        <f>AVERAGE($T$5:T22)</f>
        <v>643892</v>
      </c>
      <c r="U54" s="7">
        <f>AVERAGE($U$5:U22)</f>
        <v>691584.77611111104</v>
      </c>
      <c r="V54" s="12">
        <f t="shared" si="21"/>
        <v>-6.8961576018626319E-2</v>
      </c>
      <c r="W54" s="17"/>
      <c r="X54" s="9">
        <f>AVERAGE($X$5:X22)</f>
        <v>1696.0555555555557</v>
      </c>
      <c r="Y54" s="9">
        <f>AVERAGE($Y$5:Y22)</f>
        <v>3178.9444444444443</v>
      </c>
      <c r="Z54" s="12">
        <f t="shared" si="22"/>
        <v>-0.46647209940406487</v>
      </c>
      <c r="AA54" s="7">
        <f>AVERAGE($AA$5:AA22)</f>
        <v>3707423.1361111114</v>
      </c>
      <c r="AB54" s="7">
        <f>AVERAGE($AB$5:AB22)</f>
        <v>4009976.1983333328</v>
      </c>
      <c r="AC54" s="12">
        <f t="shared" si="23"/>
        <v>-7.5450089291794697E-2</v>
      </c>
      <c r="AD54" s="17"/>
      <c r="AE54" s="17"/>
      <c r="AF54" s="9">
        <f>AVERAGE($AF$5:AF22)</f>
        <v>89.611111111111114</v>
      </c>
      <c r="AG54" s="9">
        <f>AVERAGE($AG$5:AG22)</f>
        <v>156</v>
      </c>
      <c r="AH54" s="12">
        <f t="shared" si="24"/>
        <v>-0.42556980056980054</v>
      </c>
      <c r="AI54" s="7">
        <f>AVERAGE($AI$5:AI22)</f>
        <v>147.27777777777777</v>
      </c>
      <c r="AJ54" s="7">
        <f>AVERAGE($AJ$5:AJ22)</f>
        <v>228.61111111111111</v>
      </c>
      <c r="AK54" s="12">
        <f t="shared" si="25"/>
        <v>-0.35577156743620902</v>
      </c>
      <c r="AL54" s="9">
        <f>AVERAGE($AL$5:AL22)</f>
        <v>585672.4444444445</v>
      </c>
      <c r="AM54" s="9">
        <f>AVERAGE($AM$5:AM22)</f>
        <v>550445.33333333337</v>
      </c>
      <c r="AN54" s="12">
        <f t="shared" si="26"/>
        <v>6.3997474368228738E-2</v>
      </c>
      <c r="AO54" s="7">
        <f>AVERAGE($AO$5:AO22)</f>
        <v>99910.681666666671</v>
      </c>
      <c r="AP54" s="7">
        <f>AVERAGE($AP$5:AP22)</f>
        <v>219829.52666666658</v>
      </c>
      <c r="AQ54" s="12">
        <f t="shared" si="27"/>
        <v>-0.54550836194919383</v>
      </c>
      <c r="AR54" s="9">
        <f>AVERAGE($AR$5:AR22)</f>
        <v>43225.563583333329</v>
      </c>
      <c r="AS54" s="9">
        <f>AVERAGE($AS$5:AS22)</f>
        <v>117611.69788888886</v>
      </c>
      <c r="AT54" s="12">
        <f t="shared" si="28"/>
        <v>-0.6324722424790622</v>
      </c>
    </row>
    <row r="55" spans="1:46" ht="14.25" outlineLevel="1">
      <c r="A55" s="6">
        <f t="shared" si="14"/>
        <v>46100</v>
      </c>
      <c r="B55" s="7">
        <f>AVERAGE($B$5:B23)</f>
        <v>3045.8947368421054</v>
      </c>
      <c r="C55" s="7">
        <f>AVERAGE($C$5:C23)</f>
        <v>6018.6842105263158</v>
      </c>
      <c r="D55" s="12">
        <f t="shared" si="15"/>
        <v>-0.49392680687333301</v>
      </c>
      <c r="E55" s="9">
        <f>AVERAGE($E$5:E23)</f>
        <v>94.421052631578945</v>
      </c>
      <c r="F55" s="9">
        <f>AVERAGE($F$5:F23)</f>
        <v>153.31578947368422</v>
      </c>
      <c r="G55" s="12">
        <f t="shared" si="16"/>
        <v>-0.38414006179196708</v>
      </c>
      <c r="H55" s="7">
        <f>AVERAGE($H$5:H23)</f>
        <v>29.210526315789473</v>
      </c>
      <c r="I55" s="7">
        <f>AVERAGE($I$5:I23)</f>
        <v>62.157894736842103</v>
      </c>
      <c r="J55" s="12">
        <f t="shared" si="17"/>
        <v>-0.53005927180355628</v>
      </c>
      <c r="K55" s="9">
        <f>AVERAGE($K$5:K23)</f>
        <v>371.84210526315792</v>
      </c>
      <c r="L55" s="9">
        <f>AVERAGE($L$5:L23)</f>
        <v>728.84210526315792</v>
      </c>
      <c r="M55" s="12">
        <f t="shared" si="18"/>
        <v>-0.48981802426343152</v>
      </c>
      <c r="N55" s="7">
        <f>AVERAGE($N$5:N23)</f>
        <v>759.36842105263156</v>
      </c>
      <c r="O55" s="7">
        <f>AVERAGE($O$5:O23)</f>
        <v>1331.3157894736842</v>
      </c>
      <c r="P55" s="12">
        <f t="shared" si="19"/>
        <v>-0.42961059497924492</v>
      </c>
      <c r="Q55" s="9">
        <f>AVERAGE($Q$5:Q23)</f>
        <v>5312.2631578947367</v>
      </c>
      <c r="R55" s="9">
        <f>AVERAGE($R$5:R23)</f>
        <v>12563.368421052632</v>
      </c>
      <c r="S55" s="12">
        <f t="shared" si="20"/>
        <v>-0.57716251089215098</v>
      </c>
      <c r="T55" s="7">
        <f>AVERAGE($T$5:T23)</f>
        <v>610002.94736842101</v>
      </c>
      <c r="U55" s="7">
        <f>AVERAGE($U$5:U23)</f>
        <v>710507.52473684202</v>
      </c>
      <c r="V55" s="12">
        <f t="shared" si="21"/>
        <v>-0.14145462767005307</v>
      </c>
      <c r="W55" s="17"/>
      <c r="X55" s="9">
        <f>AVERAGE($X$5:X23)</f>
        <v>1606.7894736842106</v>
      </c>
      <c r="Y55" s="9">
        <f>AVERAGE($Y$5:Y23)</f>
        <v>3152.8421052631579</v>
      </c>
      <c r="Z55" s="12">
        <f t="shared" si="22"/>
        <v>-0.49036792200854695</v>
      </c>
      <c r="AA55" s="7">
        <f>AVERAGE($AA$5:AA23)</f>
        <v>3512295.6026315792</v>
      </c>
      <c r="AB55" s="7">
        <f>AVERAGE($AB$5:AB23)</f>
        <v>4126523.228947368</v>
      </c>
      <c r="AC55" s="12">
        <f t="shared" si="23"/>
        <v>-0.14884870197918934</v>
      </c>
      <c r="AD55" s="17"/>
      <c r="AE55" s="17"/>
      <c r="AF55" s="9">
        <f>AVERAGE($AF$5:AF23)</f>
        <v>84.89473684210526</v>
      </c>
      <c r="AG55" s="9">
        <f>AVERAGE($AG$5:AG23)</f>
        <v>155.05263157894737</v>
      </c>
      <c r="AH55" s="12">
        <f t="shared" si="24"/>
        <v>-0.4524779361846572</v>
      </c>
      <c r="AI55" s="7">
        <f>AVERAGE($AI$5:AI23)</f>
        <v>139.52631578947367</v>
      </c>
      <c r="AJ55" s="7">
        <f>AVERAGE($AJ$5:AJ23)</f>
        <v>227.63157894736841</v>
      </c>
      <c r="AK55" s="12">
        <f t="shared" si="25"/>
        <v>-0.38705202312138731</v>
      </c>
      <c r="AL55" s="9">
        <f>AVERAGE($AL$5:AL23)</f>
        <v>554847.57894736843</v>
      </c>
      <c r="AM55" s="9">
        <f>AVERAGE($AM$5:AM23)</f>
        <v>574658.31578947371</v>
      </c>
      <c r="AN55" s="12">
        <f t="shared" si="26"/>
        <v>-3.4473940945044905E-2</v>
      </c>
      <c r="AO55" s="7">
        <f>AVERAGE($AO$5:AO23)</f>
        <v>94652.224736842109</v>
      </c>
      <c r="AP55" s="7">
        <f>AVERAGE($AP$5:AP23)</f>
        <v>212327.40105263153</v>
      </c>
      <c r="AQ55" s="12">
        <f t="shared" si="27"/>
        <v>-0.55421568639942143</v>
      </c>
      <c r="AR55" s="9">
        <f>AVERAGE($AR$5:AR23)</f>
        <v>43225.563583333329</v>
      </c>
      <c r="AS55" s="9">
        <f>AVERAGE($AS$5:AS23)</f>
        <v>111025.89726315787</v>
      </c>
      <c r="AT55" s="12">
        <f t="shared" si="28"/>
        <v>-0.61067134201240969</v>
      </c>
    </row>
    <row r="56" spans="1:46" ht="14.25" outlineLevel="1">
      <c r="A56" s="6">
        <f t="shared" si="14"/>
        <v>46101</v>
      </c>
      <c r="B56" s="7">
        <f>AVERAGE($B$5:B24)</f>
        <v>2893.6</v>
      </c>
      <c r="C56" s="7">
        <f>AVERAGE($C$5:C24)</f>
        <v>5794.3</v>
      </c>
      <c r="D56" s="12">
        <f t="shared" si="15"/>
        <v>-0.50061267107329621</v>
      </c>
      <c r="E56" s="9">
        <f>AVERAGE($E$5:E24)</f>
        <v>89.7</v>
      </c>
      <c r="F56" s="9">
        <f>AVERAGE($F$5:F24)</f>
        <v>153.65</v>
      </c>
      <c r="G56" s="12">
        <f t="shared" si="16"/>
        <v>-0.41620566221932964</v>
      </c>
      <c r="H56" s="7">
        <f>AVERAGE($H$5:H24)</f>
        <v>27.75</v>
      </c>
      <c r="I56" s="7">
        <f>AVERAGE($I$5:I24)</f>
        <v>62.35</v>
      </c>
      <c r="J56" s="12">
        <f t="shared" si="17"/>
        <v>-0.55493183640737775</v>
      </c>
      <c r="K56" s="9">
        <f>AVERAGE($K$5:K24)</f>
        <v>353.25</v>
      </c>
      <c r="L56" s="9">
        <f>AVERAGE($L$5:L24)</f>
        <v>721.9</v>
      </c>
      <c r="M56" s="12">
        <f t="shared" si="18"/>
        <v>-0.51066629727109014</v>
      </c>
      <c r="N56" s="7">
        <f>AVERAGE($N$5:N24)</f>
        <v>721.4</v>
      </c>
      <c r="O56" s="7">
        <f>AVERAGE($O$5:O24)</f>
        <v>1319.55</v>
      </c>
      <c r="P56" s="12">
        <f t="shared" si="19"/>
        <v>-0.45329847296426812</v>
      </c>
      <c r="Q56" s="9">
        <f>AVERAGE($Q$5:Q24)</f>
        <v>5046.6499999999996</v>
      </c>
      <c r="R56" s="9">
        <f>AVERAGE($R$5:R24)</f>
        <v>12425.4</v>
      </c>
      <c r="S56" s="12">
        <f t="shared" si="20"/>
        <v>-0.59384406135818568</v>
      </c>
      <c r="T56" s="7">
        <f>AVERAGE($T$5:T24)</f>
        <v>579502.80000000005</v>
      </c>
      <c r="U56" s="7">
        <f>AVERAGE($U$5:U24)</f>
        <v>722667.04849999992</v>
      </c>
      <c r="V56" s="12">
        <f t="shared" si="21"/>
        <v>-0.19810540524458392</v>
      </c>
      <c r="W56" s="17"/>
      <c r="X56" s="9">
        <f>AVERAGE($X$5:X24)</f>
        <v>1526.45</v>
      </c>
      <c r="Y56" s="9">
        <f>AVERAGE($Y$5:Y24)</f>
        <v>3119.7</v>
      </c>
      <c r="Z56" s="12">
        <f t="shared" si="22"/>
        <v>-0.51070615764336313</v>
      </c>
      <c r="AA56" s="7">
        <f>AVERAGE($AA$5:AA24)</f>
        <v>3336680.8225000002</v>
      </c>
      <c r="AB56" s="7">
        <f>AVERAGE($AB$5:AB24)</f>
        <v>4201774.8234999999</v>
      </c>
      <c r="AC56" s="12">
        <f t="shared" si="23"/>
        <v>-0.20588775870654405</v>
      </c>
      <c r="AD56" s="17"/>
      <c r="AE56" s="17"/>
      <c r="AF56" s="9">
        <f>AVERAGE($AF$5:AF24)</f>
        <v>80.650000000000006</v>
      </c>
      <c r="AG56" s="9">
        <f>AVERAGE($AG$5:AG24)</f>
        <v>153.69999999999999</v>
      </c>
      <c r="AH56" s="12">
        <f t="shared" si="24"/>
        <v>-0.47527651268705262</v>
      </c>
      <c r="AI56" s="7">
        <f>AVERAGE($AI$5:AI24)</f>
        <v>132.55000000000001</v>
      </c>
      <c r="AJ56" s="7">
        <f>AVERAGE($AJ$5:AJ24)</f>
        <v>225.6</v>
      </c>
      <c r="AK56" s="12">
        <f t="shared" si="25"/>
        <v>-0.41245567375886516</v>
      </c>
      <c r="AL56" s="9">
        <f>AVERAGE($AL$5:AL24)</f>
        <v>527105.19999999995</v>
      </c>
      <c r="AM56" s="9">
        <f>AVERAGE($AM$5:AM24)</f>
        <v>577442</v>
      </c>
      <c r="AN56" s="12">
        <f t="shared" si="26"/>
        <v>-8.7172044984604596E-2</v>
      </c>
      <c r="AO56" s="7">
        <f>AVERAGE($AO$5:AO24)</f>
        <v>89919.613500000007</v>
      </c>
      <c r="AP56" s="7">
        <f>AVERAGE($AP$5:AP24)</f>
        <v>222486.43599999993</v>
      </c>
      <c r="AQ56" s="12">
        <f t="shared" si="27"/>
        <v>-0.59584226743602453</v>
      </c>
      <c r="AR56" s="9">
        <f>AVERAGE($AR$5:AR24)</f>
        <v>43225.563583333329</v>
      </c>
      <c r="AS56" s="9">
        <f>AVERAGE($AS$5:AS24)</f>
        <v>120439.29939999997</v>
      </c>
      <c r="AT56" s="12">
        <f t="shared" si="28"/>
        <v>-0.64110083835863518</v>
      </c>
    </row>
    <row r="57" spans="1:46" ht="14.25" outlineLevel="1">
      <c r="A57" s="6">
        <f t="shared" si="14"/>
        <v>46102</v>
      </c>
      <c r="B57" s="7">
        <f>AVERAGE($B$5:B25)</f>
        <v>2755.8095238095239</v>
      </c>
      <c r="C57" s="7">
        <f>AVERAGE($C$5:C25)</f>
        <v>5753.1904761904761</v>
      </c>
      <c r="D57" s="12">
        <f t="shared" si="15"/>
        <v>-0.52099456202355632</v>
      </c>
      <c r="E57" s="9">
        <f>AVERAGE($E$5:E25)</f>
        <v>85.428571428571431</v>
      </c>
      <c r="F57" s="9">
        <f>AVERAGE($F$5:F25)</f>
        <v>152.47619047619048</v>
      </c>
      <c r="G57" s="12">
        <f t="shared" si="16"/>
        <v>-0.43972517176764525</v>
      </c>
      <c r="H57" s="7">
        <f>AVERAGE($H$5:H25)</f>
        <v>26.428571428571427</v>
      </c>
      <c r="I57" s="7">
        <f>AVERAGE($I$5:I25)</f>
        <v>62</v>
      </c>
      <c r="J57" s="12">
        <f t="shared" si="17"/>
        <v>-0.57373271889400923</v>
      </c>
      <c r="K57" s="9">
        <f>AVERAGE($K$5:K25)</f>
        <v>336.42857142857144</v>
      </c>
      <c r="L57" s="9">
        <f>AVERAGE($L$5:L25)</f>
        <v>724.42857142857144</v>
      </c>
      <c r="M57" s="12">
        <f t="shared" si="18"/>
        <v>-0.53559455728653127</v>
      </c>
      <c r="N57" s="7">
        <f>AVERAGE($N$5:N25)</f>
        <v>687.04761904761904</v>
      </c>
      <c r="O57" s="7">
        <f>AVERAGE($O$5:O25)</f>
        <v>1319.6666666666667</v>
      </c>
      <c r="P57" s="12">
        <f t="shared" si="19"/>
        <v>-0.4793779092844514</v>
      </c>
      <c r="Q57" s="9">
        <f>AVERAGE($Q$5:Q25)</f>
        <v>4806.333333333333</v>
      </c>
      <c r="R57" s="9">
        <f>AVERAGE($R$5:R25)</f>
        <v>12423.476190476191</v>
      </c>
      <c r="S57" s="12">
        <f t="shared" si="20"/>
        <v>-0.6131249209446018</v>
      </c>
      <c r="T57" s="7">
        <f>AVERAGE($T$5:T25)</f>
        <v>551907.42857142852</v>
      </c>
      <c r="U57" s="7">
        <f>AVERAGE($U$5:U25)</f>
        <v>715809.9509523809</v>
      </c>
      <c r="V57" s="12">
        <f t="shared" si="21"/>
        <v>-0.22897491458854552</v>
      </c>
      <c r="W57" s="17"/>
      <c r="X57" s="9">
        <f>AVERAGE($X$5:X25)</f>
        <v>1453.7619047619048</v>
      </c>
      <c r="Y57" s="9">
        <f>AVERAGE($Y$5:Y25)</f>
        <v>3100.5238095238096</v>
      </c>
      <c r="Z57" s="12">
        <f t="shared" si="22"/>
        <v>-0.53112377324875981</v>
      </c>
      <c r="AA57" s="7">
        <f>AVERAGE($AA$5:AA25)</f>
        <v>3177791.2595238099</v>
      </c>
      <c r="AB57" s="7">
        <f>AVERAGE($AB$5:AB25)</f>
        <v>4164467.3061904758</v>
      </c>
      <c r="AC57" s="12">
        <f t="shared" si="23"/>
        <v>-0.23692731245601883</v>
      </c>
      <c r="AD57" s="17"/>
      <c r="AE57" s="17"/>
      <c r="AF57" s="9">
        <f>AVERAGE($AF$5:AF25)</f>
        <v>76.80952380952381</v>
      </c>
      <c r="AG57" s="9">
        <f>AVERAGE($AG$5:AG25)</f>
        <v>153</v>
      </c>
      <c r="AH57" s="12">
        <f t="shared" si="24"/>
        <v>-0.49797696856520385</v>
      </c>
      <c r="AI57" s="7">
        <f>AVERAGE($AI$5:AI25)</f>
        <v>126.23809523809524</v>
      </c>
      <c r="AJ57" s="7">
        <f>AVERAGE($AJ$5:AJ25)</f>
        <v>224.04761904761904</v>
      </c>
      <c r="AK57" s="12">
        <f t="shared" si="25"/>
        <v>-0.43655685441020187</v>
      </c>
      <c r="AL57" s="9">
        <f>AVERAGE($AL$5:AL25)</f>
        <v>502004.95238095237</v>
      </c>
      <c r="AM57" s="9">
        <f>AVERAGE($AM$5:AM25)</f>
        <v>570647.42857142852</v>
      </c>
      <c r="AN57" s="12">
        <f t="shared" si="26"/>
        <v>-0.12028876807929768</v>
      </c>
      <c r="AO57" s="7">
        <f>AVERAGE($AO$5:AO25)</f>
        <v>85637.72714285714</v>
      </c>
      <c r="AP57" s="7">
        <f>AVERAGE($AP$5:AP25)</f>
        <v>220503.38999999993</v>
      </c>
      <c r="AQ57" s="12">
        <f t="shared" si="27"/>
        <v>-0.611626255982472</v>
      </c>
      <c r="AR57" s="9">
        <f>AVERAGE($AR$5:AR25)</f>
        <v>43225.563583333329</v>
      </c>
      <c r="AS57" s="9">
        <f>AVERAGE($AS$5:AS25)</f>
        <v>118379.12385714283</v>
      </c>
      <c r="AT57" s="12">
        <f t="shared" si="28"/>
        <v>-0.63485484454592744</v>
      </c>
    </row>
    <row r="58" spans="1:46" ht="14.25" outlineLevel="1">
      <c r="A58" s="6">
        <f t="shared" si="14"/>
        <v>46103</v>
      </c>
      <c r="B58" s="7">
        <f>AVERAGE($B$5:B26)</f>
        <v>2630.5454545454545</v>
      </c>
      <c r="C58" s="7">
        <f>AVERAGE($C$5:C26)</f>
        <v>5738.136363636364</v>
      </c>
      <c r="D58" s="12">
        <f t="shared" si="15"/>
        <v>-0.54156797820008085</v>
      </c>
      <c r="E58" s="9">
        <f>AVERAGE($E$5:E26)</f>
        <v>81.545454545454547</v>
      </c>
      <c r="F58" s="9">
        <f>AVERAGE($F$5:F26)</f>
        <v>151.81818181818181</v>
      </c>
      <c r="G58" s="12">
        <f t="shared" si="16"/>
        <v>-0.46287425149700595</v>
      </c>
      <c r="H58" s="7">
        <f>AVERAGE($H$5:H26)</f>
        <v>25.227272727272727</v>
      </c>
      <c r="I58" s="7">
        <f>AVERAGE($I$5:I26)</f>
        <v>62.090909090909093</v>
      </c>
      <c r="J58" s="12">
        <f t="shared" si="17"/>
        <v>-0.59370424597364568</v>
      </c>
      <c r="K58" s="9">
        <f>AVERAGE($K$5:K26)</f>
        <v>321.13636363636363</v>
      </c>
      <c r="L58" s="9">
        <f>AVERAGE($L$5:L26)</f>
        <v>723.4545454545455</v>
      </c>
      <c r="M58" s="12">
        <f t="shared" si="18"/>
        <v>-0.55610706207589855</v>
      </c>
      <c r="N58" s="7">
        <f>AVERAGE($N$5:N26)</f>
        <v>655.81818181818187</v>
      </c>
      <c r="O58" s="7">
        <f>AVERAGE($O$5:O26)</f>
        <v>1314.2272727272727</v>
      </c>
      <c r="P58" s="12">
        <f t="shared" si="19"/>
        <v>-0.50098571576799356</v>
      </c>
      <c r="Q58" s="9">
        <f>AVERAGE($Q$5:Q26)</f>
        <v>4587.863636363636</v>
      </c>
      <c r="R58" s="9">
        <f>AVERAGE($R$5:R26)</f>
        <v>12420.318181818182</v>
      </c>
      <c r="S58" s="12">
        <f t="shared" si="20"/>
        <v>-0.63061625562220269</v>
      </c>
      <c r="T58" s="7">
        <f>AVERAGE($T$5:T26)</f>
        <v>526820.72727272729</v>
      </c>
      <c r="U58" s="7">
        <f>AVERAGE($U$5:U26)</f>
        <v>706010.04409090907</v>
      </c>
      <c r="V58" s="12">
        <f t="shared" si="21"/>
        <v>-0.25380561978960819</v>
      </c>
      <c r="W58" s="17"/>
      <c r="X58" s="9">
        <f>AVERAGE($X$5:X26)</f>
        <v>1387.6818181818182</v>
      </c>
      <c r="Y58" s="9">
        <f>AVERAGE($Y$5:Y26)</f>
        <v>3092.3636363636365</v>
      </c>
      <c r="Z58" s="12">
        <f t="shared" si="22"/>
        <v>-0.55125529162746945</v>
      </c>
      <c r="AA58" s="7">
        <f>AVERAGE($AA$5:AA26)</f>
        <v>3033346.2022727276</v>
      </c>
      <c r="AB58" s="7">
        <f>AVERAGE($AB$5:AB26)</f>
        <v>4114702.7027272726</v>
      </c>
      <c r="AC58" s="12">
        <f t="shared" si="23"/>
        <v>-0.26280306952378585</v>
      </c>
      <c r="AD58" s="17"/>
      <c r="AE58" s="17"/>
      <c r="AF58" s="9">
        <f>AVERAGE($AF$5:AF26)</f>
        <v>73.318181818181813</v>
      </c>
      <c r="AG58" s="9">
        <f>AVERAGE($AG$5:AG26)</f>
        <v>152.45454545454547</v>
      </c>
      <c r="AH58" s="12">
        <f t="shared" si="24"/>
        <v>-0.5190816935002982</v>
      </c>
      <c r="AI58" s="7">
        <f>AVERAGE($AI$5:AI26)</f>
        <v>120.5</v>
      </c>
      <c r="AJ58" s="7">
        <f>AVERAGE($AJ$5:AJ26)</f>
        <v>222.72727272727272</v>
      </c>
      <c r="AK58" s="12">
        <f t="shared" si="25"/>
        <v>-0.4589795918367347</v>
      </c>
      <c r="AL58" s="9">
        <f>AVERAGE($AL$5:AL26)</f>
        <v>479186.54545454547</v>
      </c>
      <c r="AM58" s="9">
        <f>AVERAGE($AM$5:AM26)</f>
        <v>571964.54545454541</v>
      </c>
      <c r="AN58" s="12">
        <f t="shared" si="26"/>
        <v>-0.16220935499816413</v>
      </c>
      <c r="AO58" s="7">
        <f>AVERAGE($AO$5:AO26)</f>
        <v>81745.10318181818</v>
      </c>
      <c r="AP58" s="7">
        <f>AVERAGE($AP$5:AP26)</f>
        <v>211501.21863636357</v>
      </c>
      <c r="AQ58" s="12">
        <f t="shared" si="27"/>
        <v>-0.61350055707072093</v>
      </c>
      <c r="AR58" s="9">
        <f>AVERAGE($AR$5:AR26)</f>
        <v>43225.563583333329</v>
      </c>
      <c r="AS58" s="9">
        <f>AVERAGE($AS$5:AS26)</f>
        <v>108684.55086363634</v>
      </c>
      <c r="AT58" s="12">
        <f t="shared" si="28"/>
        <v>-0.60228419550109458</v>
      </c>
    </row>
    <row r="59" spans="1:46" ht="14.25" outlineLevel="1">
      <c r="A59" s="6">
        <f t="shared" si="14"/>
        <v>46104</v>
      </c>
      <c r="B59" s="7">
        <f>AVERAGE($B$5:B27)</f>
        <v>2516.1739130434785</v>
      </c>
      <c r="C59" s="7">
        <f>AVERAGE($C$5:C27)</f>
        <v>5695.869565217391</v>
      </c>
      <c r="D59" s="12">
        <f t="shared" si="15"/>
        <v>-0.55824586847830227</v>
      </c>
      <c r="E59" s="9">
        <f>AVERAGE($E$5:E27)</f>
        <v>78</v>
      </c>
      <c r="F59" s="9">
        <f>AVERAGE($F$5:F27)</f>
        <v>150.65217391304347</v>
      </c>
      <c r="G59" s="12">
        <f t="shared" si="16"/>
        <v>-0.48225108225108221</v>
      </c>
      <c r="H59" s="7">
        <f>AVERAGE($H$5:H27)</f>
        <v>24.130434782608695</v>
      </c>
      <c r="I59" s="7">
        <f>AVERAGE($I$5:I27)</f>
        <v>61.739130434782609</v>
      </c>
      <c r="J59" s="12">
        <f t="shared" si="17"/>
        <v>-0.60915492957746475</v>
      </c>
      <c r="K59" s="9">
        <f>AVERAGE($K$5:K27)</f>
        <v>307.17391304347825</v>
      </c>
      <c r="L59" s="9">
        <f>AVERAGE($L$5:L27)</f>
        <v>718.13043478260875</v>
      </c>
      <c r="M59" s="12">
        <f t="shared" si="18"/>
        <v>-0.57225888478537268</v>
      </c>
      <c r="N59" s="7">
        <f>AVERAGE($N$5:N27)</f>
        <v>627.304347826087</v>
      </c>
      <c r="O59" s="7">
        <f>AVERAGE($O$5:O27)</f>
        <v>1303.695652173913</v>
      </c>
      <c r="P59" s="12">
        <f t="shared" si="19"/>
        <v>-0.51882607970651984</v>
      </c>
      <c r="Q59" s="9">
        <f>AVERAGE($Q$5:Q27)</f>
        <v>4388.391304347826</v>
      </c>
      <c r="R59" s="9">
        <f>AVERAGE($R$5:R27)</f>
        <v>12333.782608695652</v>
      </c>
      <c r="S59" s="12">
        <f t="shared" si="20"/>
        <v>-0.64419744991663053</v>
      </c>
      <c r="T59" s="7">
        <f>AVERAGE($T$5:T27)</f>
        <v>503915.47826086957</v>
      </c>
      <c r="U59" s="7">
        <f>AVERAGE($U$5:U27)</f>
        <v>696041.73782608693</v>
      </c>
      <c r="V59" s="12">
        <f t="shared" si="21"/>
        <v>-0.27602692356535385</v>
      </c>
      <c r="W59" s="17"/>
      <c r="X59" s="9">
        <f>AVERAGE($X$5:X27)</f>
        <v>1327.3478260869565</v>
      </c>
      <c r="Y59" s="9">
        <f>AVERAGE($Y$5:Y27)</f>
        <v>3070.695652173913</v>
      </c>
      <c r="Z59" s="12">
        <f t="shared" si="22"/>
        <v>-0.56773709398804972</v>
      </c>
      <c r="AA59" s="7">
        <f>AVERAGE($AA$5:AA27)</f>
        <v>2901461.5847826088</v>
      </c>
      <c r="AB59" s="7">
        <f>AVERAGE($AB$5:AB27)</f>
        <v>4042286.6882608696</v>
      </c>
      <c r="AC59" s="12">
        <f t="shared" si="23"/>
        <v>-0.2822227099308196</v>
      </c>
      <c r="AD59" s="17"/>
      <c r="AE59" s="17"/>
      <c r="AF59" s="9">
        <f>AVERAGE($AF$5:AF27)</f>
        <v>70.130434782608702</v>
      </c>
      <c r="AG59" s="9">
        <f>AVERAGE($AG$5:AG27)</f>
        <v>152.04347826086956</v>
      </c>
      <c r="AH59" s="12">
        <f t="shared" si="24"/>
        <v>-0.53874749785530451</v>
      </c>
      <c r="AI59" s="7">
        <f>AVERAGE($AI$5:AI27)</f>
        <v>115.26086956521739</v>
      </c>
      <c r="AJ59" s="7">
        <f>AVERAGE($AJ$5:AJ27)</f>
        <v>221.56521739130434</v>
      </c>
      <c r="AK59" s="12">
        <f t="shared" si="25"/>
        <v>-0.47978806907378335</v>
      </c>
      <c r="AL59" s="9">
        <f>AVERAGE($AL$5:AL27)</f>
        <v>458352.34782608697</v>
      </c>
      <c r="AM59" s="9">
        <f>AVERAGE($AM$5:AM27)</f>
        <v>561727.21739130432</v>
      </c>
      <c r="AN59" s="12">
        <f t="shared" si="26"/>
        <v>-0.18403037339955963</v>
      </c>
      <c r="AO59" s="7">
        <f>AVERAGE($AO$5:AO27)</f>
        <v>78190.968260869573</v>
      </c>
      <c r="AP59" s="7">
        <f>AVERAGE($AP$5:AP27)</f>
        <v>210431.6282608695</v>
      </c>
      <c r="AQ59" s="12">
        <f t="shared" si="27"/>
        <v>-0.62842577939882116</v>
      </c>
      <c r="AR59" s="9">
        <f>AVERAGE($AR$5:AR27)</f>
        <v>43225.563583333329</v>
      </c>
      <c r="AS59" s="9">
        <f>AVERAGE($AS$5:AS27)</f>
        <v>105142.57152173911</v>
      </c>
      <c r="AT59" s="12">
        <f t="shared" si="28"/>
        <v>-0.58888618608309307</v>
      </c>
    </row>
    <row r="60" spans="1:46" ht="14.25" outlineLevel="1">
      <c r="A60" s="6">
        <f t="shared" si="14"/>
        <v>46105</v>
      </c>
      <c r="B60" s="7">
        <f>AVERAGE($B$5:B28)</f>
        <v>2411.3333333333335</v>
      </c>
      <c r="C60" s="7">
        <f>AVERAGE($C$5:C28)</f>
        <v>5661.166666666667</v>
      </c>
      <c r="D60" s="12">
        <f t="shared" si="15"/>
        <v>-0.57405717313863458</v>
      </c>
      <c r="E60" s="9">
        <f>AVERAGE($E$5:E28)</f>
        <v>74.75</v>
      </c>
      <c r="F60" s="9">
        <f>AVERAGE($F$5:F28)</f>
        <v>150.20833333333334</v>
      </c>
      <c r="G60" s="12">
        <f t="shared" si="16"/>
        <v>-0.50235783633841891</v>
      </c>
      <c r="H60" s="7">
        <f>AVERAGE($H$5:H28)</f>
        <v>23.125</v>
      </c>
      <c r="I60" s="7">
        <f>AVERAGE($I$5:I28)</f>
        <v>61.291666666666664</v>
      </c>
      <c r="J60" s="12">
        <f t="shared" si="17"/>
        <v>-0.62270564242012238</v>
      </c>
      <c r="K60" s="9">
        <f>AVERAGE($K$5:K28)</f>
        <v>294.375</v>
      </c>
      <c r="L60" s="9">
        <f>AVERAGE($L$5:L28)</f>
        <v>712.79166666666663</v>
      </c>
      <c r="M60" s="12">
        <f t="shared" si="18"/>
        <v>-0.58701116502016715</v>
      </c>
      <c r="N60" s="7">
        <f>AVERAGE($N$5:N28)</f>
        <v>601.16666666666663</v>
      </c>
      <c r="O60" s="7">
        <f>AVERAGE($O$5:O28)</f>
        <v>1295.1666666666667</v>
      </c>
      <c r="P60" s="12">
        <f t="shared" si="19"/>
        <v>-0.53583837343971186</v>
      </c>
      <c r="Q60" s="9">
        <f>AVERAGE($Q$5:Q28)</f>
        <v>4205.541666666667</v>
      </c>
      <c r="R60" s="9">
        <f>AVERAGE($R$5:R28)</f>
        <v>12175.5</v>
      </c>
      <c r="S60" s="12">
        <f t="shared" si="20"/>
        <v>-0.65458981835106012</v>
      </c>
      <c r="T60" s="7">
        <f>AVERAGE($T$5:T28)</f>
        <v>482919</v>
      </c>
      <c r="U60" s="7">
        <f>AVERAGE($U$5:U28)</f>
        <v>686094.95708333328</v>
      </c>
      <c r="V60" s="12">
        <f t="shared" si="21"/>
        <v>-0.29613387328636998</v>
      </c>
      <c r="W60" s="17"/>
      <c r="X60" s="9">
        <f>AVERAGE($X$5:X28)</f>
        <v>1272.0416666666667</v>
      </c>
      <c r="Y60" s="9">
        <f>AVERAGE($Y$5:Y28)</f>
        <v>3049.7916666666665</v>
      </c>
      <c r="Z60" s="12">
        <f t="shared" si="22"/>
        <v>-0.58290866862490598</v>
      </c>
      <c r="AA60" s="7">
        <f>AVERAGE($AA$5:AA28)</f>
        <v>2780567.3520833333</v>
      </c>
      <c r="AB60" s="7">
        <f>AVERAGE($AB$5:AB28)</f>
        <v>4073319.8074999996</v>
      </c>
      <c r="AC60" s="12">
        <f t="shared" si="23"/>
        <v>-0.31737072376109188</v>
      </c>
      <c r="AD60" s="17"/>
      <c r="AE60" s="17"/>
      <c r="AF60" s="9">
        <f>AVERAGE($AF$5:AF28)</f>
        <v>67.208333333333329</v>
      </c>
      <c r="AG60" s="9">
        <f>AVERAGE($AG$5:AG28)</f>
        <v>150.54166666666666</v>
      </c>
      <c r="AH60" s="12">
        <f t="shared" si="24"/>
        <v>-0.55355660116246885</v>
      </c>
      <c r="AI60" s="7">
        <f>AVERAGE($AI$5:AI28)</f>
        <v>110.45833333333333</v>
      </c>
      <c r="AJ60" s="7">
        <f>AVERAGE($AJ$5:AJ28)</f>
        <v>219.41666666666666</v>
      </c>
      <c r="AK60" s="12">
        <f t="shared" si="25"/>
        <v>-0.49658184580326625</v>
      </c>
      <c r="AL60" s="9">
        <f>AVERAGE($AL$5:AL28)</f>
        <v>439254.33333333331</v>
      </c>
      <c r="AM60" s="9">
        <f>AVERAGE($AM$5:AM28)</f>
        <v>556656.16666666663</v>
      </c>
      <c r="AN60" s="12">
        <f t="shared" si="26"/>
        <v>-0.21090547516315425</v>
      </c>
      <c r="AO60" s="7">
        <f>AVERAGE($AO$5:AO28)</f>
        <v>74933.011249999996</v>
      </c>
      <c r="AP60" s="7">
        <f>AVERAGE($AP$5:AP28)</f>
        <v>202415.0741666666</v>
      </c>
      <c r="AQ60" s="12">
        <f t="shared" si="27"/>
        <v>-0.62980518344053327</v>
      </c>
      <c r="AR60" s="9">
        <f>AVERAGE($AR$5:AR28)</f>
        <v>43225.563583333329</v>
      </c>
      <c r="AS60" s="9">
        <f>AVERAGE($AS$5:AS28)</f>
        <v>99251.716749999978</v>
      </c>
      <c r="AT60" s="12">
        <f t="shared" si="28"/>
        <v>-0.56448548197698212</v>
      </c>
    </row>
    <row r="61" spans="1:46" ht="14.25" outlineLevel="1">
      <c r="A61" s="6">
        <f t="shared" si="14"/>
        <v>46106</v>
      </c>
      <c r="B61" s="7">
        <f>AVERAGE($B$5:B29)</f>
        <v>2314.88</v>
      </c>
      <c r="C61" s="7">
        <f>AVERAGE($C$5:C29)</f>
        <v>5619.6</v>
      </c>
      <c r="D61" s="12">
        <f t="shared" si="15"/>
        <v>-0.58807032529005621</v>
      </c>
      <c r="E61" s="9">
        <f>AVERAGE($E$5:E29)</f>
        <v>71.760000000000005</v>
      </c>
      <c r="F61" s="9">
        <f>AVERAGE($F$5:F29)</f>
        <v>149.52000000000001</v>
      </c>
      <c r="G61" s="12">
        <f t="shared" si="16"/>
        <v>-0.5200642054574639</v>
      </c>
      <c r="H61" s="7">
        <f>AVERAGE($H$5:H29)</f>
        <v>22.2</v>
      </c>
      <c r="I61" s="7">
        <f>AVERAGE($I$5:I29)</f>
        <v>60.84</v>
      </c>
      <c r="J61" s="12">
        <f t="shared" si="17"/>
        <v>-0.63510848126232744</v>
      </c>
      <c r="K61" s="9">
        <f>AVERAGE($K$5:K29)</f>
        <v>282.60000000000002</v>
      </c>
      <c r="L61" s="9">
        <f>AVERAGE($L$5:L29)</f>
        <v>707.36</v>
      </c>
      <c r="M61" s="12">
        <f t="shared" si="18"/>
        <v>-0.60048631531327756</v>
      </c>
      <c r="N61" s="7">
        <f>AVERAGE($N$5:N29)</f>
        <v>577.12</v>
      </c>
      <c r="O61" s="7">
        <f>AVERAGE($O$5:O29)</f>
        <v>1287.8800000000001</v>
      </c>
      <c r="P61" s="12">
        <f t="shared" si="19"/>
        <v>-0.55188371587414975</v>
      </c>
      <c r="Q61" s="9">
        <f>AVERAGE($Q$5:Q29)</f>
        <v>4037.32</v>
      </c>
      <c r="R61" s="9">
        <f>AVERAGE($R$5:R29)</f>
        <v>11974.88</v>
      </c>
      <c r="S61" s="12">
        <f t="shared" si="20"/>
        <v>-0.66285090121988699</v>
      </c>
      <c r="T61" s="7">
        <f>AVERAGE($T$5:T29)</f>
        <v>463602.24</v>
      </c>
      <c r="U61" s="7">
        <f>AVERAGE($U$5:U29)</f>
        <v>682165.03879999998</v>
      </c>
      <c r="V61" s="12">
        <f t="shared" si="21"/>
        <v>-0.3203957786879183</v>
      </c>
      <c r="W61" s="17"/>
      <c r="X61" s="9">
        <f>AVERAGE($X$5:X29)</f>
        <v>1221.1600000000001</v>
      </c>
      <c r="Y61" s="9">
        <f>AVERAGE($Y$5:Y29)</f>
        <v>3027.12</v>
      </c>
      <c r="Z61" s="12">
        <f t="shared" si="22"/>
        <v>-0.59659346177224548</v>
      </c>
      <c r="AA61" s="7">
        <f>AVERAGE($AA$5:AA29)</f>
        <v>2669344.6580000003</v>
      </c>
      <c r="AB61" s="7">
        <f>AVERAGE($AB$5:AB29)</f>
        <v>4135111.5288</v>
      </c>
      <c r="AC61" s="12">
        <f t="shared" si="23"/>
        <v>-0.35446852172941556</v>
      </c>
      <c r="AD61" s="17"/>
      <c r="AE61" s="17"/>
      <c r="AF61" s="9">
        <f>AVERAGE($AF$5:AF29)</f>
        <v>64.52</v>
      </c>
      <c r="AG61" s="9">
        <f>AVERAGE($AG$5:AG29)</f>
        <v>149.80000000000001</v>
      </c>
      <c r="AH61" s="12">
        <f t="shared" si="24"/>
        <v>-0.56929238985313757</v>
      </c>
      <c r="AI61" s="7">
        <f>AVERAGE($AI$5:AI29)</f>
        <v>106.04</v>
      </c>
      <c r="AJ61" s="7">
        <f>AVERAGE($AJ$5:AJ29)</f>
        <v>217.76</v>
      </c>
      <c r="AK61" s="12">
        <f t="shared" si="25"/>
        <v>-0.51304188096987502</v>
      </c>
      <c r="AL61" s="9">
        <f>AVERAGE($AL$5:AL29)</f>
        <v>421684.16</v>
      </c>
      <c r="AM61" s="9">
        <f>AVERAGE($AM$5:AM29)</f>
        <v>551338.6</v>
      </c>
      <c r="AN61" s="12">
        <f t="shared" si="26"/>
        <v>-0.23516300146588687</v>
      </c>
      <c r="AO61" s="7">
        <f>AVERAGE($AO$5:AO29)</f>
        <v>71935.690799999997</v>
      </c>
      <c r="AP61" s="7">
        <f>AVERAGE($AP$5:AP29)</f>
        <v>203405.60599999994</v>
      </c>
      <c r="AQ61" s="12">
        <f t="shared" si="27"/>
        <v>-0.64634361749105362</v>
      </c>
      <c r="AR61" s="9">
        <f>AVERAGE($AR$5:AR29)</f>
        <v>43225.563583333329</v>
      </c>
      <c r="AS61" s="9">
        <f>AVERAGE($AS$5:AS29)</f>
        <v>101131.83019999998</v>
      </c>
      <c r="AT61" s="12">
        <f t="shared" si="28"/>
        <v>-0.57258201005707365</v>
      </c>
    </row>
    <row r="62" spans="1:46" ht="14.25" outlineLevel="1">
      <c r="A62" s="6">
        <f t="shared" si="14"/>
        <v>46107</v>
      </c>
      <c r="B62" s="7">
        <f>AVERAGE($B$5:B30)</f>
        <v>2225.8461538461538</v>
      </c>
      <c r="C62" s="7">
        <f>AVERAGE($C$5:C30)</f>
        <v>5585.6538461538457</v>
      </c>
      <c r="D62" s="12">
        <f t="shared" si="15"/>
        <v>-0.60150660689816626</v>
      </c>
      <c r="E62" s="9">
        <f>AVERAGE($E$5:E30)</f>
        <v>69</v>
      </c>
      <c r="F62" s="9">
        <f>AVERAGE($F$5:F30)</f>
        <v>151.65384615384616</v>
      </c>
      <c r="G62" s="12">
        <f t="shared" si="16"/>
        <v>-0.54501648490996701</v>
      </c>
      <c r="H62" s="7">
        <f>AVERAGE($H$5:H30)</f>
        <v>21.346153846153847</v>
      </c>
      <c r="I62" s="7">
        <f>AVERAGE($I$5:I30)</f>
        <v>60.269230769230766</v>
      </c>
      <c r="J62" s="12">
        <f t="shared" si="17"/>
        <v>-0.64582003828972556</v>
      </c>
      <c r="K62" s="9">
        <f>AVERAGE($K$5:K30)</f>
        <v>271.73076923076923</v>
      </c>
      <c r="L62" s="9">
        <f>AVERAGE($L$5:L30)</f>
        <v>702.19230769230774</v>
      </c>
      <c r="M62" s="12">
        <f t="shared" si="18"/>
        <v>-0.61302514104179218</v>
      </c>
      <c r="N62" s="7">
        <f>AVERAGE($N$5:N30)</f>
        <v>554.92307692307691</v>
      </c>
      <c r="O62" s="7">
        <f>AVERAGE($O$5:O30)</f>
        <v>1283.4230769230769</v>
      </c>
      <c r="P62" s="12">
        <f t="shared" si="19"/>
        <v>-0.56762264377116489</v>
      </c>
      <c r="Q62" s="9">
        <f>AVERAGE($Q$5:Q30)</f>
        <v>3882.0384615384614</v>
      </c>
      <c r="R62" s="9">
        <f>AVERAGE($R$5:R30)</f>
        <v>11874.115384615385</v>
      </c>
      <c r="S62" s="12">
        <f t="shared" si="20"/>
        <v>-0.67306714346331875</v>
      </c>
      <c r="T62" s="7">
        <f>AVERAGE($T$5:T30)</f>
        <v>445771.38461538462</v>
      </c>
      <c r="U62" s="7">
        <f>AVERAGE($U$5:U30)</f>
        <v>680119.88346153847</v>
      </c>
      <c r="V62" s="12">
        <f t="shared" si="21"/>
        <v>-0.34456939804996378</v>
      </c>
      <c r="W62" s="17"/>
      <c r="X62" s="9">
        <f>AVERAGE($X$5:X30)</f>
        <v>1174.1923076923076</v>
      </c>
      <c r="Y62" s="9">
        <f>AVERAGE($Y$5:Y30)</f>
        <v>3011.2307692307691</v>
      </c>
      <c r="Z62" s="12">
        <f t="shared" si="22"/>
        <v>-0.61006233076176364</v>
      </c>
      <c r="AA62" s="7">
        <f>AVERAGE($AA$5:AA30)</f>
        <v>2566677.5557692307</v>
      </c>
      <c r="AB62" s="7">
        <f>AVERAGE($AB$5:AB30)</f>
        <v>4123504.3403846151</v>
      </c>
      <c r="AC62" s="12">
        <f t="shared" si="23"/>
        <v>-0.37754944729127488</v>
      </c>
      <c r="AD62" s="17"/>
      <c r="AE62" s="17"/>
      <c r="AF62" s="9">
        <f>AVERAGE($AF$5:AF30)</f>
        <v>62.03846153846154</v>
      </c>
      <c r="AG62" s="9">
        <f>AVERAGE($AG$5:AG30)</f>
        <v>149.19230769230768</v>
      </c>
      <c r="AH62" s="12">
        <f t="shared" si="24"/>
        <v>-0.58417117813869546</v>
      </c>
      <c r="AI62" s="7">
        <f>AVERAGE($AI$5:AI30)</f>
        <v>101.96153846153847</v>
      </c>
      <c r="AJ62" s="7">
        <f>AVERAGE($AJ$5:AJ30)</f>
        <v>216.76923076923077</v>
      </c>
      <c r="AK62" s="12">
        <f t="shared" si="25"/>
        <v>-0.5296309439318666</v>
      </c>
      <c r="AL62" s="9">
        <f>AVERAGE($AL$5:AL30)</f>
        <v>405465.53846153844</v>
      </c>
      <c r="AM62" s="9">
        <f>AVERAGE($AM$5:AM30)</f>
        <v>544540.84615384613</v>
      </c>
      <c r="AN62" s="12">
        <f t="shared" si="26"/>
        <v>-0.25539922059954251</v>
      </c>
      <c r="AO62" s="7">
        <f>AVERAGE($AO$5:AO30)</f>
        <v>69168.933461538458</v>
      </c>
      <c r="AP62" s="7">
        <f>AVERAGE($AP$5:AP30)</f>
        <v>210238.68384615378</v>
      </c>
      <c r="AQ62" s="12">
        <f t="shared" si="27"/>
        <v>-0.67099806659675365</v>
      </c>
      <c r="AR62" s="9">
        <f>AVERAGE($AR$5:AR30)</f>
        <v>43225.563583333329</v>
      </c>
      <c r="AS62" s="9">
        <f>AVERAGE($AS$5:AS30)</f>
        <v>107949.65738461536</v>
      </c>
      <c r="AT62" s="12">
        <f t="shared" si="28"/>
        <v>-0.59957664868426253</v>
      </c>
    </row>
    <row r="63" spans="1:46" ht="14.25" outlineLevel="1">
      <c r="A63" s="6">
        <f t="shared" si="14"/>
        <v>46108</v>
      </c>
      <c r="B63" s="7">
        <f>AVERAGE($B$5:B31)</f>
        <v>2143.4074074074074</v>
      </c>
      <c r="C63" s="7">
        <f>AVERAGE($C$5:C31)</f>
        <v>5541.2962962962965</v>
      </c>
      <c r="D63" s="12">
        <f t="shared" si="15"/>
        <v>-0.61319386425157907</v>
      </c>
      <c r="E63" s="9">
        <f>AVERAGE($E$5:E31)</f>
        <v>66.444444444444443</v>
      </c>
      <c r="F63" s="9">
        <f>AVERAGE($F$5:F31)</f>
        <v>151.74074074074073</v>
      </c>
      <c r="G63" s="12">
        <f t="shared" si="16"/>
        <v>-0.56211862338296315</v>
      </c>
      <c r="H63" s="7">
        <f>AVERAGE($H$5:H31)</f>
        <v>20.555555555555557</v>
      </c>
      <c r="I63" s="7">
        <f>AVERAGE($I$5:I31)</f>
        <v>59.666666666666664</v>
      </c>
      <c r="J63" s="12">
        <f t="shared" si="17"/>
        <v>-0.65549348230912474</v>
      </c>
      <c r="K63" s="9">
        <f>AVERAGE($K$5:K31)</f>
        <v>261.66666666666669</v>
      </c>
      <c r="L63" s="9">
        <f>AVERAGE($L$5:L31)</f>
        <v>697.03703703703707</v>
      </c>
      <c r="M63" s="12">
        <f t="shared" si="18"/>
        <v>-0.62460148777895852</v>
      </c>
      <c r="N63" s="7">
        <f>AVERAGE($N$5:N31)</f>
        <v>534.37037037037032</v>
      </c>
      <c r="O63" s="7">
        <f>AVERAGE($O$5:O31)</f>
        <v>1276.0740740740741</v>
      </c>
      <c r="P63" s="12">
        <f t="shared" si="19"/>
        <v>-0.5812387531201022</v>
      </c>
      <c r="Q63" s="9">
        <f>AVERAGE($Q$5:Q31)</f>
        <v>3738.2592592592591</v>
      </c>
      <c r="R63" s="9">
        <f>AVERAGE($R$5:R31)</f>
        <v>11712.259259259259</v>
      </c>
      <c r="S63" s="12">
        <f t="shared" si="20"/>
        <v>-0.68082509304906857</v>
      </c>
      <c r="T63" s="7">
        <f>AVERAGE($T$5:T31)</f>
        <v>429261.33333333331</v>
      </c>
      <c r="U63" s="7">
        <f>AVERAGE($U$5:U31)</f>
        <v>676038.22111111111</v>
      </c>
      <c r="V63" s="12">
        <f t="shared" si="21"/>
        <v>-0.36503392866188028</v>
      </c>
      <c r="W63" s="17"/>
      <c r="X63" s="9">
        <f>AVERAGE($X$5:X31)</f>
        <v>1130.7037037037037</v>
      </c>
      <c r="Y63" s="9">
        <f>AVERAGE($Y$5:Y31)</f>
        <v>2991.5185185185187</v>
      </c>
      <c r="Z63" s="12">
        <f t="shared" si="22"/>
        <v>-0.6220301841007293</v>
      </c>
      <c r="AA63" s="7">
        <f>AVERAGE($AA$5:AA31)</f>
        <v>2471615.4240740743</v>
      </c>
      <c r="AB63" s="7">
        <f>AVERAGE($AB$5:AB31)</f>
        <v>4083608.9577777777</v>
      </c>
      <c r="AC63" s="12">
        <f t="shared" si="23"/>
        <v>-0.39474728123353897</v>
      </c>
      <c r="AD63" s="17"/>
      <c r="AE63" s="17"/>
      <c r="AF63" s="9">
        <f>AVERAGE($AF$5:AF31)</f>
        <v>59.74074074074074</v>
      </c>
      <c r="AG63" s="9">
        <f>AVERAGE($AG$5:AG31)</f>
        <v>148.18518518518519</v>
      </c>
      <c r="AH63" s="12">
        <f t="shared" si="24"/>
        <v>-0.59685078730317431</v>
      </c>
      <c r="AI63" s="7">
        <f>AVERAGE($AI$5:AI31)</f>
        <v>98.18518518518519</v>
      </c>
      <c r="AJ63" s="7">
        <f>AVERAGE($AJ$5:AJ31)</f>
        <v>215.44444444444446</v>
      </c>
      <c r="AK63" s="12">
        <f t="shared" si="25"/>
        <v>-0.54426680419460205</v>
      </c>
      <c r="AL63" s="9">
        <f>AVERAGE($AL$5:AL31)</f>
        <v>390448.29629629629</v>
      </c>
      <c r="AM63" s="9">
        <f>AVERAGE($AM$5:AM31)</f>
        <v>545771.18518518517</v>
      </c>
      <c r="AN63" s="12">
        <f t="shared" si="26"/>
        <v>-0.28459342139176219</v>
      </c>
      <c r="AO63" s="7">
        <f>AVERAGE($AO$5:AO31)</f>
        <v>66607.121111111119</v>
      </c>
      <c r="AP63" s="7">
        <f>AVERAGE($AP$5:AP31)</f>
        <v>204734.87888888884</v>
      </c>
      <c r="AQ63" s="12">
        <f t="shared" si="27"/>
        <v>-0.6746664687883529</v>
      </c>
      <c r="AR63" s="9">
        <f>AVERAGE($AR$5:AR31)</f>
        <v>43225.563583333329</v>
      </c>
      <c r="AS63" s="9">
        <f>AVERAGE($AS$5:AS31)</f>
        <v>103622.26025925923</v>
      </c>
      <c r="AT63" s="12">
        <f t="shared" si="28"/>
        <v>-0.5828544612404275</v>
      </c>
    </row>
    <row r="64" spans="1:46" ht="14.25" outlineLevel="1">
      <c r="A64" s="6">
        <f t="shared" si="14"/>
        <v>46109</v>
      </c>
      <c r="B64" s="7">
        <f>AVERAGE($B$5:B32)</f>
        <v>2066.8571428571427</v>
      </c>
      <c r="C64" s="7">
        <f>AVERAGE($C$5:C32)</f>
        <v>5653.9285714285716</v>
      </c>
      <c r="D64" s="12">
        <f t="shared" si="15"/>
        <v>-0.6344387593961216</v>
      </c>
      <c r="E64" s="9">
        <f>AVERAGE($E$5:E32)</f>
        <v>64.071428571428569</v>
      </c>
      <c r="F64" s="9">
        <f>AVERAGE($F$5:F32)</f>
        <v>154.64285714285714</v>
      </c>
      <c r="G64" s="12">
        <f t="shared" si="16"/>
        <v>-0.58568129330254037</v>
      </c>
      <c r="H64" s="7">
        <f>AVERAGE($H$5:H32)</f>
        <v>19.821428571428573</v>
      </c>
      <c r="I64" s="7">
        <f>AVERAGE($I$5:I32)</f>
        <v>59.785714285714285</v>
      </c>
      <c r="J64" s="12">
        <f t="shared" si="17"/>
        <v>-0.66845878136200709</v>
      </c>
      <c r="K64" s="9">
        <f>AVERAGE($K$5:K32)</f>
        <v>252.32142857142858</v>
      </c>
      <c r="L64" s="9">
        <f>AVERAGE($L$5:L32)</f>
        <v>711</v>
      </c>
      <c r="M64" s="12">
        <f t="shared" si="18"/>
        <v>-0.64511754068716098</v>
      </c>
      <c r="N64" s="7">
        <f>AVERAGE($N$5:N32)</f>
        <v>515.28571428571433</v>
      </c>
      <c r="O64" s="7">
        <f>AVERAGE($O$5:O32)</f>
        <v>1294.1071428571429</v>
      </c>
      <c r="P64" s="12">
        <f t="shared" si="19"/>
        <v>-0.6018214433558714</v>
      </c>
      <c r="Q64" s="9">
        <f>AVERAGE($Q$5:Q32)</f>
        <v>3604.75</v>
      </c>
      <c r="R64" s="9">
        <f>AVERAGE($R$5:R32)</f>
        <v>11688.5</v>
      </c>
      <c r="S64" s="12">
        <f t="shared" si="20"/>
        <v>-0.69159857980065875</v>
      </c>
      <c r="T64" s="7">
        <f>AVERAGE($T$5:T32)</f>
        <v>413930.57142857142</v>
      </c>
      <c r="U64" s="7">
        <f>AVERAGE($U$5:U32)</f>
        <v>681264.21321428567</v>
      </c>
      <c r="V64" s="12">
        <f t="shared" si="21"/>
        <v>-0.39240816793297023</v>
      </c>
      <c r="W64" s="17"/>
      <c r="X64" s="9">
        <f>AVERAGE($X$5:X32)</f>
        <v>1090.3214285714287</v>
      </c>
      <c r="Y64" s="9">
        <f>AVERAGE($Y$5:Y32)</f>
        <v>3027.7857142857142</v>
      </c>
      <c r="Z64" s="12">
        <f t="shared" si="22"/>
        <v>-0.63989478402415723</v>
      </c>
      <c r="AA64" s="7">
        <f>AVERAGE($AA$5:AA32)</f>
        <v>2383343.4446428572</v>
      </c>
      <c r="AB64" s="7">
        <f>AVERAGE($AB$5:AB32)</f>
        <v>4100099.6460714289</v>
      </c>
      <c r="AC64" s="12">
        <f t="shared" si="23"/>
        <v>-0.41871084842377115</v>
      </c>
      <c r="AD64" s="17"/>
      <c r="AE64" s="17"/>
      <c r="AF64" s="9">
        <f>AVERAGE($AF$5:AF32)</f>
        <v>57.607142857142854</v>
      </c>
      <c r="AG64" s="9">
        <f>AVERAGE($AG$5:AG32)</f>
        <v>149.64285714285714</v>
      </c>
      <c r="AH64" s="12">
        <f t="shared" si="24"/>
        <v>-0.61503579952267295</v>
      </c>
      <c r="AI64" s="7">
        <f>AVERAGE($AI$5:AI32)</f>
        <v>94.678571428571431</v>
      </c>
      <c r="AJ64" s="7">
        <f>AVERAGE($AJ$5:AJ32)</f>
        <v>218.10714285714286</v>
      </c>
      <c r="AK64" s="12">
        <f t="shared" si="25"/>
        <v>-0.56590797445554286</v>
      </c>
      <c r="AL64" s="9">
        <f>AVERAGE($AL$5:AL32)</f>
        <v>376503.71428571426</v>
      </c>
      <c r="AM64" s="9">
        <f>AVERAGE($AM$5:AM32)</f>
        <v>554403.78571428568</v>
      </c>
      <c r="AN64" s="12">
        <f t="shared" si="26"/>
        <v>-0.3208853835645577</v>
      </c>
      <c r="AO64" s="7">
        <f>AVERAGE($AO$5:AO32)</f>
        <v>64228.295357142859</v>
      </c>
      <c r="AP64" s="7">
        <f>AVERAGE($AP$5:AP32)</f>
        <v>199408.54142857136</v>
      </c>
      <c r="AQ64" s="12">
        <f t="shared" si="27"/>
        <v>-0.67790599691964748</v>
      </c>
      <c r="AR64" s="9">
        <f>AVERAGE($AR$5:AR32)</f>
        <v>43225.563583333329</v>
      </c>
      <c r="AS64" s="9">
        <f>AVERAGE($AS$5:AS32)</f>
        <v>97694.726214285693</v>
      </c>
      <c r="AT64" s="12">
        <f t="shared" si="28"/>
        <v>-0.55754455477441578</v>
      </c>
    </row>
    <row r="65" spans="1:46" ht="14.25" outlineLevel="1">
      <c r="A65" s="6">
        <f t="shared" si="14"/>
        <v>46110</v>
      </c>
      <c r="B65" s="7">
        <f>AVERAGE($B$5:B33)</f>
        <v>1995.5862068965516</v>
      </c>
      <c r="C65" s="7">
        <f>AVERAGE($C$5:C33)</f>
        <v>5458.9655172413795</v>
      </c>
      <c r="D65" s="12">
        <f t="shared" si="15"/>
        <v>-0.6344387593961216</v>
      </c>
      <c r="E65" s="9">
        <f>AVERAGE($E$5:E33)</f>
        <v>61.862068965517238</v>
      </c>
      <c r="F65" s="9">
        <f>AVERAGE($F$5:F33)</f>
        <v>149.31034482758622</v>
      </c>
      <c r="G65" s="12">
        <f t="shared" si="16"/>
        <v>-0.58568129330254048</v>
      </c>
      <c r="H65" s="7">
        <f>AVERAGE($H$5:H33)</f>
        <v>19.137931034482758</v>
      </c>
      <c r="I65" s="7">
        <f>AVERAGE($I$5:I33)</f>
        <v>57.724137931034484</v>
      </c>
      <c r="J65" s="12">
        <f t="shared" si="17"/>
        <v>-0.6684587813620072</v>
      </c>
      <c r="K65" s="9">
        <f>AVERAGE($K$5:K33)</f>
        <v>243.62068965517241</v>
      </c>
      <c r="L65" s="9">
        <f>AVERAGE($L$5:L33)</f>
        <v>686.48275862068965</v>
      </c>
      <c r="M65" s="12">
        <f t="shared" si="18"/>
        <v>-0.64511754068716087</v>
      </c>
      <c r="N65" s="7">
        <f>AVERAGE($N$5:N33)</f>
        <v>497.51724137931035</v>
      </c>
      <c r="O65" s="7">
        <f>AVERAGE($O$5:O33)</f>
        <v>1249.4827586206898</v>
      </c>
      <c r="P65" s="12">
        <f t="shared" si="19"/>
        <v>-0.6018214433558714</v>
      </c>
      <c r="Q65" s="9">
        <f>AVERAGE($Q$5:Q33)</f>
        <v>3480.4482758620688</v>
      </c>
      <c r="R65" s="9">
        <f>AVERAGE($R$5:R33)</f>
        <v>11285.448275862069</v>
      </c>
      <c r="S65" s="12">
        <f t="shared" si="20"/>
        <v>-0.69159857980065875</v>
      </c>
      <c r="T65" s="7">
        <f>AVERAGE($T$5:T33)</f>
        <v>399657.10344827588</v>
      </c>
      <c r="U65" s="7">
        <f>AVERAGE($U$5:U33)</f>
        <v>657772.34379310335</v>
      </c>
      <c r="V65" s="12">
        <f t="shared" si="21"/>
        <v>-0.39240816793297012</v>
      </c>
      <c r="W65" s="17"/>
      <c r="X65" s="9">
        <f>AVERAGE($X$5:X33)</f>
        <v>1052.7241379310344</v>
      </c>
      <c r="Y65" s="9">
        <f>AVERAGE($Y$5:Y33)</f>
        <v>2923.3793103448274</v>
      </c>
      <c r="Z65" s="12">
        <f t="shared" si="22"/>
        <v>-0.63989478402415723</v>
      </c>
      <c r="AA65" s="7">
        <f>AVERAGE($AA$5:AA33)</f>
        <v>2301159.1879310347</v>
      </c>
      <c r="AB65" s="7">
        <f>AVERAGE($AB$5:AB33)</f>
        <v>3958716.8996551726</v>
      </c>
      <c r="AC65" s="12">
        <f t="shared" si="23"/>
        <v>-0.41871084842377104</v>
      </c>
      <c r="AD65" s="17"/>
      <c r="AE65" s="17"/>
      <c r="AF65" s="9">
        <f>AVERAGE($AF$5:AF33)</f>
        <v>55.620689655172413</v>
      </c>
      <c r="AG65" s="9">
        <f>AVERAGE($AG$5:AG33)</f>
        <v>144.48275862068965</v>
      </c>
      <c r="AH65" s="12">
        <f t="shared" si="24"/>
        <v>-0.61503579952267307</v>
      </c>
      <c r="AI65" s="7">
        <f>AVERAGE($AI$5:AI33)</f>
        <v>91.41379310344827</v>
      </c>
      <c r="AJ65" s="7">
        <f>AVERAGE($AJ$5:AJ33)</f>
        <v>210.58620689655172</v>
      </c>
      <c r="AK65" s="12">
        <f t="shared" si="25"/>
        <v>-0.56590797445554286</v>
      </c>
      <c r="AL65" s="9">
        <f>AVERAGE($AL$5:AL33)</f>
        <v>363520.8275862069</v>
      </c>
      <c r="AM65" s="9">
        <f>AVERAGE($AM$5:AM33)</f>
        <v>535286.41379310342</v>
      </c>
      <c r="AN65" s="12">
        <f t="shared" si="26"/>
        <v>-0.32088538356455765</v>
      </c>
      <c r="AO65" s="7">
        <f>AVERAGE($AO$5:AO33)</f>
        <v>62013.526551724135</v>
      </c>
      <c r="AP65" s="7">
        <f>AVERAGE($AP$5:AP33)</f>
        <v>192532.38482758615</v>
      </c>
      <c r="AQ65" s="12">
        <f t="shared" si="27"/>
        <v>-0.67790599691964759</v>
      </c>
      <c r="AR65" s="9">
        <f>AVERAGE($AR$5:AR33)</f>
        <v>43225.563583333329</v>
      </c>
      <c r="AS65" s="9">
        <f>AVERAGE($AS$5:AS33)</f>
        <v>97694.726214285693</v>
      </c>
      <c r="AT65" s="12">
        <f t="shared" si="28"/>
        <v>-0.55754455477441578</v>
      </c>
    </row>
    <row r="66" spans="1:46" ht="14.25" outlineLevel="1">
      <c r="A66" s="6">
        <f t="shared" si="14"/>
        <v>46111</v>
      </c>
      <c r="B66" s="7">
        <f>AVERAGE($B$5:B34)</f>
        <v>1929.0666666666666</v>
      </c>
      <c r="C66" s="7">
        <f>AVERAGE($C$5:C34)</f>
        <v>5277</v>
      </c>
      <c r="D66" s="12">
        <f t="shared" si="15"/>
        <v>-0.6344387593961216</v>
      </c>
      <c r="E66" s="9">
        <f>AVERAGE($E$5:E34)</f>
        <v>59.8</v>
      </c>
      <c r="F66" s="9">
        <f>AVERAGE($F$5:F34)</f>
        <v>144.33333333333334</v>
      </c>
      <c r="G66" s="12">
        <f t="shared" si="16"/>
        <v>-0.58568129330254048</v>
      </c>
      <c r="H66" s="7">
        <f>AVERAGE($H$5:H34)</f>
        <v>18.5</v>
      </c>
      <c r="I66" s="7">
        <f>AVERAGE($I$5:I34)</f>
        <v>55.8</v>
      </c>
      <c r="J66" s="12">
        <f t="shared" si="17"/>
        <v>-0.6684587813620072</v>
      </c>
      <c r="K66" s="9">
        <f>AVERAGE($K$5:K34)</f>
        <v>235.5</v>
      </c>
      <c r="L66" s="9">
        <f>AVERAGE($L$5:L34)</f>
        <v>663.6</v>
      </c>
      <c r="M66" s="12">
        <f t="shared" si="18"/>
        <v>-0.64511754068716098</v>
      </c>
      <c r="N66" s="7">
        <f>AVERAGE($N$5:N34)</f>
        <v>480.93333333333334</v>
      </c>
      <c r="O66" s="7">
        <f>AVERAGE($O$5:O34)</f>
        <v>1207.8333333333333</v>
      </c>
      <c r="P66" s="12">
        <f t="shared" si="19"/>
        <v>-0.60182144335587129</v>
      </c>
      <c r="Q66" s="9">
        <f>AVERAGE($Q$5:Q34)</f>
        <v>3364.4333333333334</v>
      </c>
      <c r="R66" s="9">
        <f>AVERAGE($R$5:R34)</f>
        <v>10909.266666666666</v>
      </c>
      <c r="S66" s="12">
        <f t="shared" si="20"/>
        <v>-0.69159857980065875</v>
      </c>
      <c r="T66" s="7">
        <f>AVERAGE($T$5:T34)</f>
        <v>386335.2</v>
      </c>
      <c r="U66" s="7">
        <f>AVERAGE($U$5:U34)</f>
        <v>635846.59899999993</v>
      </c>
      <c r="V66" s="12">
        <f t="shared" si="21"/>
        <v>-0.39240816793297018</v>
      </c>
      <c r="W66" s="17"/>
      <c r="X66" s="9">
        <f>AVERAGE($X$5:X34)</f>
        <v>1017.6333333333333</v>
      </c>
      <c r="Y66" s="9">
        <f>AVERAGE($Y$5:Y34)</f>
        <v>2825.9333333333334</v>
      </c>
      <c r="Z66" s="12">
        <f t="shared" si="22"/>
        <v>-0.63989478402415723</v>
      </c>
      <c r="AA66" s="7">
        <f>AVERAGE($AA$5:AA34)</f>
        <v>2224453.8816666668</v>
      </c>
      <c r="AB66" s="7">
        <f>AVERAGE($AB$5:AB34)</f>
        <v>3826759.669666667</v>
      </c>
      <c r="AC66" s="12">
        <f t="shared" si="23"/>
        <v>-0.4187108484237711</v>
      </c>
      <c r="AD66" s="17"/>
      <c r="AE66" s="17"/>
      <c r="AF66" s="9">
        <f>AVERAGE($AF$5:AF34)</f>
        <v>53.766666666666666</v>
      </c>
      <c r="AG66" s="9">
        <f>AVERAGE($AG$5:AG34)</f>
        <v>139.66666666666666</v>
      </c>
      <c r="AH66" s="12">
        <f t="shared" si="24"/>
        <v>-0.61503579952267307</v>
      </c>
      <c r="AI66" s="7">
        <f>AVERAGE($AI$5:AI34)</f>
        <v>88.36666666666666</v>
      </c>
      <c r="AJ66" s="7">
        <f>AVERAGE($AJ$5:AJ34)</f>
        <v>203.56666666666666</v>
      </c>
      <c r="AK66" s="12">
        <f t="shared" si="25"/>
        <v>-0.56590797445554286</v>
      </c>
      <c r="AL66" s="9">
        <f>AVERAGE($AL$5:AL34)</f>
        <v>351403.46666666667</v>
      </c>
      <c r="AM66" s="9">
        <f>AVERAGE($AM$5:AM34)</f>
        <v>517443.53333333333</v>
      </c>
      <c r="AN66" s="12">
        <f t="shared" si="26"/>
        <v>-0.3208853835645577</v>
      </c>
      <c r="AO66" s="7">
        <f>AVERAGE($AO$5:AO34)</f>
        <v>59946.409</v>
      </c>
      <c r="AP66" s="7">
        <f>AVERAGE($AP$5:AP34)</f>
        <v>186114.63866666661</v>
      </c>
      <c r="AQ66" s="12">
        <f t="shared" si="27"/>
        <v>-0.67790599691964759</v>
      </c>
      <c r="AR66" s="9">
        <f>AVERAGE($AR$5:AR34)</f>
        <v>43225.563583333329</v>
      </c>
      <c r="AS66" s="9">
        <f>AVERAGE($AS$5:AS34)</f>
        <v>97694.726214285693</v>
      </c>
      <c r="AT66" s="12">
        <f t="shared" si="28"/>
        <v>-0.55754455477441578</v>
      </c>
    </row>
    <row r="67" spans="1:46" ht="14.25" outlineLevel="1">
      <c r="A67" s="6">
        <f t="shared" si="14"/>
        <v>46112</v>
      </c>
      <c r="B67" s="7">
        <f>AVERAGE($B$5:B35)</f>
        <v>1866.8387096774193</v>
      </c>
      <c r="C67" s="7">
        <f>AVERAGE($C$5:C35)</f>
        <v>5106.7741935483873</v>
      </c>
      <c r="D67" s="12">
        <f t="shared" si="15"/>
        <v>-0.63443875939612149</v>
      </c>
      <c r="E67" s="9">
        <f>AVERAGE($E$5:E35)</f>
        <v>57.87096774193548</v>
      </c>
      <c r="F67" s="9">
        <f>AVERAGE($F$5:F35)</f>
        <v>139.67741935483872</v>
      </c>
      <c r="G67" s="12">
        <f t="shared" si="16"/>
        <v>-0.58568129330254037</v>
      </c>
      <c r="H67" s="7">
        <f>AVERAGE($H$5:H35)</f>
        <v>17.903225806451612</v>
      </c>
      <c r="I67" s="7">
        <f>AVERAGE($I$5:I35)</f>
        <v>54</v>
      </c>
      <c r="J67" s="12">
        <f t="shared" si="17"/>
        <v>-0.66845878136200709</v>
      </c>
      <c r="K67" s="9">
        <f>AVERAGE($K$5:K35)</f>
        <v>227.90322580645162</v>
      </c>
      <c r="L67" s="9">
        <f>AVERAGE($L$5:L35)</f>
        <v>642.19354838709683</v>
      </c>
      <c r="M67" s="12">
        <f t="shared" si="18"/>
        <v>-0.64511754068716098</v>
      </c>
      <c r="N67" s="7">
        <f>AVERAGE($N$5:N35)</f>
        <v>465.41935483870969</v>
      </c>
      <c r="O67" s="7">
        <f>AVERAGE($O$5:O35)</f>
        <v>1168.8709677419354</v>
      </c>
      <c r="P67" s="12">
        <f t="shared" si="19"/>
        <v>-0.60182144335587129</v>
      </c>
      <c r="Q67" s="9">
        <f>AVERAGE($Q$5:Q35)</f>
        <v>3255.9032258064517</v>
      </c>
      <c r="R67" s="9">
        <f>AVERAGE($R$5:R35)</f>
        <v>10557.354838709678</v>
      </c>
      <c r="S67" s="12">
        <f t="shared" si="20"/>
        <v>-0.69159857980065875</v>
      </c>
      <c r="T67" s="7">
        <f>AVERAGE($T$5:T35)</f>
        <v>373872.77419354836</v>
      </c>
      <c r="U67" s="7">
        <f>AVERAGE($U$5:U35)</f>
        <v>615335.41838709672</v>
      </c>
      <c r="V67" s="12">
        <f t="shared" si="21"/>
        <v>-0.39240816793297023</v>
      </c>
      <c r="W67" s="17"/>
      <c r="X67" s="9">
        <f>AVERAGE($X$5:X35)</f>
        <v>984.80645161290317</v>
      </c>
      <c r="Y67" s="9">
        <f>AVERAGE($Y$5:Y35)</f>
        <v>2734.7741935483873</v>
      </c>
      <c r="Z67" s="12">
        <f t="shared" si="22"/>
        <v>-0.63989478402415723</v>
      </c>
      <c r="AA67" s="7">
        <f>AVERAGE($AA$5:AA35)</f>
        <v>2152697.30483871</v>
      </c>
      <c r="AB67" s="7">
        <f>AVERAGE($AB$5:AB35)</f>
        <v>3703315.8093548389</v>
      </c>
      <c r="AC67" s="12">
        <f t="shared" si="23"/>
        <v>-0.41871084842377104</v>
      </c>
      <c r="AD67" s="17"/>
      <c r="AE67" s="17"/>
      <c r="AF67" s="9">
        <f>AVERAGE($AF$5:AF35)</f>
        <v>52.032258064516128</v>
      </c>
      <c r="AG67" s="9">
        <f>AVERAGE($AG$5:AG35)</f>
        <v>135.16129032258064</v>
      </c>
      <c r="AH67" s="12">
        <f t="shared" si="24"/>
        <v>-0.61503579952267307</v>
      </c>
      <c r="AI67" s="7">
        <f>AVERAGE($AI$5:AI35)</f>
        <v>85.516129032258064</v>
      </c>
      <c r="AJ67" s="7">
        <f>AVERAGE($AJ$5:AJ35)</f>
        <v>197</v>
      </c>
      <c r="AK67" s="12">
        <f t="shared" si="25"/>
        <v>-0.56590797445554286</v>
      </c>
      <c r="AL67" s="9">
        <f>AVERAGE($AL$5:AL35)</f>
        <v>340067.87096774194</v>
      </c>
      <c r="AM67" s="9">
        <f>AVERAGE($AM$5:AM35)</f>
        <v>500751.80645161291</v>
      </c>
      <c r="AN67" s="12">
        <f t="shared" si="26"/>
        <v>-0.3208853835645577</v>
      </c>
      <c r="AO67" s="7">
        <f>AVERAGE($AO$5:AO35)</f>
        <v>58012.653870967741</v>
      </c>
      <c r="AP67" s="7">
        <f>AVERAGE($AP$5:AP35)</f>
        <v>180110.94064516123</v>
      </c>
      <c r="AQ67" s="12">
        <f t="shared" si="27"/>
        <v>-0.67790599691964759</v>
      </c>
      <c r="AR67" s="9">
        <f>AVERAGE($AR$5:AR35)</f>
        <v>43225.563583333329</v>
      </c>
      <c r="AS67" s="9">
        <f>AVERAGE($AS$5:AS35)</f>
        <v>97694.726214285693</v>
      </c>
      <c r="AT67" s="12">
        <f t="shared" si="28"/>
        <v>-0.55754455477441578</v>
      </c>
    </row>
    <row r="68" spans="1:46" ht="14.25">
      <c r="A68" s="11" t="s">
        <v>160</v>
      </c>
      <c r="B68" s="5" t="s">
        <v>161</v>
      </c>
      <c r="E68" s="5" t="s">
        <v>161</v>
      </c>
      <c r="H68" s="5" t="s">
        <v>161</v>
      </c>
      <c r="K68" s="5" t="s">
        <v>161</v>
      </c>
      <c r="N68" s="5" t="s">
        <v>161</v>
      </c>
      <c r="Q68" s="5" t="s">
        <v>161</v>
      </c>
      <c r="T68" s="5" t="s">
        <v>161</v>
      </c>
      <c r="W68" s="17"/>
      <c r="X68" s="5" t="s">
        <v>161</v>
      </c>
      <c r="AA68" s="5" t="s">
        <v>161</v>
      </c>
      <c r="AD68" s="17"/>
      <c r="AE68" s="17"/>
      <c r="AF68" s="5" t="s">
        <v>161</v>
      </c>
      <c r="AI68" s="5" t="s">
        <v>161</v>
      </c>
      <c r="AL68" s="5" t="s">
        <v>161</v>
      </c>
      <c r="AO68" s="5" t="s">
        <v>161</v>
      </c>
      <c r="AR68" s="5" t="s">
        <v>161</v>
      </c>
    </row>
    <row r="69" spans="1:46" ht="14.25">
      <c r="A69" s="6">
        <f>A37</f>
        <v>46082</v>
      </c>
      <c r="B69" s="20">
        <f>+B5-'2026年2月SBET'!D39</f>
        <v>7062</v>
      </c>
      <c r="E69" s="20">
        <f>+E5-'2026年2月SBET'!B36</f>
        <v>-23</v>
      </c>
      <c r="F69" s="21"/>
      <c r="H69" s="20">
        <f>+H5-'2026年2月SBET'!C36</f>
        <v>5</v>
      </c>
      <c r="K69" s="20">
        <f>+K5-'2026年2月SBET'!F36</f>
        <v>-310</v>
      </c>
      <c r="N69" s="20">
        <f>+N5-'2026年2月SBET'!G36</f>
        <v>-310</v>
      </c>
      <c r="Q69" s="20">
        <f>+Q5-'2026年2月SBET'!K36</f>
        <v>-547</v>
      </c>
      <c r="T69" s="20">
        <f>+T5-'2026年2月SBET'!L36</f>
        <v>124976</v>
      </c>
      <c r="W69" s="17"/>
      <c r="X69" s="20">
        <f>+X5-'2026年2月SBET'!J36</f>
        <v>-627</v>
      </c>
      <c r="AA69" s="20">
        <f>+AA5-'2026年2月SBET'!P36</f>
        <v>-91392.150000000373</v>
      </c>
      <c r="AD69" s="17"/>
      <c r="AE69" s="17"/>
      <c r="AF69" s="20">
        <f>+AF5-'2026年2月SBET'!H36</f>
        <v>-1</v>
      </c>
      <c r="AI69" s="20">
        <f>+AI5-'2026年2月SBET'!I36</f>
        <v>12</v>
      </c>
      <c r="AL69" s="20">
        <f>+AL5-'2026年2月SBET'!M36</f>
        <v>199052</v>
      </c>
      <c r="AO69" s="20">
        <f>+AO5-'2026年2月SBET'!Q36</f>
        <v>-31406.61</v>
      </c>
      <c r="AR69" s="22">
        <f>+AR5-'2026年2月SBET'!AF36</f>
        <v>-206269.462</v>
      </c>
    </row>
    <row r="70" spans="1:46" ht="14.25">
      <c r="A70" s="6">
        <f t="shared" ref="A70:A99" si="29">A38</f>
        <v>46083</v>
      </c>
      <c r="B70" s="20">
        <f t="shared" ref="B70:B99" si="30">+B6-B5</f>
        <v>-1830</v>
      </c>
      <c r="E70" s="20">
        <f t="shared" ref="E70:E99" si="31">+E6-E5</f>
        <v>134</v>
      </c>
      <c r="H70" s="20">
        <f t="shared" ref="H70:H99" si="32">+H6-H5</f>
        <v>-19</v>
      </c>
      <c r="K70" s="20">
        <f t="shared" ref="K70:K99" si="33">+K6-K5</f>
        <v>-133</v>
      </c>
      <c r="N70" s="20">
        <f t="shared" ref="N70:N99" si="34">+N6-N5</f>
        <v>-254</v>
      </c>
      <c r="Q70" s="20">
        <f t="shared" ref="Q70:Q99" si="35">+Q6-Q5</f>
        <v>-1730</v>
      </c>
      <c r="T70" s="20">
        <f t="shared" ref="T70:T99" si="36">+T6-T5</f>
        <v>-165148</v>
      </c>
      <c r="W70" s="17"/>
      <c r="X70" s="20">
        <f t="shared" ref="X70:X99" si="37">+X6-X5</f>
        <v>-552</v>
      </c>
      <c r="AA70" s="20">
        <f t="shared" ref="AA70:AA99" si="38">+AA6-AA5</f>
        <v>-868296.02</v>
      </c>
      <c r="AD70" s="17"/>
      <c r="AE70" s="17"/>
      <c r="AF70" s="20">
        <f t="shared" ref="AF70:AF99" si="39">+AF6-AF5</f>
        <v>-46</v>
      </c>
      <c r="AI70" s="20">
        <f t="shared" ref="AI70:AI99" si="40">+AI6-AI5</f>
        <v>-76</v>
      </c>
      <c r="AL70" s="20">
        <f t="shared" ref="AL70:AL99" si="41">+AL6-AL5</f>
        <v>-309813</v>
      </c>
      <c r="AO70" s="20">
        <f t="shared" ref="AO70:AO99" si="42">+AO6-AO5</f>
        <v>159017.96</v>
      </c>
      <c r="AR70" s="20">
        <f t="shared" ref="AR70:AR99" si="43">+AR6-AR5</f>
        <v>129621.24400000001</v>
      </c>
    </row>
    <row r="71" spans="1:46" ht="14.25">
      <c r="A71" s="6">
        <f t="shared" si="29"/>
        <v>46084</v>
      </c>
      <c r="B71" s="20">
        <f t="shared" si="30"/>
        <v>-460</v>
      </c>
      <c r="E71" s="20">
        <f t="shared" si="31"/>
        <v>-129</v>
      </c>
      <c r="H71" s="20">
        <f t="shared" si="32"/>
        <v>-7</v>
      </c>
      <c r="K71" s="20">
        <f t="shared" si="33"/>
        <v>-92</v>
      </c>
      <c r="N71" s="20">
        <f t="shared" si="34"/>
        <v>-89</v>
      </c>
      <c r="Q71" s="20">
        <f t="shared" si="35"/>
        <v>-3053</v>
      </c>
      <c r="T71" s="20">
        <f t="shared" si="36"/>
        <v>201920</v>
      </c>
      <c r="W71" s="17"/>
      <c r="X71" s="20">
        <f t="shared" si="37"/>
        <v>-302</v>
      </c>
      <c r="AA71" s="20">
        <f t="shared" si="38"/>
        <v>2056598.7799999998</v>
      </c>
      <c r="AD71" s="17"/>
      <c r="AE71" s="17"/>
      <c r="AF71" s="20">
        <f t="shared" si="39"/>
        <v>-29</v>
      </c>
      <c r="AI71" s="20">
        <f t="shared" si="40"/>
        <v>-39</v>
      </c>
      <c r="AL71" s="20">
        <f t="shared" si="41"/>
        <v>240862</v>
      </c>
      <c r="AO71" s="20">
        <f t="shared" si="42"/>
        <v>-251740.22</v>
      </c>
      <c r="AR71" s="20">
        <f t="shared" si="43"/>
        <v>-202244.13800000004</v>
      </c>
    </row>
    <row r="72" spans="1:46" ht="14.25">
      <c r="A72" s="6">
        <f t="shared" si="29"/>
        <v>46085</v>
      </c>
      <c r="B72" s="20">
        <f t="shared" si="30"/>
        <v>-56</v>
      </c>
      <c r="E72" s="20">
        <f t="shared" si="31"/>
        <v>-89</v>
      </c>
      <c r="H72" s="20">
        <f t="shared" si="32"/>
        <v>10</v>
      </c>
      <c r="K72" s="20">
        <f t="shared" si="33"/>
        <v>66</v>
      </c>
      <c r="N72" s="20">
        <f t="shared" si="34"/>
        <v>48</v>
      </c>
      <c r="Q72" s="20">
        <f t="shared" si="35"/>
        <v>2986</v>
      </c>
      <c r="T72" s="20">
        <f t="shared" si="36"/>
        <v>293683</v>
      </c>
      <c r="W72" s="17"/>
      <c r="X72" s="20">
        <f t="shared" si="37"/>
        <v>-67</v>
      </c>
      <c r="AA72" s="20">
        <f t="shared" si="38"/>
        <v>4641552.18</v>
      </c>
      <c r="AD72" s="17"/>
      <c r="AE72" s="17"/>
      <c r="AF72" s="20">
        <f t="shared" si="39"/>
        <v>34</v>
      </c>
      <c r="AI72" s="20">
        <f t="shared" si="40"/>
        <v>40</v>
      </c>
      <c r="AL72" s="20">
        <f t="shared" si="41"/>
        <v>354009</v>
      </c>
      <c r="AO72" s="20">
        <f t="shared" si="42"/>
        <v>168966.08000000002</v>
      </c>
      <c r="AR72" s="20">
        <f t="shared" si="43"/>
        <v>110614.94200000001</v>
      </c>
    </row>
    <row r="73" spans="1:46" ht="14.25">
      <c r="A73" s="6">
        <f t="shared" si="29"/>
        <v>46086</v>
      </c>
      <c r="B73" s="20">
        <f t="shared" si="30"/>
        <v>-100</v>
      </c>
      <c r="E73" s="20">
        <f t="shared" si="31"/>
        <v>-22</v>
      </c>
      <c r="H73" s="20">
        <f t="shared" si="32"/>
        <v>0</v>
      </c>
      <c r="K73" s="20">
        <f t="shared" si="33"/>
        <v>-29</v>
      </c>
      <c r="N73" s="20">
        <f t="shared" si="34"/>
        <v>36</v>
      </c>
      <c r="Q73" s="20">
        <f t="shared" si="35"/>
        <v>1070</v>
      </c>
      <c r="T73" s="20">
        <f t="shared" si="36"/>
        <v>-45046</v>
      </c>
      <c r="W73" s="17"/>
      <c r="X73" s="20">
        <f t="shared" si="37"/>
        <v>21</v>
      </c>
      <c r="AA73" s="20">
        <f t="shared" si="38"/>
        <v>-3428167.0999999996</v>
      </c>
      <c r="AD73" s="17"/>
      <c r="AE73" s="17"/>
      <c r="AF73" s="20">
        <f t="shared" si="39"/>
        <v>2</v>
      </c>
      <c r="AI73" s="20">
        <f t="shared" si="40"/>
        <v>-2</v>
      </c>
      <c r="AL73" s="20">
        <f t="shared" si="41"/>
        <v>-121372</v>
      </c>
      <c r="AO73" s="20">
        <f t="shared" si="42"/>
        <v>284849.15999999997</v>
      </c>
      <c r="AR73" s="20">
        <f t="shared" si="43"/>
        <v>227528.984</v>
      </c>
    </row>
    <row r="74" spans="1:46" ht="14.25">
      <c r="A74" s="6">
        <f t="shared" si="29"/>
        <v>46087</v>
      </c>
      <c r="B74" s="20">
        <f t="shared" si="30"/>
        <v>7</v>
      </c>
      <c r="E74" s="20">
        <f t="shared" si="31"/>
        <v>55</v>
      </c>
      <c r="H74" s="20">
        <f t="shared" si="32"/>
        <v>-3</v>
      </c>
      <c r="K74" s="20">
        <f t="shared" si="33"/>
        <v>-33</v>
      </c>
      <c r="N74" s="20">
        <f t="shared" si="34"/>
        <v>-6</v>
      </c>
      <c r="Q74" s="20">
        <f t="shared" si="35"/>
        <v>-600</v>
      </c>
      <c r="T74" s="20">
        <f t="shared" si="36"/>
        <v>195158</v>
      </c>
      <c r="W74" s="17"/>
      <c r="X74" s="20">
        <f t="shared" si="37"/>
        <v>5</v>
      </c>
      <c r="AA74" s="20">
        <f t="shared" si="38"/>
        <v>-429392.62000000011</v>
      </c>
      <c r="AD74" s="17"/>
      <c r="AE74" s="17"/>
      <c r="AF74" s="20">
        <f t="shared" si="39"/>
        <v>-16</v>
      </c>
      <c r="AI74" s="20">
        <f t="shared" si="40"/>
        <v>-7</v>
      </c>
      <c r="AL74" s="20">
        <f t="shared" si="41"/>
        <v>143511</v>
      </c>
      <c r="AO74" s="20">
        <f t="shared" si="42"/>
        <v>-276706.55</v>
      </c>
      <c r="AR74" s="20">
        <f t="shared" si="43"/>
        <v>-228212.04499999998</v>
      </c>
    </row>
    <row r="75" spans="1:46" ht="14.25">
      <c r="A75" s="6">
        <f t="shared" si="29"/>
        <v>46088</v>
      </c>
      <c r="B75" s="20">
        <f t="shared" si="30"/>
        <v>-154</v>
      </c>
      <c r="E75" s="20">
        <f t="shared" si="31"/>
        <v>-46</v>
      </c>
      <c r="H75" s="20">
        <f t="shared" si="32"/>
        <v>4</v>
      </c>
      <c r="K75" s="20">
        <f t="shared" si="33"/>
        <v>40</v>
      </c>
      <c r="N75" s="20">
        <f t="shared" si="34"/>
        <v>-10</v>
      </c>
      <c r="Q75" s="20">
        <f t="shared" si="35"/>
        <v>63</v>
      </c>
      <c r="T75" s="20">
        <f t="shared" si="36"/>
        <v>-467867</v>
      </c>
      <c r="W75" s="17"/>
      <c r="X75" s="20">
        <f t="shared" si="37"/>
        <v>-107</v>
      </c>
      <c r="AA75" s="20">
        <f t="shared" si="38"/>
        <v>-1413685.7999999998</v>
      </c>
      <c r="AD75" s="17"/>
      <c r="AE75" s="17"/>
      <c r="AF75" s="20">
        <f t="shared" si="39"/>
        <v>-11</v>
      </c>
      <c r="AI75" s="20">
        <f t="shared" si="40"/>
        <v>-5</v>
      </c>
      <c r="AL75" s="20">
        <f t="shared" si="41"/>
        <v>-476273</v>
      </c>
      <c r="AO75" s="20">
        <f t="shared" si="42"/>
        <v>123012.6</v>
      </c>
      <c r="AR75" s="20">
        <f t="shared" si="43"/>
        <v>129295.71999999999</v>
      </c>
    </row>
    <row r="76" spans="1:46" ht="14.25">
      <c r="A76" s="6">
        <f t="shared" si="29"/>
        <v>46089</v>
      </c>
      <c r="B76" s="20">
        <f t="shared" si="30"/>
        <v>212</v>
      </c>
      <c r="E76" s="20">
        <f t="shared" si="31"/>
        <v>0</v>
      </c>
      <c r="H76" s="20">
        <f t="shared" si="32"/>
        <v>-18</v>
      </c>
      <c r="K76" s="20">
        <f t="shared" si="33"/>
        <v>-40</v>
      </c>
      <c r="N76" s="20">
        <f t="shared" si="34"/>
        <v>-70</v>
      </c>
      <c r="Q76" s="20">
        <f t="shared" si="35"/>
        <v>-3487</v>
      </c>
      <c r="T76" s="20">
        <f t="shared" si="36"/>
        <v>-289949</v>
      </c>
      <c r="W76" s="17"/>
      <c r="X76" s="20">
        <f t="shared" si="37"/>
        <v>118</v>
      </c>
      <c r="AA76" s="20">
        <f t="shared" si="38"/>
        <v>-1148062.4300000002</v>
      </c>
      <c r="AD76" s="17"/>
      <c r="AE76" s="17"/>
      <c r="AF76" s="20">
        <f t="shared" si="39"/>
        <v>-4</v>
      </c>
      <c r="AI76" s="20">
        <f t="shared" si="40"/>
        <v>-2</v>
      </c>
      <c r="AL76" s="20">
        <f t="shared" si="41"/>
        <v>-172527</v>
      </c>
      <c r="AO76" s="20">
        <f t="shared" si="42"/>
        <v>-50929.53</v>
      </c>
      <c r="AR76" s="20">
        <f t="shared" si="43"/>
        <v>-28327.826999999976</v>
      </c>
    </row>
    <row r="77" spans="1:46" ht="14.25">
      <c r="A77" s="6">
        <f t="shared" si="29"/>
        <v>46090</v>
      </c>
      <c r="B77" s="20">
        <f t="shared" si="30"/>
        <v>-295</v>
      </c>
      <c r="E77" s="20">
        <f t="shared" si="31"/>
        <v>-4</v>
      </c>
      <c r="H77" s="20">
        <f t="shared" si="32"/>
        <v>2</v>
      </c>
      <c r="K77" s="20">
        <f t="shared" si="33"/>
        <v>-34</v>
      </c>
      <c r="N77" s="20">
        <f t="shared" si="34"/>
        <v>36</v>
      </c>
      <c r="Q77" s="20">
        <f t="shared" si="35"/>
        <v>1660</v>
      </c>
      <c r="T77" s="20">
        <f t="shared" si="36"/>
        <v>138599</v>
      </c>
      <c r="W77" s="17"/>
      <c r="X77" s="20">
        <f t="shared" si="37"/>
        <v>-167</v>
      </c>
      <c r="AA77" s="20">
        <f t="shared" si="38"/>
        <v>793596.5400000005</v>
      </c>
      <c r="AD77" s="17"/>
      <c r="AE77" s="17"/>
      <c r="AF77" s="20">
        <f t="shared" si="39"/>
        <v>11</v>
      </c>
      <c r="AI77" s="20">
        <f t="shared" si="40"/>
        <v>-4</v>
      </c>
      <c r="AL77" s="20">
        <f t="shared" si="41"/>
        <v>1240</v>
      </c>
      <c r="AO77" s="20">
        <f t="shared" si="42"/>
        <v>-248264.81</v>
      </c>
      <c r="AR77" s="20">
        <f t="shared" si="43"/>
        <v>-216750.99900000001</v>
      </c>
    </row>
    <row r="78" spans="1:46" ht="14.25">
      <c r="A78" s="6">
        <f t="shared" si="29"/>
        <v>46091</v>
      </c>
      <c r="B78" s="20">
        <f t="shared" si="30"/>
        <v>-56</v>
      </c>
      <c r="E78" s="20">
        <f t="shared" si="31"/>
        <v>0</v>
      </c>
      <c r="H78" s="20">
        <f t="shared" si="32"/>
        <v>-6</v>
      </c>
      <c r="K78" s="20">
        <f t="shared" si="33"/>
        <v>-13</v>
      </c>
      <c r="N78" s="20">
        <f t="shared" si="34"/>
        <v>-9</v>
      </c>
      <c r="Q78" s="20">
        <f t="shared" si="35"/>
        <v>-936</v>
      </c>
      <c r="T78" s="20">
        <f t="shared" si="36"/>
        <v>82613</v>
      </c>
      <c r="W78" s="17"/>
      <c r="X78" s="20">
        <f t="shared" si="37"/>
        <v>-3</v>
      </c>
      <c r="AA78" s="20">
        <f t="shared" si="38"/>
        <v>585490.1799999997</v>
      </c>
      <c r="AD78" s="17"/>
      <c r="AE78" s="17"/>
      <c r="AF78" s="20">
        <f t="shared" si="39"/>
        <v>-14</v>
      </c>
      <c r="AI78" s="20">
        <f t="shared" si="40"/>
        <v>0</v>
      </c>
      <c r="AL78" s="20">
        <f t="shared" si="41"/>
        <v>171711</v>
      </c>
      <c r="AO78" s="20">
        <f t="shared" si="42"/>
        <v>403962.94</v>
      </c>
      <c r="AR78" s="20">
        <f t="shared" si="43"/>
        <v>362753.83600000001</v>
      </c>
    </row>
    <row r="79" spans="1:46" ht="14.25">
      <c r="A79" s="6">
        <f t="shared" si="29"/>
        <v>46092</v>
      </c>
      <c r="B79" s="20">
        <f t="shared" si="30"/>
        <v>-42</v>
      </c>
      <c r="E79" s="20">
        <f t="shared" si="31"/>
        <v>-7</v>
      </c>
      <c r="H79" s="20">
        <f t="shared" si="32"/>
        <v>11</v>
      </c>
      <c r="K79" s="20">
        <f t="shared" si="33"/>
        <v>38</v>
      </c>
      <c r="N79" s="20">
        <f t="shared" si="34"/>
        <v>10</v>
      </c>
      <c r="Q79" s="20">
        <f t="shared" si="35"/>
        <v>-254</v>
      </c>
      <c r="T79" s="20">
        <f t="shared" si="36"/>
        <v>-44403</v>
      </c>
      <c r="X79" s="20">
        <f t="shared" si="37"/>
        <v>0</v>
      </c>
      <c r="AA79" s="20">
        <f t="shared" si="38"/>
        <v>1016267.1600000001</v>
      </c>
      <c r="AD79" s="17"/>
      <c r="AE79" s="17"/>
      <c r="AF79" s="20">
        <f t="shared" si="39"/>
        <v>13</v>
      </c>
      <c r="AI79" s="20">
        <f t="shared" si="40"/>
        <v>8</v>
      </c>
      <c r="AL79" s="20">
        <f t="shared" si="41"/>
        <v>950</v>
      </c>
      <c r="AO79" s="20">
        <f t="shared" si="42"/>
        <v>-157710.72</v>
      </c>
      <c r="AR79" s="20">
        <f t="shared" si="43"/>
        <v>-129382.32799999998</v>
      </c>
    </row>
    <row r="80" spans="1:46" ht="14.25">
      <c r="A80" s="6">
        <f t="shared" si="29"/>
        <v>46093</v>
      </c>
      <c r="B80" s="20">
        <f t="shared" si="30"/>
        <v>409</v>
      </c>
      <c r="E80" s="20">
        <f t="shared" si="31"/>
        <v>-12</v>
      </c>
      <c r="H80" s="20">
        <f t="shared" si="32"/>
        <v>3</v>
      </c>
      <c r="K80" s="20">
        <f t="shared" si="33"/>
        <v>40</v>
      </c>
      <c r="N80" s="20">
        <f t="shared" si="34"/>
        <v>55</v>
      </c>
      <c r="Q80" s="20">
        <f t="shared" si="35"/>
        <v>6992</v>
      </c>
      <c r="T80" s="20">
        <f t="shared" si="36"/>
        <v>-85987</v>
      </c>
      <c r="W80" s="17"/>
      <c r="X80" s="20">
        <f t="shared" si="37"/>
        <v>190</v>
      </c>
      <c r="AA80" s="20">
        <f t="shared" si="38"/>
        <v>-1812436.6400000006</v>
      </c>
      <c r="AD80" s="17"/>
      <c r="AE80" s="17"/>
      <c r="AF80" s="20">
        <f t="shared" si="39"/>
        <v>1</v>
      </c>
      <c r="AI80" s="20">
        <f t="shared" si="40"/>
        <v>-2</v>
      </c>
      <c r="AL80" s="20">
        <f t="shared" si="41"/>
        <v>-318407</v>
      </c>
      <c r="AO80" s="20">
        <f t="shared" si="42"/>
        <v>26928.829999999987</v>
      </c>
      <c r="AR80" s="20">
        <f t="shared" si="43"/>
        <v>17257.046999999962</v>
      </c>
    </row>
    <row r="81" spans="1:44" ht="14.25">
      <c r="A81" s="6">
        <f t="shared" si="29"/>
        <v>46094</v>
      </c>
      <c r="B81" s="20">
        <f t="shared" si="30"/>
        <v>-4697</v>
      </c>
      <c r="E81" s="20">
        <f t="shared" si="31"/>
        <v>-90</v>
      </c>
      <c r="H81" s="20">
        <f t="shared" si="32"/>
        <v>-45</v>
      </c>
      <c r="K81" s="20">
        <f t="shared" si="33"/>
        <v>-588</v>
      </c>
      <c r="N81" s="20">
        <f t="shared" si="34"/>
        <v>-1218</v>
      </c>
      <c r="Q81" s="20">
        <f t="shared" si="35"/>
        <v>-13211</v>
      </c>
      <c r="T81" s="20">
        <f t="shared" si="36"/>
        <v>-760915</v>
      </c>
      <c r="W81" s="17"/>
      <c r="X81" s="20">
        <f t="shared" si="37"/>
        <v>-2516</v>
      </c>
      <c r="AA81" s="20">
        <f t="shared" si="38"/>
        <v>-4447420.3099999996</v>
      </c>
      <c r="AD81" s="17"/>
      <c r="AE81" s="17"/>
      <c r="AF81" s="20">
        <f t="shared" si="39"/>
        <v>-129</v>
      </c>
      <c r="AI81" s="20">
        <f t="shared" si="40"/>
        <v>-213</v>
      </c>
      <c r="AL81" s="20">
        <f t="shared" si="41"/>
        <v>-500427</v>
      </c>
      <c r="AO81" s="20">
        <f t="shared" si="42"/>
        <v>-205576.56</v>
      </c>
      <c r="AR81" s="20" t="e">
        <f t="shared" si="43"/>
        <v>#VALUE!</v>
      </c>
    </row>
    <row r="82" spans="1:44" ht="14.25">
      <c r="A82" s="6">
        <f t="shared" si="29"/>
        <v>46095</v>
      </c>
      <c r="B82" s="20">
        <f t="shared" si="30"/>
        <v>0</v>
      </c>
      <c r="E82" s="20">
        <f t="shared" si="31"/>
        <v>0</v>
      </c>
      <c r="H82" s="20">
        <f t="shared" si="32"/>
        <v>0</v>
      </c>
      <c r="K82" s="20">
        <f t="shared" si="33"/>
        <v>0</v>
      </c>
      <c r="N82" s="20">
        <f t="shared" si="34"/>
        <v>0</v>
      </c>
      <c r="Q82" s="20">
        <f t="shared" si="35"/>
        <v>0</v>
      </c>
      <c r="T82" s="20">
        <f t="shared" si="36"/>
        <v>0</v>
      </c>
      <c r="W82" s="17"/>
      <c r="X82" s="20">
        <f t="shared" si="37"/>
        <v>0</v>
      </c>
      <c r="AA82" s="20">
        <f t="shared" si="38"/>
        <v>0</v>
      </c>
      <c r="AD82" s="17"/>
      <c r="AE82" s="17"/>
      <c r="AF82" s="20">
        <f t="shared" si="39"/>
        <v>0</v>
      </c>
      <c r="AI82" s="20">
        <f t="shared" si="40"/>
        <v>0</v>
      </c>
      <c r="AL82" s="20">
        <f t="shared" si="41"/>
        <v>0</v>
      </c>
      <c r="AO82" s="20">
        <f t="shared" si="42"/>
        <v>0</v>
      </c>
      <c r="AR82" s="20" t="e">
        <f t="shared" si="43"/>
        <v>#VALUE!</v>
      </c>
    </row>
    <row r="83" spans="1:44" ht="14.25">
      <c r="A83" s="6">
        <f t="shared" si="29"/>
        <v>46096</v>
      </c>
      <c r="B83" s="20">
        <f t="shared" si="30"/>
        <v>0</v>
      </c>
      <c r="E83" s="20">
        <f t="shared" si="31"/>
        <v>0</v>
      </c>
      <c r="H83" s="20">
        <f t="shared" si="32"/>
        <v>0</v>
      </c>
      <c r="K83" s="20">
        <f t="shared" si="33"/>
        <v>0</v>
      </c>
      <c r="N83" s="20">
        <f t="shared" si="34"/>
        <v>0</v>
      </c>
      <c r="Q83" s="20">
        <f t="shared" si="35"/>
        <v>0</v>
      </c>
      <c r="T83" s="20">
        <f t="shared" si="36"/>
        <v>0</v>
      </c>
      <c r="W83" s="17"/>
      <c r="X83" s="20">
        <f t="shared" si="37"/>
        <v>0</v>
      </c>
      <c r="AA83" s="20">
        <f t="shared" si="38"/>
        <v>0</v>
      </c>
      <c r="AD83" s="17"/>
      <c r="AE83" s="17"/>
      <c r="AF83" s="20">
        <f t="shared" si="39"/>
        <v>0</v>
      </c>
      <c r="AI83" s="20">
        <f t="shared" si="40"/>
        <v>0</v>
      </c>
      <c r="AL83" s="20">
        <f t="shared" si="41"/>
        <v>0</v>
      </c>
      <c r="AO83" s="20">
        <f t="shared" si="42"/>
        <v>0</v>
      </c>
      <c r="AR83" s="20" t="e">
        <f t="shared" si="43"/>
        <v>#VALUE!</v>
      </c>
    </row>
    <row r="84" spans="1:44" ht="14.25">
      <c r="A84" s="6">
        <f t="shared" si="29"/>
        <v>46097</v>
      </c>
      <c r="B84" s="20">
        <f t="shared" si="30"/>
        <v>0</v>
      </c>
      <c r="E84" s="20">
        <f t="shared" si="31"/>
        <v>0</v>
      </c>
      <c r="H84" s="20">
        <f t="shared" si="32"/>
        <v>0</v>
      </c>
      <c r="K84" s="20">
        <f t="shared" si="33"/>
        <v>0</v>
      </c>
      <c r="N84" s="20">
        <f t="shared" si="34"/>
        <v>0</v>
      </c>
      <c r="Q84" s="20">
        <f t="shared" si="35"/>
        <v>0</v>
      </c>
      <c r="T84" s="20">
        <f t="shared" si="36"/>
        <v>0</v>
      </c>
      <c r="W84" s="17"/>
      <c r="X84" s="20">
        <f t="shared" si="37"/>
        <v>0</v>
      </c>
      <c r="AA84" s="20">
        <f t="shared" si="38"/>
        <v>0</v>
      </c>
      <c r="AD84" s="17"/>
      <c r="AE84" s="17"/>
      <c r="AF84" s="20">
        <f t="shared" si="39"/>
        <v>0</v>
      </c>
      <c r="AI84" s="20">
        <f t="shared" si="40"/>
        <v>0</v>
      </c>
      <c r="AL84" s="20">
        <f t="shared" si="41"/>
        <v>0</v>
      </c>
      <c r="AO84" s="20">
        <f t="shared" si="42"/>
        <v>0</v>
      </c>
      <c r="AR84" s="20" t="e">
        <f t="shared" si="43"/>
        <v>#VALUE!</v>
      </c>
    </row>
    <row r="85" spans="1:44" ht="14.25">
      <c r="A85" s="6">
        <f t="shared" si="29"/>
        <v>46098</v>
      </c>
      <c r="B85" s="20">
        <f t="shared" si="30"/>
        <v>0</v>
      </c>
      <c r="E85" s="20">
        <f t="shared" si="31"/>
        <v>0</v>
      </c>
      <c r="H85" s="20">
        <f t="shared" si="32"/>
        <v>0</v>
      </c>
      <c r="K85" s="20">
        <f t="shared" si="33"/>
        <v>0</v>
      </c>
      <c r="N85" s="20">
        <f t="shared" si="34"/>
        <v>0</v>
      </c>
      <c r="Q85" s="20">
        <f t="shared" si="35"/>
        <v>0</v>
      </c>
      <c r="T85" s="20">
        <f t="shared" si="36"/>
        <v>0</v>
      </c>
      <c r="W85" s="17"/>
      <c r="X85" s="20">
        <f t="shared" si="37"/>
        <v>0</v>
      </c>
      <c r="AA85" s="20">
        <f t="shared" si="38"/>
        <v>0</v>
      </c>
      <c r="AD85" s="17"/>
      <c r="AE85" s="17"/>
      <c r="AF85" s="20">
        <f t="shared" si="39"/>
        <v>0</v>
      </c>
      <c r="AI85" s="20">
        <f t="shared" si="40"/>
        <v>0</v>
      </c>
      <c r="AL85" s="20">
        <f t="shared" si="41"/>
        <v>0</v>
      </c>
      <c r="AO85" s="20">
        <f t="shared" si="42"/>
        <v>0</v>
      </c>
      <c r="AR85" s="20" t="e">
        <f t="shared" si="43"/>
        <v>#VALUE!</v>
      </c>
    </row>
    <row r="86" spans="1:44" ht="14.25">
      <c r="A86" s="6">
        <f t="shared" si="29"/>
        <v>46099</v>
      </c>
      <c r="B86" s="20">
        <f t="shared" si="30"/>
        <v>0</v>
      </c>
      <c r="E86" s="20">
        <f t="shared" si="31"/>
        <v>0</v>
      </c>
      <c r="H86" s="20">
        <f t="shared" si="32"/>
        <v>0</v>
      </c>
      <c r="K86" s="20">
        <f t="shared" si="33"/>
        <v>0</v>
      </c>
      <c r="N86" s="20">
        <f t="shared" si="34"/>
        <v>0</v>
      </c>
      <c r="Q86" s="20">
        <f t="shared" si="35"/>
        <v>0</v>
      </c>
      <c r="T86" s="20">
        <f t="shared" si="36"/>
        <v>0</v>
      </c>
      <c r="W86" s="17"/>
      <c r="X86" s="20">
        <f t="shared" si="37"/>
        <v>0</v>
      </c>
      <c r="AA86" s="20">
        <f t="shared" si="38"/>
        <v>0</v>
      </c>
      <c r="AD86" s="17"/>
      <c r="AE86" s="17"/>
      <c r="AF86" s="20">
        <f t="shared" si="39"/>
        <v>0</v>
      </c>
      <c r="AI86" s="20">
        <f t="shared" si="40"/>
        <v>0</v>
      </c>
      <c r="AL86" s="20">
        <f t="shared" si="41"/>
        <v>0</v>
      </c>
      <c r="AO86" s="20">
        <f t="shared" si="42"/>
        <v>0</v>
      </c>
      <c r="AR86" s="20" t="e">
        <f t="shared" si="43"/>
        <v>#VALUE!</v>
      </c>
    </row>
    <row r="87" spans="1:44" ht="14.25">
      <c r="A87" s="6">
        <f t="shared" si="29"/>
        <v>46100</v>
      </c>
      <c r="B87" s="20">
        <f t="shared" si="30"/>
        <v>0</v>
      </c>
      <c r="E87" s="20">
        <f t="shared" si="31"/>
        <v>0</v>
      </c>
      <c r="H87" s="20">
        <f t="shared" si="32"/>
        <v>0</v>
      </c>
      <c r="K87" s="20">
        <f t="shared" si="33"/>
        <v>0</v>
      </c>
      <c r="N87" s="20">
        <f t="shared" si="34"/>
        <v>0</v>
      </c>
      <c r="Q87" s="20">
        <f t="shared" si="35"/>
        <v>0</v>
      </c>
      <c r="T87" s="20">
        <f t="shared" si="36"/>
        <v>0</v>
      </c>
      <c r="W87" s="17"/>
      <c r="X87" s="20">
        <f t="shared" si="37"/>
        <v>0</v>
      </c>
      <c r="AA87" s="20">
        <f t="shared" si="38"/>
        <v>0</v>
      </c>
      <c r="AD87" s="17"/>
      <c r="AE87" s="17"/>
      <c r="AF87" s="20">
        <f t="shared" si="39"/>
        <v>0</v>
      </c>
      <c r="AI87" s="20">
        <f t="shared" si="40"/>
        <v>0</v>
      </c>
      <c r="AL87" s="20">
        <f t="shared" si="41"/>
        <v>0</v>
      </c>
      <c r="AO87" s="20">
        <f t="shared" si="42"/>
        <v>0</v>
      </c>
      <c r="AR87" s="20" t="e">
        <f t="shared" si="43"/>
        <v>#VALUE!</v>
      </c>
    </row>
    <row r="88" spans="1:44" ht="14.25">
      <c r="A88" s="6">
        <f t="shared" si="29"/>
        <v>46101</v>
      </c>
      <c r="B88" s="20">
        <f t="shared" si="30"/>
        <v>0</v>
      </c>
      <c r="E88" s="20">
        <f t="shared" si="31"/>
        <v>0</v>
      </c>
      <c r="H88" s="20">
        <f t="shared" si="32"/>
        <v>0</v>
      </c>
      <c r="K88" s="20">
        <f t="shared" si="33"/>
        <v>0</v>
      </c>
      <c r="N88" s="20">
        <f t="shared" si="34"/>
        <v>0</v>
      </c>
      <c r="Q88" s="20">
        <f t="shared" si="35"/>
        <v>0</v>
      </c>
      <c r="T88" s="20">
        <f t="shared" si="36"/>
        <v>0</v>
      </c>
      <c r="W88" s="17"/>
      <c r="X88" s="20">
        <f t="shared" si="37"/>
        <v>0</v>
      </c>
      <c r="AA88" s="20">
        <f t="shared" si="38"/>
        <v>0</v>
      </c>
      <c r="AD88" s="17"/>
      <c r="AE88" s="17"/>
      <c r="AF88" s="20">
        <f t="shared" si="39"/>
        <v>0</v>
      </c>
      <c r="AI88" s="20">
        <f t="shared" si="40"/>
        <v>0</v>
      </c>
      <c r="AL88" s="20">
        <f t="shared" si="41"/>
        <v>0</v>
      </c>
      <c r="AO88" s="20">
        <f t="shared" si="42"/>
        <v>0</v>
      </c>
      <c r="AR88" s="20" t="e">
        <f t="shared" si="43"/>
        <v>#VALUE!</v>
      </c>
    </row>
    <row r="89" spans="1:44" ht="14.25">
      <c r="A89" s="6">
        <f t="shared" si="29"/>
        <v>46102</v>
      </c>
      <c r="B89" s="20">
        <f t="shared" si="30"/>
        <v>0</v>
      </c>
      <c r="E89" s="20">
        <f t="shared" si="31"/>
        <v>0</v>
      </c>
      <c r="H89" s="20">
        <f t="shared" si="32"/>
        <v>0</v>
      </c>
      <c r="K89" s="20">
        <f t="shared" si="33"/>
        <v>0</v>
      </c>
      <c r="N89" s="20">
        <f t="shared" si="34"/>
        <v>0</v>
      </c>
      <c r="Q89" s="20">
        <f t="shared" si="35"/>
        <v>0</v>
      </c>
      <c r="T89" s="20">
        <f t="shared" si="36"/>
        <v>0</v>
      </c>
      <c r="W89" s="17"/>
      <c r="X89" s="20">
        <f t="shared" si="37"/>
        <v>0</v>
      </c>
      <c r="AA89" s="20">
        <f t="shared" si="38"/>
        <v>0</v>
      </c>
      <c r="AD89" s="17"/>
      <c r="AE89" s="17"/>
      <c r="AF89" s="20">
        <f t="shared" si="39"/>
        <v>0</v>
      </c>
      <c r="AI89" s="20">
        <f t="shared" si="40"/>
        <v>0</v>
      </c>
      <c r="AL89" s="20">
        <f t="shared" si="41"/>
        <v>0</v>
      </c>
      <c r="AO89" s="20">
        <f t="shared" si="42"/>
        <v>0</v>
      </c>
      <c r="AR89" s="20" t="e">
        <f t="shared" si="43"/>
        <v>#VALUE!</v>
      </c>
    </row>
    <row r="90" spans="1:44" ht="14.25">
      <c r="A90" s="6">
        <f t="shared" si="29"/>
        <v>46103</v>
      </c>
      <c r="B90" s="20">
        <f t="shared" si="30"/>
        <v>0</v>
      </c>
      <c r="E90" s="20">
        <f t="shared" si="31"/>
        <v>0</v>
      </c>
      <c r="H90" s="20">
        <f t="shared" si="32"/>
        <v>0</v>
      </c>
      <c r="K90" s="20">
        <f t="shared" si="33"/>
        <v>0</v>
      </c>
      <c r="N90" s="20">
        <f t="shared" si="34"/>
        <v>0</v>
      </c>
      <c r="Q90" s="20">
        <f t="shared" si="35"/>
        <v>0</v>
      </c>
      <c r="T90" s="20">
        <f t="shared" si="36"/>
        <v>0</v>
      </c>
      <c r="W90" s="17"/>
      <c r="X90" s="20">
        <f t="shared" si="37"/>
        <v>0</v>
      </c>
      <c r="AA90" s="20">
        <f t="shared" si="38"/>
        <v>0</v>
      </c>
      <c r="AD90" s="17"/>
      <c r="AE90" s="17"/>
      <c r="AF90" s="20">
        <f t="shared" si="39"/>
        <v>0</v>
      </c>
      <c r="AI90" s="20">
        <f t="shared" si="40"/>
        <v>0</v>
      </c>
      <c r="AL90" s="20">
        <f t="shared" si="41"/>
        <v>0</v>
      </c>
      <c r="AO90" s="20">
        <f t="shared" si="42"/>
        <v>0</v>
      </c>
      <c r="AR90" s="20" t="e">
        <f t="shared" si="43"/>
        <v>#VALUE!</v>
      </c>
    </row>
    <row r="91" spans="1:44" ht="14.25">
      <c r="A91" s="6">
        <f t="shared" si="29"/>
        <v>46104</v>
      </c>
      <c r="B91" s="20">
        <f t="shared" si="30"/>
        <v>0</v>
      </c>
      <c r="E91" s="20">
        <f t="shared" si="31"/>
        <v>0</v>
      </c>
      <c r="H91" s="20">
        <f t="shared" si="32"/>
        <v>0</v>
      </c>
      <c r="K91" s="20">
        <f t="shared" si="33"/>
        <v>0</v>
      </c>
      <c r="N91" s="20">
        <f t="shared" si="34"/>
        <v>0</v>
      </c>
      <c r="Q91" s="20">
        <f t="shared" si="35"/>
        <v>0</v>
      </c>
      <c r="T91" s="20">
        <f t="shared" si="36"/>
        <v>0</v>
      </c>
      <c r="W91" s="17"/>
      <c r="X91" s="20">
        <f t="shared" si="37"/>
        <v>0</v>
      </c>
      <c r="AA91" s="20">
        <f t="shared" si="38"/>
        <v>0</v>
      </c>
      <c r="AD91" s="17"/>
      <c r="AE91" s="17"/>
      <c r="AF91" s="20">
        <f t="shared" si="39"/>
        <v>0</v>
      </c>
      <c r="AI91" s="20">
        <f t="shared" si="40"/>
        <v>0</v>
      </c>
      <c r="AL91" s="20">
        <f t="shared" si="41"/>
        <v>0</v>
      </c>
      <c r="AO91" s="20">
        <f t="shared" si="42"/>
        <v>0</v>
      </c>
      <c r="AR91" s="20" t="e">
        <f t="shared" si="43"/>
        <v>#VALUE!</v>
      </c>
    </row>
    <row r="92" spans="1:44" ht="14.25">
      <c r="A92" s="6">
        <f t="shared" si="29"/>
        <v>46105</v>
      </c>
      <c r="B92" s="20">
        <f t="shared" si="30"/>
        <v>0</v>
      </c>
      <c r="E92" s="20">
        <f t="shared" si="31"/>
        <v>0</v>
      </c>
      <c r="H92" s="20">
        <f t="shared" si="32"/>
        <v>0</v>
      </c>
      <c r="K92" s="20">
        <f t="shared" si="33"/>
        <v>0</v>
      </c>
      <c r="N92" s="20">
        <f t="shared" si="34"/>
        <v>0</v>
      </c>
      <c r="Q92" s="20">
        <f t="shared" si="35"/>
        <v>0</v>
      </c>
      <c r="T92" s="20">
        <f t="shared" si="36"/>
        <v>0</v>
      </c>
      <c r="W92" s="17"/>
      <c r="X92" s="20">
        <f t="shared" si="37"/>
        <v>0</v>
      </c>
      <c r="AA92" s="20">
        <f t="shared" si="38"/>
        <v>0</v>
      </c>
      <c r="AD92" s="17"/>
      <c r="AE92" s="17"/>
      <c r="AF92" s="20">
        <f t="shared" si="39"/>
        <v>0</v>
      </c>
      <c r="AI92" s="20">
        <f t="shared" si="40"/>
        <v>0</v>
      </c>
      <c r="AL92" s="20">
        <f t="shared" si="41"/>
        <v>0</v>
      </c>
      <c r="AO92" s="20">
        <f t="shared" si="42"/>
        <v>0</v>
      </c>
      <c r="AR92" s="20" t="e">
        <f t="shared" si="43"/>
        <v>#VALUE!</v>
      </c>
    </row>
    <row r="93" spans="1:44" ht="14.25">
      <c r="A93" s="6">
        <f t="shared" si="29"/>
        <v>46106</v>
      </c>
      <c r="B93" s="20">
        <f t="shared" si="30"/>
        <v>0</v>
      </c>
      <c r="E93" s="20">
        <f t="shared" si="31"/>
        <v>0</v>
      </c>
      <c r="H93" s="20">
        <f t="shared" si="32"/>
        <v>0</v>
      </c>
      <c r="K93" s="20">
        <f t="shared" si="33"/>
        <v>0</v>
      </c>
      <c r="N93" s="20">
        <f t="shared" si="34"/>
        <v>0</v>
      </c>
      <c r="Q93" s="20">
        <f t="shared" si="35"/>
        <v>0</v>
      </c>
      <c r="T93" s="20">
        <f t="shared" si="36"/>
        <v>0</v>
      </c>
      <c r="W93" s="17"/>
      <c r="X93" s="20">
        <f t="shared" si="37"/>
        <v>0</v>
      </c>
      <c r="AA93" s="20">
        <f t="shared" si="38"/>
        <v>0</v>
      </c>
      <c r="AD93" s="17"/>
      <c r="AE93" s="17"/>
      <c r="AF93" s="20">
        <f t="shared" si="39"/>
        <v>0</v>
      </c>
      <c r="AI93" s="20">
        <f t="shared" si="40"/>
        <v>0</v>
      </c>
      <c r="AL93" s="20">
        <f t="shared" si="41"/>
        <v>0</v>
      </c>
      <c r="AO93" s="20">
        <f t="shared" si="42"/>
        <v>0</v>
      </c>
      <c r="AR93" s="20" t="e">
        <f t="shared" si="43"/>
        <v>#VALUE!</v>
      </c>
    </row>
    <row r="94" spans="1:44" ht="14.25">
      <c r="A94" s="6">
        <f t="shared" si="29"/>
        <v>46107</v>
      </c>
      <c r="B94" s="20">
        <f t="shared" si="30"/>
        <v>0</v>
      </c>
      <c r="E94" s="20">
        <f t="shared" si="31"/>
        <v>0</v>
      </c>
      <c r="H94" s="20">
        <f t="shared" si="32"/>
        <v>0</v>
      </c>
      <c r="K94" s="20">
        <f t="shared" si="33"/>
        <v>0</v>
      </c>
      <c r="N94" s="20">
        <f t="shared" si="34"/>
        <v>0</v>
      </c>
      <c r="Q94" s="20">
        <f t="shared" si="35"/>
        <v>0</v>
      </c>
      <c r="T94" s="20">
        <f t="shared" si="36"/>
        <v>0</v>
      </c>
      <c r="W94" s="17"/>
      <c r="X94" s="20">
        <f t="shared" si="37"/>
        <v>0</v>
      </c>
      <c r="AA94" s="20">
        <f t="shared" si="38"/>
        <v>0</v>
      </c>
      <c r="AD94" s="17"/>
      <c r="AE94" s="17"/>
      <c r="AF94" s="20">
        <f t="shared" si="39"/>
        <v>0</v>
      </c>
      <c r="AI94" s="20">
        <f t="shared" si="40"/>
        <v>0</v>
      </c>
      <c r="AL94" s="20">
        <f t="shared" si="41"/>
        <v>0</v>
      </c>
      <c r="AO94" s="20">
        <f t="shared" si="42"/>
        <v>0</v>
      </c>
      <c r="AR94" s="20" t="e">
        <f t="shared" si="43"/>
        <v>#VALUE!</v>
      </c>
    </row>
    <row r="95" spans="1:44" ht="14.25">
      <c r="A95" s="6">
        <f t="shared" si="29"/>
        <v>46108</v>
      </c>
      <c r="B95" s="20">
        <f t="shared" si="30"/>
        <v>0</v>
      </c>
      <c r="E95" s="20">
        <f t="shared" si="31"/>
        <v>0</v>
      </c>
      <c r="H95" s="20">
        <f t="shared" si="32"/>
        <v>0</v>
      </c>
      <c r="K95" s="20">
        <f t="shared" si="33"/>
        <v>0</v>
      </c>
      <c r="N95" s="20">
        <f t="shared" si="34"/>
        <v>0</v>
      </c>
      <c r="Q95" s="20">
        <f t="shared" si="35"/>
        <v>0</v>
      </c>
      <c r="T95" s="20">
        <f t="shared" si="36"/>
        <v>0</v>
      </c>
      <c r="W95" s="17"/>
      <c r="X95" s="20">
        <f t="shared" si="37"/>
        <v>0</v>
      </c>
      <c r="AA95" s="20">
        <f t="shared" si="38"/>
        <v>0</v>
      </c>
      <c r="AD95" s="17"/>
      <c r="AE95" s="17"/>
      <c r="AF95" s="20">
        <f t="shared" si="39"/>
        <v>0</v>
      </c>
      <c r="AI95" s="20">
        <f t="shared" si="40"/>
        <v>0</v>
      </c>
      <c r="AL95" s="20">
        <f t="shared" si="41"/>
        <v>0</v>
      </c>
      <c r="AO95" s="20">
        <f t="shared" si="42"/>
        <v>0</v>
      </c>
      <c r="AR95" s="20" t="e">
        <f t="shared" si="43"/>
        <v>#VALUE!</v>
      </c>
    </row>
    <row r="96" spans="1:44" ht="14.25">
      <c r="A96" s="6">
        <f t="shared" si="29"/>
        <v>46109</v>
      </c>
      <c r="B96" s="20">
        <f t="shared" si="30"/>
        <v>0</v>
      </c>
      <c r="E96" s="20">
        <f t="shared" si="31"/>
        <v>0</v>
      </c>
      <c r="H96" s="20">
        <f t="shared" si="32"/>
        <v>0</v>
      </c>
      <c r="K96" s="20">
        <f t="shared" si="33"/>
        <v>0</v>
      </c>
      <c r="N96" s="20">
        <f t="shared" si="34"/>
        <v>0</v>
      </c>
      <c r="Q96" s="20">
        <f t="shared" si="35"/>
        <v>0</v>
      </c>
      <c r="T96" s="20">
        <f t="shared" si="36"/>
        <v>0</v>
      </c>
      <c r="W96" s="17"/>
      <c r="X96" s="20">
        <f t="shared" si="37"/>
        <v>0</v>
      </c>
      <c r="AA96" s="20">
        <f t="shared" si="38"/>
        <v>0</v>
      </c>
      <c r="AD96" s="17"/>
      <c r="AE96" s="17"/>
      <c r="AF96" s="20">
        <f t="shared" si="39"/>
        <v>0</v>
      </c>
      <c r="AI96" s="20">
        <f t="shared" si="40"/>
        <v>0</v>
      </c>
      <c r="AL96" s="20">
        <f t="shared" si="41"/>
        <v>0</v>
      </c>
      <c r="AO96" s="20">
        <f t="shared" si="42"/>
        <v>0</v>
      </c>
      <c r="AR96" s="20" t="e">
        <f t="shared" si="43"/>
        <v>#VALUE!</v>
      </c>
    </row>
    <row r="97" spans="1:46" ht="14.25">
      <c r="A97" s="6">
        <f t="shared" si="29"/>
        <v>46110</v>
      </c>
      <c r="B97" s="20">
        <f>+B33-B32</f>
        <v>0</v>
      </c>
      <c r="E97" s="20">
        <f t="shared" si="31"/>
        <v>0</v>
      </c>
      <c r="H97" s="20">
        <f t="shared" si="32"/>
        <v>0</v>
      </c>
      <c r="K97" s="20">
        <f t="shared" si="33"/>
        <v>0</v>
      </c>
      <c r="N97" s="20">
        <f t="shared" si="34"/>
        <v>0</v>
      </c>
      <c r="Q97" s="20">
        <f t="shared" si="35"/>
        <v>0</v>
      </c>
      <c r="T97" s="20">
        <f t="shared" si="36"/>
        <v>0</v>
      </c>
      <c r="W97" s="17"/>
      <c r="X97" s="20">
        <f t="shared" si="37"/>
        <v>0</v>
      </c>
      <c r="AA97" s="20">
        <f t="shared" si="38"/>
        <v>0</v>
      </c>
      <c r="AD97" s="17"/>
      <c r="AE97" s="17"/>
      <c r="AF97" s="20">
        <f t="shared" si="39"/>
        <v>0</v>
      </c>
      <c r="AI97" s="20">
        <f t="shared" si="40"/>
        <v>0</v>
      </c>
      <c r="AL97" s="20">
        <f t="shared" si="41"/>
        <v>0</v>
      </c>
      <c r="AO97" s="20">
        <f t="shared" si="42"/>
        <v>0</v>
      </c>
      <c r="AR97" s="20" t="e">
        <f t="shared" si="43"/>
        <v>#VALUE!</v>
      </c>
    </row>
    <row r="98" spans="1:46" ht="14.25">
      <c r="A98" s="6">
        <f t="shared" si="29"/>
        <v>46111</v>
      </c>
      <c r="B98" s="20">
        <f>+B34-B33</f>
        <v>0</v>
      </c>
      <c r="E98" s="20">
        <f t="shared" si="31"/>
        <v>0</v>
      </c>
      <c r="H98" s="20">
        <f t="shared" si="32"/>
        <v>0</v>
      </c>
      <c r="K98" s="20">
        <f t="shared" si="33"/>
        <v>0</v>
      </c>
      <c r="N98" s="20">
        <f t="shared" si="34"/>
        <v>0</v>
      </c>
      <c r="Q98" s="20">
        <f t="shared" si="35"/>
        <v>0</v>
      </c>
      <c r="T98" s="20">
        <f t="shared" si="36"/>
        <v>0</v>
      </c>
      <c r="W98" s="17"/>
      <c r="X98" s="20">
        <f t="shared" si="37"/>
        <v>0</v>
      </c>
      <c r="AA98" s="20">
        <f t="shared" si="38"/>
        <v>0</v>
      </c>
      <c r="AD98" s="17"/>
      <c r="AE98" s="17"/>
      <c r="AF98" s="20">
        <f t="shared" si="39"/>
        <v>0</v>
      </c>
      <c r="AI98" s="20">
        <f t="shared" si="40"/>
        <v>0</v>
      </c>
      <c r="AL98" s="20">
        <f t="shared" si="41"/>
        <v>0</v>
      </c>
      <c r="AO98" s="20">
        <f t="shared" si="42"/>
        <v>0</v>
      </c>
      <c r="AR98" s="20" t="e">
        <f t="shared" si="43"/>
        <v>#VALUE!</v>
      </c>
    </row>
    <row r="99" spans="1:46" ht="14.25">
      <c r="A99" s="6">
        <f t="shared" si="29"/>
        <v>46112</v>
      </c>
      <c r="B99" s="20">
        <f t="shared" si="30"/>
        <v>0</v>
      </c>
      <c r="E99" s="20">
        <f t="shared" si="31"/>
        <v>0</v>
      </c>
      <c r="H99" s="20">
        <f t="shared" si="32"/>
        <v>0</v>
      </c>
      <c r="K99" s="20">
        <f t="shared" si="33"/>
        <v>0</v>
      </c>
      <c r="N99" s="20">
        <f t="shared" si="34"/>
        <v>0</v>
      </c>
      <c r="Q99" s="20">
        <f t="shared" si="35"/>
        <v>0</v>
      </c>
      <c r="T99" s="20">
        <f t="shared" si="36"/>
        <v>0</v>
      </c>
      <c r="W99" s="17"/>
      <c r="X99" s="20">
        <f t="shared" si="37"/>
        <v>0</v>
      </c>
      <c r="AA99" s="20">
        <f t="shared" si="38"/>
        <v>0</v>
      </c>
      <c r="AD99" s="17"/>
      <c r="AE99" s="17"/>
      <c r="AF99" s="20">
        <f t="shared" si="39"/>
        <v>0</v>
      </c>
      <c r="AI99" s="20">
        <f t="shared" si="40"/>
        <v>0</v>
      </c>
      <c r="AL99" s="20">
        <f t="shared" si="41"/>
        <v>0</v>
      </c>
      <c r="AO99" s="20">
        <f t="shared" si="42"/>
        <v>0</v>
      </c>
      <c r="AR99" s="20" t="e">
        <f t="shared" si="43"/>
        <v>#VALUE!</v>
      </c>
    </row>
    <row r="100" spans="1:46" ht="14.25">
      <c r="A100" s="11" t="s">
        <v>156</v>
      </c>
      <c r="B100" s="5" t="s">
        <v>157</v>
      </c>
      <c r="C100" s="5" t="s">
        <v>158</v>
      </c>
      <c r="D100" s="5" t="s">
        <v>162</v>
      </c>
      <c r="E100" s="5" t="s">
        <v>157</v>
      </c>
      <c r="F100" s="5" t="s">
        <v>158</v>
      </c>
      <c r="G100" s="5" t="s">
        <v>162</v>
      </c>
      <c r="H100" s="5" t="s">
        <v>157</v>
      </c>
      <c r="I100" s="5" t="s">
        <v>158</v>
      </c>
      <c r="J100" s="5" t="s">
        <v>162</v>
      </c>
      <c r="K100" s="5" t="s">
        <v>157</v>
      </c>
      <c r="L100" s="5" t="s">
        <v>158</v>
      </c>
      <c r="M100" s="5" t="s">
        <v>162</v>
      </c>
      <c r="N100" s="5" t="s">
        <v>157</v>
      </c>
      <c r="O100" s="5" t="s">
        <v>158</v>
      </c>
      <c r="P100" s="5" t="s">
        <v>162</v>
      </c>
      <c r="Q100" s="5" t="s">
        <v>157</v>
      </c>
      <c r="R100" s="5" t="s">
        <v>158</v>
      </c>
      <c r="S100" s="5" t="s">
        <v>162</v>
      </c>
      <c r="T100" s="5" t="s">
        <v>157</v>
      </c>
      <c r="U100" s="5" t="s">
        <v>158</v>
      </c>
      <c r="V100" s="5" t="s">
        <v>162</v>
      </c>
      <c r="W100" s="17"/>
      <c r="X100" s="5" t="s">
        <v>157</v>
      </c>
      <c r="Y100" s="5" t="s">
        <v>158</v>
      </c>
      <c r="Z100" s="5" t="s">
        <v>162</v>
      </c>
      <c r="AA100" s="5" t="s">
        <v>157</v>
      </c>
      <c r="AB100" s="5" t="s">
        <v>158</v>
      </c>
      <c r="AC100" s="5" t="s">
        <v>162</v>
      </c>
      <c r="AD100" s="17"/>
      <c r="AE100" s="17"/>
      <c r="AF100" s="5" t="s">
        <v>157</v>
      </c>
      <c r="AG100" s="5" t="s">
        <v>158</v>
      </c>
      <c r="AH100" s="5" t="s">
        <v>162</v>
      </c>
      <c r="AI100" s="5" t="s">
        <v>157</v>
      </c>
      <c r="AJ100" s="5" t="s">
        <v>158</v>
      </c>
      <c r="AK100" s="5" t="s">
        <v>162</v>
      </c>
      <c r="AL100" s="5" t="s">
        <v>157</v>
      </c>
      <c r="AM100" s="5" t="s">
        <v>158</v>
      </c>
      <c r="AN100" s="5" t="s">
        <v>162</v>
      </c>
      <c r="AO100" s="5" t="s">
        <v>157</v>
      </c>
      <c r="AP100" s="5" t="s">
        <v>158</v>
      </c>
      <c r="AQ100" s="5" t="s">
        <v>162</v>
      </c>
      <c r="AR100" s="5" t="s">
        <v>157</v>
      </c>
      <c r="AS100" s="5" t="s">
        <v>158</v>
      </c>
      <c r="AT100" s="5" t="s">
        <v>162</v>
      </c>
    </row>
    <row r="101" spans="1:46" ht="14.25">
      <c r="A101" s="6">
        <f t="shared" ref="A101:A131" si="44">A69</f>
        <v>46082</v>
      </c>
      <c r="B101" s="7">
        <f>B5/1</f>
        <v>7062</v>
      </c>
      <c r="C101" s="7">
        <f t="shared" ref="C101:C131" si="45">AVERAGE($C$5:$C$35)</f>
        <v>5106.7741935483873</v>
      </c>
      <c r="D101" s="8">
        <f t="shared" ref="D101:D131" si="46">(B101-C101)/C101</f>
        <v>0.38286905438696223</v>
      </c>
      <c r="E101" s="9">
        <f>E5/1</f>
        <v>210</v>
      </c>
      <c r="F101" s="9">
        <f t="shared" ref="F101:F131" si="47">AVERAGE($F$5:$F$35)</f>
        <v>139.67741935483872</v>
      </c>
      <c r="G101" s="12">
        <f t="shared" ref="G101:G131" si="48">(E101-F101)/F101</f>
        <v>0.50346420323325625</v>
      </c>
      <c r="H101" s="7">
        <f>H5/1</f>
        <v>68</v>
      </c>
      <c r="I101" s="7">
        <f t="shared" ref="I101:I131" si="49">AVERAGE($I$5:$I$35)</f>
        <v>54</v>
      </c>
      <c r="J101" s="8">
        <f t="shared" ref="J101:J131" si="50">(H101-I101)/I101</f>
        <v>0.25925925925925924</v>
      </c>
      <c r="K101" s="9">
        <f>K5/1</f>
        <v>778</v>
      </c>
      <c r="L101" s="9">
        <f t="shared" ref="L101:L131" si="51">AVERAGE($L$5:$L$35)</f>
        <v>642.19354838709683</v>
      </c>
      <c r="M101" s="13">
        <f t="shared" ref="M101:M131" si="52">(K101-L101)/L101</f>
        <v>0.21147277476391391</v>
      </c>
      <c r="N101" s="7">
        <f>N5/1</f>
        <v>1471</v>
      </c>
      <c r="O101" s="7">
        <f t="shared" ref="O101:O131" si="53">AVERAGE($O$5:$O$35)</f>
        <v>1168.8709677419354</v>
      </c>
      <c r="P101" s="12">
        <f t="shared" ref="P101:P131" si="54">(N101-O101)/O101</f>
        <v>0.25847937077411354</v>
      </c>
      <c r="Q101" s="9">
        <f>Q5/1</f>
        <v>10500</v>
      </c>
      <c r="R101" s="9">
        <f t="shared" ref="R101:R131" si="55">AVERAGE($R$5:$R$35)</f>
        <v>10557.354838709678</v>
      </c>
      <c r="S101" s="12">
        <f t="shared" ref="S101:S131" si="56">(Q101-R101)/R101</f>
        <v>-5.4326902511015653E-3</v>
      </c>
      <c r="T101" s="7">
        <f>T5/1</f>
        <v>947342</v>
      </c>
      <c r="U101" s="7">
        <f t="shared" ref="U101:U131" si="57">AVERAGE($U$5:$U$35)</f>
        <v>615335.41838709672</v>
      </c>
      <c r="V101" s="12">
        <f t="shared" ref="V101:V131" si="58">(T101-U101)/U101</f>
        <v>0.53955382981716116</v>
      </c>
      <c r="W101" s="17"/>
      <c r="X101" s="9">
        <f>X5/1</f>
        <v>3380</v>
      </c>
      <c r="Y101" s="9">
        <f t="shared" ref="Y101:Y131" si="59">AVERAGE($Y$5:$Y$35)</f>
        <v>2734.7741935483873</v>
      </c>
      <c r="Z101" s="12">
        <f t="shared" ref="Z101:Z131" si="60">(X101-Y101)/Y101</f>
        <v>0.23593385076316958</v>
      </c>
      <c r="AA101" s="7">
        <f>AA5/1</f>
        <v>4453956.08</v>
      </c>
      <c r="AB101" s="7">
        <f t="shared" ref="AB101:AB131" si="61">AVERAGE($AB$5:$AB$35)</f>
        <v>3703315.8093548389</v>
      </c>
      <c r="AC101" s="12">
        <f t="shared" ref="AC101:AC131" si="62">(AA101-AB101)/AB101</f>
        <v>0.20269410152625669</v>
      </c>
      <c r="AD101" s="17"/>
      <c r="AE101" s="17"/>
      <c r="AF101" s="9">
        <f>AF5/1</f>
        <v>188</v>
      </c>
      <c r="AG101" s="9">
        <f t="shared" ref="AG101:AG131" si="63">AVERAGE($AG$5:$AG$35)</f>
        <v>135.16129032258064</v>
      </c>
      <c r="AH101" s="12">
        <f t="shared" ref="AH101:AH131" si="64">(AF101-AG101)/AG101</f>
        <v>0.39093078758949884</v>
      </c>
      <c r="AI101" s="7">
        <f>AI5/1</f>
        <v>302</v>
      </c>
      <c r="AJ101" s="7">
        <f t="shared" ref="AJ101:AJ131" si="65">AVERAGE($AJ$5:$AJ$35)</f>
        <v>197</v>
      </c>
      <c r="AK101" s="12">
        <f t="shared" ref="AK101:AK131" si="66">(AI101-AJ101)/AJ101</f>
        <v>0.53299492385786806</v>
      </c>
      <c r="AL101" s="9">
        <f>AL5/1</f>
        <v>986536</v>
      </c>
      <c r="AM101" s="9">
        <f t="shared" ref="AM101:AM131" si="67">AVERAGE($AM$5:$AM$35)</f>
        <v>500751.80645161291</v>
      </c>
      <c r="AN101" s="12">
        <f t="shared" ref="AN101:AN131" si="68">(AL101-AM101)/AM101</f>
        <v>0.97010971760783427</v>
      </c>
      <c r="AO101" s="7">
        <f>AO5/1</f>
        <v>24190.82</v>
      </c>
      <c r="AP101" s="7">
        <f t="shared" ref="AP101:AP131" si="69">AVERAGE($AP$5:$AP$35)</f>
        <v>180110.94064516123</v>
      </c>
      <c r="AQ101" s="12">
        <f t="shared" ref="AQ101:AQ131" si="70">(AO101-AP101)/AP101</f>
        <v>-0.86568933617609245</v>
      </c>
      <c r="AR101" s="9">
        <f>AR5/1</f>
        <v>-59737.722000000002</v>
      </c>
      <c r="AS101" s="9">
        <f t="shared" ref="AS101:AS131" si="71">AVERAGE($AS$5:$AS$35)</f>
        <v>97694.726214285693</v>
      </c>
      <c r="AT101" s="12">
        <f t="shared" ref="AT101:AT131" si="72">(AR101-AS101)/AS101</f>
        <v>-1.6114733549584856</v>
      </c>
    </row>
    <row r="102" spans="1:46" ht="14.25">
      <c r="A102" s="6">
        <f t="shared" si="44"/>
        <v>46083</v>
      </c>
      <c r="B102" s="7">
        <f>AVERAGE($B$5:B6)</f>
        <v>6147</v>
      </c>
      <c r="C102" s="7">
        <f t="shared" si="45"/>
        <v>5106.7741935483873</v>
      </c>
      <c r="D102" s="8">
        <f t="shared" si="46"/>
        <v>0.20369528140989193</v>
      </c>
      <c r="E102" s="9">
        <f>AVERAGE($E$5:E6)</f>
        <v>277</v>
      </c>
      <c r="F102" s="9">
        <f t="shared" si="47"/>
        <v>139.67741935483872</v>
      </c>
      <c r="G102" s="12">
        <f t="shared" si="48"/>
        <v>0.98314087759815227</v>
      </c>
      <c r="H102" s="7">
        <f>AVERAGE($H$5:H6)</f>
        <v>58.5</v>
      </c>
      <c r="I102" s="7">
        <f t="shared" si="49"/>
        <v>54</v>
      </c>
      <c r="J102" s="8">
        <f t="shared" si="50"/>
        <v>8.3333333333333329E-2</v>
      </c>
      <c r="K102" s="9">
        <f>AVERAGE($K$5:K6)</f>
        <v>711.5</v>
      </c>
      <c r="L102" s="9">
        <f t="shared" si="51"/>
        <v>642.19354838709683</v>
      </c>
      <c r="M102" s="13">
        <f t="shared" si="52"/>
        <v>0.10792143861764106</v>
      </c>
      <c r="N102" s="7">
        <f>AVERAGE($N$5:N6)</f>
        <v>1344</v>
      </c>
      <c r="O102" s="7">
        <f t="shared" si="53"/>
        <v>1168.8709677419354</v>
      </c>
      <c r="P102" s="12">
        <f t="shared" si="54"/>
        <v>0.14982751483372442</v>
      </c>
      <c r="Q102" s="9">
        <f>AVERAGE($Q$5:Q6)</f>
        <v>9635</v>
      </c>
      <c r="R102" s="9">
        <f t="shared" si="55"/>
        <v>10557.354838709678</v>
      </c>
      <c r="S102" s="12">
        <f t="shared" si="56"/>
        <v>-8.7366092435177484E-2</v>
      </c>
      <c r="T102" s="7">
        <f>AVERAGE($T$5:T6)</f>
        <v>864768</v>
      </c>
      <c r="U102" s="7">
        <f t="shared" si="57"/>
        <v>615335.41838709672</v>
      </c>
      <c r="V102" s="12">
        <f t="shared" si="58"/>
        <v>0.4053603517033203</v>
      </c>
      <c r="W102" s="17"/>
      <c r="X102" s="9">
        <f>AVERAGE($X$5:X6)</f>
        <v>3104</v>
      </c>
      <c r="Y102" s="9">
        <f t="shared" si="59"/>
        <v>2734.7741935483873</v>
      </c>
      <c r="Z102" s="12">
        <f t="shared" si="60"/>
        <v>0.13501144164759718</v>
      </c>
      <c r="AA102" s="7">
        <f>AVERAGE($AA$5:AA6)</f>
        <v>4019808.0700000003</v>
      </c>
      <c r="AB102" s="7">
        <f t="shared" si="61"/>
        <v>3703315.8093548389</v>
      </c>
      <c r="AC102" s="12">
        <f t="shared" si="62"/>
        <v>8.5461860920875141E-2</v>
      </c>
      <c r="AD102" s="17"/>
      <c r="AE102" s="17"/>
      <c r="AF102" s="9">
        <f>AVERAGE($AF$5:AF6)</f>
        <v>165</v>
      </c>
      <c r="AG102" s="9">
        <f t="shared" si="63"/>
        <v>135.16129032258064</v>
      </c>
      <c r="AH102" s="12">
        <f t="shared" si="64"/>
        <v>0.22076372315035803</v>
      </c>
      <c r="AI102" s="7">
        <f>AVERAGE($AI$5:AI6)</f>
        <v>264</v>
      </c>
      <c r="AJ102" s="7">
        <f t="shared" si="65"/>
        <v>197</v>
      </c>
      <c r="AK102" s="12">
        <f t="shared" si="66"/>
        <v>0.34010152284263961</v>
      </c>
      <c r="AL102" s="9">
        <f>AVERAGE($AL$5:AL6)</f>
        <v>831629.5</v>
      </c>
      <c r="AM102" s="9">
        <f t="shared" si="67"/>
        <v>500751.80645161291</v>
      </c>
      <c r="AN102" s="12">
        <f t="shared" si="68"/>
        <v>0.66076185704256551</v>
      </c>
      <c r="AO102" s="7">
        <f>AVERAGE($AO$5:AO6)</f>
        <v>103699.8</v>
      </c>
      <c r="AP102" s="7">
        <f t="shared" si="69"/>
        <v>180110.94064516123</v>
      </c>
      <c r="AQ102" s="12">
        <f t="shared" si="70"/>
        <v>-0.4242448591487829</v>
      </c>
      <c r="AR102" s="9">
        <f>AVERAGE($AR$5:AR6)</f>
        <v>5072.9000000000051</v>
      </c>
      <c r="AS102" s="9">
        <f t="shared" si="71"/>
        <v>97694.726214285693</v>
      </c>
      <c r="AT102" s="12">
        <f t="shared" si="72"/>
        <v>-0.94807396267355315</v>
      </c>
    </row>
    <row r="103" spans="1:46" ht="14.25">
      <c r="A103" s="6">
        <f t="shared" si="44"/>
        <v>46084</v>
      </c>
      <c r="B103" s="7">
        <f>AVERAGE($B$5:B7)</f>
        <v>5688.666666666667</v>
      </c>
      <c r="C103" s="7">
        <f t="shared" si="45"/>
        <v>5106.7741935483873</v>
      </c>
      <c r="D103" s="8">
        <f t="shared" si="46"/>
        <v>0.11394521297875478</v>
      </c>
      <c r="E103" s="9">
        <f>AVERAGE($E$5:E7)</f>
        <v>256.33333333333331</v>
      </c>
      <c r="F103" s="9">
        <f t="shared" si="47"/>
        <v>139.67741935483872</v>
      </c>
      <c r="G103" s="12">
        <f t="shared" si="48"/>
        <v>0.83518090839106984</v>
      </c>
      <c r="H103" s="7">
        <f>AVERAGE($H$5:H7)</f>
        <v>53</v>
      </c>
      <c r="I103" s="7">
        <f t="shared" si="49"/>
        <v>54</v>
      </c>
      <c r="J103" s="8">
        <f t="shared" si="50"/>
        <v>-1.8518518518518517E-2</v>
      </c>
      <c r="K103" s="9">
        <f>AVERAGE($K$5:K7)</f>
        <v>658.66666666666663</v>
      </c>
      <c r="L103" s="9">
        <f t="shared" si="51"/>
        <v>642.19354838709683</v>
      </c>
      <c r="M103" s="13">
        <f t="shared" si="52"/>
        <v>2.5651329448797663E-2</v>
      </c>
      <c r="N103" s="7">
        <f>AVERAGE($N$5:N7)</f>
        <v>1272</v>
      </c>
      <c r="O103" s="7">
        <f t="shared" si="53"/>
        <v>1168.8709677419354</v>
      </c>
      <c r="P103" s="12">
        <f t="shared" si="54"/>
        <v>8.8229612253346315E-2</v>
      </c>
      <c r="Q103" s="9">
        <f>AVERAGE($Q$5:Q7)</f>
        <v>8329</v>
      </c>
      <c r="R103" s="9">
        <f t="shared" si="55"/>
        <v>10557.354838709678</v>
      </c>
      <c r="S103" s="12">
        <f t="shared" si="56"/>
        <v>-0.21107132162870715</v>
      </c>
      <c r="T103" s="7">
        <f>AVERAGE($T$5:T7)</f>
        <v>904550</v>
      </c>
      <c r="U103" s="7">
        <f t="shared" si="57"/>
        <v>615335.41838709672</v>
      </c>
      <c r="V103" s="12">
        <f t="shared" si="58"/>
        <v>0.4700112702288225</v>
      </c>
      <c r="W103" s="17"/>
      <c r="X103" s="9">
        <f>AVERAGE($X$5:X7)</f>
        <v>2911.3333333333335</v>
      </c>
      <c r="Y103" s="9">
        <f t="shared" si="59"/>
        <v>2734.7741935483873</v>
      </c>
      <c r="Z103" s="12">
        <f t="shared" si="60"/>
        <v>6.4560774414745933E-2</v>
      </c>
      <c r="AA103" s="7">
        <f>AVERAGE($AA$5:AA7)</f>
        <v>4560624.9933333332</v>
      </c>
      <c r="AB103" s="7">
        <f t="shared" si="61"/>
        <v>3703315.8093548389</v>
      </c>
      <c r="AC103" s="12">
        <f t="shared" si="62"/>
        <v>0.23149772477218128</v>
      </c>
      <c r="AD103" s="17"/>
      <c r="AE103" s="17"/>
      <c r="AF103" s="9">
        <f>AVERAGE($AF$5:AF7)</f>
        <v>147.66666666666666</v>
      </c>
      <c r="AG103" s="9">
        <f t="shared" si="63"/>
        <v>135.16129032258064</v>
      </c>
      <c r="AH103" s="12">
        <f t="shared" si="64"/>
        <v>9.252187748607793E-2</v>
      </c>
      <c r="AI103" s="7">
        <f>AVERAGE($AI$5:AI7)</f>
        <v>238.33333333333334</v>
      </c>
      <c r="AJ103" s="7">
        <f t="shared" si="65"/>
        <v>197</v>
      </c>
      <c r="AK103" s="12">
        <f t="shared" si="66"/>
        <v>0.20981387478849411</v>
      </c>
      <c r="AL103" s="9">
        <f>AVERAGE($AL$5:AL7)</f>
        <v>860281.33333333337</v>
      </c>
      <c r="AM103" s="9">
        <f t="shared" si="67"/>
        <v>500751.80645161291</v>
      </c>
      <c r="AN103" s="12">
        <f t="shared" si="68"/>
        <v>0.71797949053721766</v>
      </c>
      <c r="AO103" s="7">
        <f>AVERAGE($AO$5:AO7)</f>
        <v>46289.386666666665</v>
      </c>
      <c r="AP103" s="7">
        <f t="shared" si="69"/>
        <v>180110.94064516123</v>
      </c>
      <c r="AQ103" s="12">
        <f t="shared" si="70"/>
        <v>-0.74299514232252029</v>
      </c>
      <c r="AR103" s="9">
        <f>AVERAGE($AR$5:AR7)</f>
        <v>-40738.271999999997</v>
      </c>
      <c r="AS103" s="9">
        <f t="shared" si="71"/>
        <v>97694.726214285693</v>
      </c>
      <c r="AT103" s="12">
        <f t="shared" si="72"/>
        <v>-1.4169956104963519</v>
      </c>
    </row>
    <row r="104" spans="1:46" ht="14.25">
      <c r="A104" s="6">
        <f t="shared" si="44"/>
        <v>46085</v>
      </c>
      <c r="B104" s="7">
        <f>AVERAGE($B$5:B8)</f>
        <v>5445.5</v>
      </c>
      <c r="C104" s="7">
        <f t="shared" si="45"/>
        <v>5106.7741935483873</v>
      </c>
      <c r="D104" s="8">
        <f t="shared" si="46"/>
        <v>6.6328722127471373E-2</v>
      </c>
      <c r="E104" s="9">
        <f>AVERAGE($E$5:E8)</f>
        <v>223.75</v>
      </c>
      <c r="F104" s="9">
        <f t="shared" si="47"/>
        <v>139.67741935483872</v>
      </c>
      <c r="G104" s="12">
        <f t="shared" si="48"/>
        <v>0.60190531177829087</v>
      </c>
      <c r="H104" s="7">
        <f>AVERAGE($H$5:H8)</f>
        <v>52.75</v>
      </c>
      <c r="I104" s="7">
        <f t="shared" si="49"/>
        <v>54</v>
      </c>
      <c r="J104" s="8">
        <f t="shared" si="50"/>
        <v>-2.3148148148148147E-2</v>
      </c>
      <c r="K104" s="9">
        <f>AVERAGE($K$5:K8)</f>
        <v>648.75</v>
      </c>
      <c r="L104" s="9">
        <f t="shared" si="51"/>
        <v>642.19354838709683</v>
      </c>
      <c r="M104" s="13">
        <f t="shared" si="52"/>
        <v>1.0209463532248261E-2</v>
      </c>
      <c r="N104" s="7">
        <f>AVERAGE($N$5:N8)</f>
        <v>1248</v>
      </c>
      <c r="O104" s="7">
        <f t="shared" si="53"/>
        <v>1168.8709677419354</v>
      </c>
      <c r="P104" s="12">
        <f t="shared" si="54"/>
        <v>6.7696978059886947E-2</v>
      </c>
      <c r="Q104" s="9">
        <f>AVERAGE($Q$5:Q8)</f>
        <v>8422.5</v>
      </c>
      <c r="R104" s="9">
        <f t="shared" si="55"/>
        <v>10557.354838709678</v>
      </c>
      <c r="S104" s="12">
        <f t="shared" si="56"/>
        <v>-0.2022149365371336</v>
      </c>
      <c r="T104" s="7">
        <f>AVERAGE($T$5:T8)</f>
        <v>997861.75</v>
      </c>
      <c r="U104" s="7">
        <f t="shared" si="57"/>
        <v>615335.41838709672</v>
      </c>
      <c r="V104" s="12">
        <f t="shared" si="58"/>
        <v>0.62165498715411616</v>
      </c>
      <c r="W104" s="17"/>
      <c r="X104" s="9">
        <f>AVERAGE($X$5:X8)</f>
        <v>2798.25</v>
      </c>
      <c r="Y104" s="9">
        <f t="shared" si="59"/>
        <v>2734.7741935483873</v>
      </c>
      <c r="Z104" s="12">
        <f t="shared" si="60"/>
        <v>2.3210620679893292E-2</v>
      </c>
      <c r="AA104" s="7">
        <f>AVERAGE($AA$5:AA8)</f>
        <v>5991421.5</v>
      </c>
      <c r="AB104" s="7">
        <f t="shared" si="61"/>
        <v>3703315.8093548389</v>
      </c>
      <c r="AC104" s="12">
        <f t="shared" si="62"/>
        <v>0.61785324515539386</v>
      </c>
      <c r="AD104" s="17"/>
      <c r="AE104" s="17"/>
      <c r="AF104" s="9">
        <f>AVERAGE($AF$5:AF8)</f>
        <v>147.5</v>
      </c>
      <c r="AG104" s="9">
        <f t="shared" si="63"/>
        <v>135.16129032258064</v>
      </c>
      <c r="AH104" s="12">
        <f t="shared" si="64"/>
        <v>9.1288782816229153E-2</v>
      </c>
      <c r="AI104" s="7">
        <f>AVERAGE($AI$5:AI8)</f>
        <v>235.5</v>
      </c>
      <c r="AJ104" s="7">
        <f t="shared" si="65"/>
        <v>197</v>
      </c>
      <c r="AK104" s="12">
        <f t="shared" si="66"/>
        <v>0.19543147208121828</v>
      </c>
      <c r="AL104" s="9">
        <f>AVERAGE($AL$5:AL8)</f>
        <v>963109.5</v>
      </c>
      <c r="AM104" s="9">
        <f t="shared" si="67"/>
        <v>500751.80645161291</v>
      </c>
      <c r="AN104" s="12">
        <f t="shared" si="68"/>
        <v>0.92332706061453662</v>
      </c>
      <c r="AO104" s="7">
        <f>AVERAGE($AO$5:AO8)</f>
        <v>59825.7</v>
      </c>
      <c r="AP104" s="7">
        <f t="shared" si="69"/>
        <v>180110.94064516123</v>
      </c>
      <c r="AQ104" s="12">
        <f t="shared" si="70"/>
        <v>-0.66783972264148384</v>
      </c>
      <c r="AR104" s="9">
        <f>AVERAGE($AR$5:AR8)</f>
        <v>-35990.122499999998</v>
      </c>
      <c r="AS104" s="9">
        <f t="shared" si="71"/>
        <v>97694.726214285693</v>
      </c>
      <c r="AT104" s="12">
        <f t="shared" si="72"/>
        <v>-1.3683937085924016</v>
      </c>
    </row>
    <row r="105" spans="1:46" ht="14.25">
      <c r="A105" s="6">
        <f t="shared" si="44"/>
        <v>46086</v>
      </c>
      <c r="B105" s="7">
        <f>AVERAGE($B$5:B9)</f>
        <v>5279.6</v>
      </c>
      <c r="C105" s="7">
        <f t="shared" si="45"/>
        <v>5106.7741935483873</v>
      </c>
      <c r="D105" s="8">
        <f t="shared" si="46"/>
        <v>3.3842460994251818E-2</v>
      </c>
      <c r="E105" s="9">
        <f>AVERAGE($E$5:E9)</f>
        <v>199.8</v>
      </c>
      <c r="F105" s="9">
        <f t="shared" si="47"/>
        <v>139.67741935483872</v>
      </c>
      <c r="G105" s="12">
        <f t="shared" si="48"/>
        <v>0.43043879907621246</v>
      </c>
      <c r="H105" s="7">
        <f>AVERAGE($H$5:H9)</f>
        <v>52.6</v>
      </c>
      <c r="I105" s="7">
        <f t="shared" si="49"/>
        <v>54</v>
      </c>
      <c r="J105" s="8">
        <f t="shared" si="50"/>
        <v>-2.5925925925925901E-2</v>
      </c>
      <c r="K105" s="9">
        <f>AVERAGE($K$5:K9)</f>
        <v>637</v>
      </c>
      <c r="L105" s="9">
        <f t="shared" si="51"/>
        <v>642.19354838709683</v>
      </c>
      <c r="M105" s="13">
        <f t="shared" si="52"/>
        <v>-8.0872011251758875E-3</v>
      </c>
      <c r="N105" s="7">
        <f>AVERAGE($N$5:N9)</f>
        <v>1240.8</v>
      </c>
      <c r="O105" s="7">
        <f t="shared" si="53"/>
        <v>1168.8709677419354</v>
      </c>
      <c r="P105" s="12">
        <f t="shared" si="54"/>
        <v>6.1537187801849101E-2</v>
      </c>
      <c r="Q105" s="9">
        <f>AVERAGE($Q$5:Q9)</f>
        <v>8692.6</v>
      </c>
      <c r="R105" s="9">
        <f t="shared" si="55"/>
        <v>10557.354838709678</v>
      </c>
      <c r="S105" s="12">
        <f t="shared" si="56"/>
        <v>-0.17663087650254525</v>
      </c>
      <c r="T105" s="7">
        <f>AVERAGE($T$5:T9)</f>
        <v>1044839.6</v>
      </c>
      <c r="U105" s="7">
        <f t="shared" si="57"/>
        <v>615335.41838709672</v>
      </c>
      <c r="V105" s="12">
        <f t="shared" si="58"/>
        <v>0.6980000968231439</v>
      </c>
      <c r="W105" s="17"/>
      <c r="X105" s="9">
        <f>AVERAGE($X$5:X9)</f>
        <v>2734.6</v>
      </c>
      <c r="Y105" s="9">
        <f t="shared" si="59"/>
        <v>2734.7741935483873</v>
      </c>
      <c r="Z105" s="12">
        <f t="shared" si="60"/>
        <v>-6.3695770129151266E-5</v>
      </c>
      <c r="AA105" s="7">
        <f>AVERAGE($AA$5:AA9)</f>
        <v>6164265.9840000002</v>
      </c>
      <c r="AB105" s="7">
        <f t="shared" si="61"/>
        <v>3703315.8093548389</v>
      </c>
      <c r="AC105" s="12">
        <f t="shared" si="62"/>
        <v>0.66452614395689025</v>
      </c>
      <c r="AD105" s="17"/>
      <c r="AE105" s="17"/>
      <c r="AF105" s="9">
        <f>AVERAGE($AF$5:AF9)</f>
        <v>147.80000000000001</v>
      </c>
      <c r="AG105" s="9">
        <f t="shared" si="63"/>
        <v>135.16129032258064</v>
      </c>
      <c r="AH105" s="12">
        <f t="shared" si="64"/>
        <v>9.3508353221957163E-2</v>
      </c>
      <c r="AI105" s="7">
        <f>AVERAGE($AI$5:AI9)</f>
        <v>233.4</v>
      </c>
      <c r="AJ105" s="7">
        <f t="shared" si="65"/>
        <v>197</v>
      </c>
      <c r="AK105" s="12">
        <f t="shared" si="66"/>
        <v>0.18477157360406093</v>
      </c>
      <c r="AL105" s="9">
        <f>AVERAGE($AL$5:AL9)</f>
        <v>1000532</v>
      </c>
      <c r="AM105" s="9">
        <f t="shared" si="67"/>
        <v>500751.80645161291</v>
      </c>
      <c r="AN105" s="12">
        <f t="shared" si="68"/>
        <v>0.99805969166619535</v>
      </c>
      <c r="AO105" s="7">
        <f>AVERAGE($AO$5:AO9)</f>
        <v>124917.31999999999</v>
      </c>
      <c r="AP105" s="7">
        <f t="shared" si="69"/>
        <v>180110.94064516123</v>
      </c>
      <c r="AQ105" s="12">
        <f t="shared" si="70"/>
        <v>-0.30644235407053294</v>
      </c>
      <c r="AR105" s="9">
        <f>AVERAGE($AR$5:AR9)</f>
        <v>12364.564000000002</v>
      </c>
      <c r="AS105" s="9">
        <f t="shared" si="71"/>
        <v>97694.726214285693</v>
      </c>
      <c r="AT105" s="12">
        <f t="shared" si="72"/>
        <v>-0.87343673011704537</v>
      </c>
    </row>
    <row r="106" spans="1:46" ht="14.25">
      <c r="A106" s="6">
        <f t="shared" si="44"/>
        <v>46087</v>
      </c>
      <c r="B106" s="7">
        <f>AVERAGE($B$5:B10)</f>
        <v>5170.166666666667</v>
      </c>
      <c r="C106" s="7">
        <f t="shared" si="45"/>
        <v>5106.7741935483873</v>
      </c>
      <c r="D106" s="8">
        <f t="shared" si="46"/>
        <v>1.2413408291748276E-2</v>
      </c>
      <c r="E106" s="9">
        <f>AVERAGE($E$5:E10)</f>
        <v>193</v>
      </c>
      <c r="F106" s="9">
        <f t="shared" si="47"/>
        <v>139.67741935483872</v>
      </c>
      <c r="G106" s="12">
        <f t="shared" si="48"/>
        <v>0.38175519630484978</v>
      </c>
      <c r="H106" s="7">
        <f>AVERAGE($H$5:H10)</f>
        <v>52</v>
      </c>
      <c r="I106" s="7">
        <f t="shared" si="49"/>
        <v>54</v>
      </c>
      <c r="J106" s="8">
        <f t="shared" si="50"/>
        <v>-3.7037037037037035E-2</v>
      </c>
      <c r="K106" s="9">
        <f>AVERAGE($K$5:K10)</f>
        <v>623.66666666666663</v>
      </c>
      <c r="L106" s="9">
        <f t="shared" si="51"/>
        <v>642.19354838709683</v>
      </c>
      <c r="M106" s="13">
        <f t="shared" si="52"/>
        <v>-2.8849373786082783E-2</v>
      </c>
      <c r="N106" s="7">
        <f>AVERAGE($N$5:N10)</f>
        <v>1235</v>
      </c>
      <c r="O106" s="7">
        <f t="shared" si="53"/>
        <v>1168.8709677419354</v>
      </c>
      <c r="P106" s="12">
        <f t="shared" si="54"/>
        <v>5.6575134538429793E-2</v>
      </c>
      <c r="Q106" s="9">
        <f>AVERAGE($Q$5:Q10)</f>
        <v>8772.6666666666661</v>
      </c>
      <c r="R106" s="9">
        <f t="shared" si="55"/>
        <v>10557.354838709678</v>
      </c>
      <c r="S106" s="12">
        <f t="shared" si="56"/>
        <v>-0.16904690609614262</v>
      </c>
      <c r="T106" s="7">
        <f>AVERAGE($T$5:T10)</f>
        <v>1108684.5</v>
      </c>
      <c r="U106" s="7">
        <f t="shared" si="57"/>
        <v>615335.41838709672</v>
      </c>
      <c r="V106" s="12">
        <f t="shared" si="58"/>
        <v>0.80175635412968549</v>
      </c>
      <c r="W106" s="17"/>
      <c r="X106" s="9">
        <f>AVERAGE($X$5:X10)</f>
        <v>2693</v>
      </c>
      <c r="Y106" s="9">
        <f t="shared" si="59"/>
        <v>2734.7741935483873</v>
      </c>
      <c r="Z106" s="12">
        <f t="shared" si="60"/>
        <v>-1.5275189317983513E-2</v>
      </c>
      <c r="AA106" s="7">
        <f>AVERAGE($AA$5:AA10)</f>
        <v>6207930.2033333331</v>
      </c>
      <c r="AB106" s="7">
        <f t="shared" si="61"/>
        <v>3703315.8093548389</v>
      </c>
      <c r="AC106" s="12">
        <f t="shared" si="62"/>
        <v>0.6763167180210935</v>
      </c>
      <c r="AD106" s="17"/>
      <c r="AE106" s="17"/>
      <c r="AF106" s="9">
        <f>AVERAGE($AF$5:AF10)</f>
        <v>145.33333333333334</v>
      </c>
      <c r="AG106" s="9">
        <f t="shared" si="63"/>
        <v>135.16129032258064</v>
      </c>
      <c r="AH106" s="12">
        <f t="shared" si="64"/>
        <v>7.5258552108194224E-2</v>
      </c>
      <c r="AI106" s="7">
        <f>AVERAGE($AI$5:AI10)</f>
        <v>230.83333333333334</v>
      </c>
      <c r="AJ106" s="7">
        <f t="shared" si="65"/>
        <v>197</v>
      </c>
      <c r="AK106" s="12">
        <f t="shared" si="66"/>
        <v>0.17174280879864642</v>
      </c>
      <c r="AL106" s="9">
        <f>AVERAGE($AL$5:AL10)</f>
        <v>1049398.8333333333</v>
      </c>
      <c r="AM106" s="9">
        <f t="shared" si="67"/>
        <v>500751.80645161291</v>
      </c>
      <c r="AN106" s="12">
        <f t="shared" si="68"/>
        <v>1.0956466253601733</v>
      </c>
      <c r="AO106" s="7">
        <f>AVERAGE($AO$5:AO10)</f>
        <v>122193.97499999999</v>
      </c>
      <c r="AP106" s="7">
        <f t="shared" si="69"/>
        <v>180110.94064516123</v>
      </c>
      <c r="AQ106" s="12">
        <f t="shared" si="70"/>
        <v>-0.32156272926953483</v>
      </c>
      <c r="AR106" s="9">
        <f>AVERAGE($AR$5:AR10)</f>
        <v>6565.6808333333347</v>
      </c>
      <c r="AS106" s="9">
        <f t="shared" si="71"/>
        <v>97694.726214285693</v>
      </c>
      <c r="AT106" s="12">
        <f t="shared" si="72"/>
        <v>-0.93279390722758126</v>
      </c>
    </row>
    <row r="107" spans="1:46" ht="14.25">
      <c r="A107" s="6">
        <f t="shared" si="44"/>
        <v>46088</v>
      </c>
      <c r="B107" s="7">
        <f>AVERAGE($B$5:B11)</f>
        <v>5070</v>
      </c>
      <c r="C107" s="7">
        <f t="shared" si="45"/>
        <v>5106.7741935483873</v>
      </c>
      <c r="D107" s="8">
        <f t="shared" si="46"/>
        <v>-7.2010612090203166E-3</v>
      </c>
      <c r="E107" s="9">
        <f>AVERAGE($E$5:E11)</f>
        <v>181.57142857142858</v>
      </c>
      <c r="F107" s="9">
        <f t="shared" si="47"/>
        <v>139.67741935483872</v>
      </c>
      <c r="G107" s="12">
        <f t="shared" si="48"/>
        <v>0.29993401517650942</v>
      </c>
      <c r="H107" s="7">
        <f>AVERAGE($H$5:H11)</f>
        <v>52.142857142857146</v>
      </c>
      <c r="I107" s="7">
        <f t="shared" si="49"/>
        <v>54</v>
      </c>
      <c r="J107" s="8">
        <f t="shared" si="50"/>
        <v>-3.4391534391534334E-2</v>
      </c>
      <c r="K107" s="9">
        <f>AVERAGE($K$5:K11)</f>
        <v>619.85714285714289</v>
      </c>
      <c r="L107" s="9">
        <f t="shared" si="51"/>
        <v>642.19354838709683</v>
      </c>
      <c r="M107" s="13">
        <f t="shared" si="52"/>
        <v>-3.4781423117770341E-2</v>
      </c>
      <c r="N107" s="7">
        <f>AVERAGE($N$5:N11)</f>
        <v>1229.4285714285713</v>
      </c>
      <c r="O107" s="7">
        <f t="shared" si="53"/>
        <v>1168.8709677419354</v>
      </c>
      <c r="P107" s="12">
        <f t="shared" si="54"/>
        <v>5.1808630172090933E-2</v>
      </c>
      <c r="Q107" s="9">
        <f>AVERAGE($Q$5:Q11)</f>
        <v>8838.8571428571431</v>
      </c>
      <c r="R107" s="9">
        <f t="shared" si="55"/>
        <v>10557.354838709678</v>
      </c>
      <c r="S107" s="12">
        <f t="shared" si="56"/>
        <v>-0.1627772981117844</v>
      </c>
      <c r="T107" s="7">
        <f>AVERAGE($T$5:T11)</f>
        <v>1087449.857142857</v>
      </c>
      <c r="U107" s="7">
        <f t="shared" si="57"/>
        <v>615335.41838709672</v>
      </c>
      <c r="V107" s="12">
        <f t="shared" si="58"/>
        <v>0.7672473006563737</v>
      </c>
      <c r="W107" s="17"/>
      <c r="X107" s="9">
        <f>AVERAGE($X$5:X11)</f>
        <v>2648</v>
      </c>
      <c r="Y107" s="9">
        <f t="shared" si="59"/>
        <v>2734.7741935483873</v>
      </c>
      <c r="Z107" s="12">
        <f t="shared" si="60"/>
        <v>-3.1729929934652928E-2</v>
      </c>
      <c r="AA107" s="7">
        <f>AVERAGE($AA$5:AA11)</f>
        <v>6037163.8171428572</v>
      </c>
      <c r="AB107" s="7">
        <f t="shared" si="61"/>
        <v>3703315.8093548389</v>
      </c>
      <c r="AC107" s="12">
        <f t="shared" si="62"/>
        <v>0.63020496439773033</v>
      </c>
      <c r="AD107" s="17"/>
      <c r="AE107" s="17"/>
      <c r="AF107" s="9">
        <f>AVERAGE($AF$5:AF11)</f>
        <v>142</v>
      </c>
      <c r="AG107" s="9">
        <f t="shared" si="63"/>
        <v>135.16129032258064</v>
      </c>
      <c r="AH107" s="12">
        <f t="shared" si="64"/>
        <v>5.059665871121722E-2</v>
      </c>
      <c r="AI107" s="7">
        <f>AVERAGE($AI$5:AI11)</f>
        <v>228.28571428571428</v>
      </c>
      <c r="AJ107" s="7">
        <f t="shared" si="65"/>
        <v>197</v>
      </c>
      <c r="AK107" s="12">
        <f t="shared" si="66"/>
        <v>0.15881073241479329</v>
      </c>
      <c r="AL107" s="9">
        <f>AVERAGE($AL$5:AL11)</f>
        <v>1016264.7142857143</v>
      </c>
      <c r="AM107" s="9">
        <f t="shared" si="67"/>
        <v>500751.80645161291</v>
      </c>
      <c r="AN107" s="12">
        <f t="shared" si="68"/>
        <v>1.0294778794450836</v>
      </c>
      <c r="AO107" s="7">
        <f>AVERAGE($AO$5:AO11)</f>
        <v>137821.95714285714</v>
      </c>
      <c r="AP107" s="7">
        <f t="shared" si="69"/>
        <v>180110.94064516123</v>
      </c>
      <c r="AQ107" s="12">
        <f t="shared" si="70"/>
        <v>-0.23479408497242896</v>
      </c>
      <c r="AR107" s="9">
        <f>AVERAGE($AR$5:AR11)</f>
        <v>20894.438571428571</v>
      </c>
      <c r="AS107" s="9">
        <f t="shared" si="71"/>
        <v>97694.726214285693</v>
      </c>
      <c r="AT107" s="12">
        <f t="shared" si="72"/>
        <v>-0.78612521493127208</v>
      </c>
    </row>
    <row r="108" spans="1:46" ht="14.25">
      <c r="A108" s="6">
        <f t="shared" si="44"/>
        <v>46089</v>
      </c>
      <c r="B108" s="7">
        <f>AVERAGE($B$5:B12)</f>
        <v>5021.375</v>
      </c>
      <c r="C108" s="7">
        <f t="shared" si="45"/>
        <v>5106.7741935483873</v>
      </c>
      <c r="D108" s="8">
        <f t="shared" si="46"/>
        <v>-1.6722727559850964E-2</v>
      </c>
      <c r="E108" s="9">
        <f>AVERAGE($E$5:E12)</f>
        <v>173</v>
      </c>
      <c r="F108" s="9">
        <f t="shared" si="47"/>
        <v>139.67741935483872</v>
      </c>
      <c r="G108" s="12">
        <f t="shared" si="48"/>
        <v>0.23856812933025395</v>
      </c>
      <c r="H108" s="7">
        <f>AVERAGE($H$5:H12)</f>
        <v>50</v>
      </c>
      <c r="I108" s="7">
        <f t="shared" si="49"/>
        <v>54</v>
      </c>
      <c r="J108" s="8">
        <f t="shared" si="50"/>
        <v>-7.407407407407407E-2</v>
      </c>
      <c r="K108" s="9">
        <f>AVERAGE($K$5:K12)</f>
        <v>612</v>
      </c>
      <c r="L108" s="9">
        <f t="shared" si="51"/>
        <v>642.19354838709683</v>
      </c>
      <c r="M108" s="13">
        <f t="shared" si="52"/>
        <v>-4.7016274864376206E-2</v>
      </c>
      <c r="N108" s="7">
        <f>AVERAGE($N$5:N12)</f>
        <v>1216.5</v>
      </c>
      <c r="O108" s="7">
        <f t="shared" si="53"/>
        <v>1168.8709677419354</v>
      </c>
      <c r="P108" s="12">
        <f t="shared" si="54"/>
        <v>4.0747895680971535E-2</v>
      </c>
      <c r="Q108" s="9">
        <f>AVERAGE($Q$5:Q12)</f>
        <v>8452.625</v>
      </c>
      <c r="R108" s="9">
        <f t="shared" si="55"/>
        <v>10557.354838709678</v>
      </c>
      <c r="S108" s="12">
        <f t="shared" si="56"/>
        <v>-0.19936147556511594</v>
      </c>
      <c r="T108" s="7">
        <f>AVERAGE($T$5:T12)</f>
        <v>1035280.25</v>
      </c>
      <c r="U108" s="7">
        <f t="shared" si="57"/>
        <v>615335.41838709672</v>
      </c>
      <c r="V108" s="12">
        <f t="shared" si="58"/>
        <v>0.68246491111084284</v>
      </c>
      <c r="W108" s="17"/>
      <c r="X108" s="9">
        <f>AVERAGE($X$5:X12)</f>
        <v>2629</v>
      </c>
      <c r="Y108" s="9">
        <f t="shared" si="59"/>
        <v>2734.7741935483873</v>
      </c>
      <c r="Z108" s="12">
        <f t="shared" si="60"/>
        <v>-3.8677487083913352E-2</v>
      </c>
      <c r="AA108" s="7">
        <f>AVERAGE($AA$5:AA12)</f>
        <v>5765581.2237499999</v>
      </c>
      <c r="AB108" s="7">
        <f t="shared" si="61"/>
        <v>3703315.8093548389</v>
      </c>
      <c r="AC108" s="12">
        <f t="shared" si="62"/>
        <v>0.55686998370102059</v>
      </c>
      <c r="AD108" s="17"/>
      <c r="AE108" s="17"/>
      <c r="AF108" s="9">
        <f>AVERAGE($AF$5:AF12)</f>
        <v>139</v>
      </c>
      <c r="AG108" s="9">
        <f t="shared" si="63"/>
        <v>135.16129032258064</v>
      </c>
      <c r="AH108" s="12">
        <f t="shared" si="64"/>
        <v>2.8400954653937983E-2</v>
      </c>
      <c r="AI108" s="7">
        <f>AVERAGE($AI$5:AI12)</f>
        <v>226.125</v>
      </c>
      <c r="AJ108" s="7">
        <f t="shared" si="65"/>
        <v>197</v>
      </c>
      <c r="AK108" s="12">
        <f t="shared" si="66"/>
        <v>0.14784263959390864</v>
      </c>
      <c r="AL108" s="9">
        <f>AVERAGE($AL$5:AL12)</f>
        <v>969848.25</v>
      </c>
      <c r="AM108" s="9">
        <f t="shared" si="67"/>
        <v>500751.80645161291</v>
      </c>
      <c r="AN108" s="12">
        <f t="shared" si="68"/>
        <v>0.93678432609651574</v>
      </c>
      <c r="AO108" s="7">
        <f>AVERAGE($AO$5:AO12)</f>
        <v>143176.7525</v>
      </c>
      <c r="AP108" s="7">
        <f t="shared" si="69"/>
        <v>180110.94064516123</v>
      </c>
      <c r="AQ108" s="12">
        <f t="shared" si="70"/>
        <v>-0.20506354590599649</v>
      </c>
      <c r="AR108" s="9">
        <f>AVERAGE($AR$5:AR12)</f>
        <v>28100.0285</v>
      </c>
      <c r="AS108" s="9">
        <f t="shared" si="71"/>
        <v>97694.726214285693</v>
      </c>
      <c r="AT108" s="12">
        <f t="shared" si="72"/>
        <v>-0.71236903373509841</v>
      </c>
    </row>
    <row r="109" spans="1:46" ht="14.25">
      <c r="A109" s="6">
        <f t="shared" si="44"/>
        <v>46090</v>
      </c>
      <c r="B109" s="7">
        <f>AVERAGE($B$5:B13)</f>
        <v>4950.7777777777774</v>
      </c>
      <c r="C109" s="7">
        <f t="shared" si="45"/>
        <v>5106.7741935483873</v>
      </c>
      <c r="D109" s="8">
        <f t="shared" si="46"/>
        <v>-3.0546957797289543E-2</v>
      </c>
      <c r="E109" s="9">
        <f>AVERAGE($E$5:E13)</f>
        <v>165.88888888888889</v>
      </c>
      <c r="F109" s="9">
        <f t="shared" si="47"/>
        <v>139.67741935483872</v>
      </c>
      <c r="G109" s="12">
        <f t="shared" si="48"/>
        <v>0.18765717218373099</v>
      </c>
      <c r="H109" s="7">
        <f>AVERAGE($H$5:H13)</f>
        <v>48.555555555555557</v>
      </c>
      <c r="I109" s="7">
        <f t="shared" si="49"/>
        <v>54</v>
      </c>
      <c r="J109" s="8">
        <f t="shared" si="50"/>
        <v>-0.10082304526748968</v>
      </c>
      <c r="K109" s="9">
        <f>AVERAGE($K$5:K13)</f>
        <v>602.11111111111109</v>
      </c>
      <c r="L109" s="9">
        <f t="shared" si="51"/>
        <v>642.19354838709683</v>
      </c>
      <c r="M109" s="13">
        <f t="shared" si="52"/>
        <v>-6.2414886254548815E-2</v>
      </c>
      <c r="N109" s="7">
        <f>AVERAGE($N$5:N13)</f>
        <v>1210.4444444444443</v>
      </c>
      <c r="O109" s="7">
        <f t="shared" si="53"/>
        <v>1168.8709677419354</v>
      </c>
      <c r="P109" s="12">
        <f t="shared" si="54"/>
        <v>3.5567207886788417E-2</v>
      </c>
      <c r="Q109" s="9">
        <f>AVERAGE($Q$5:Q13)</f>
        <v>8336.6666666666661</v>
      </c>
      <c r="R109" s="9">
        <f t="shared" si="55"/>
        <v>10557.354838709678</v>
      </c>
      <c r="S109" s="12">
        <f t="shared" si="56"/>
        <v>-0.21034512962476357</v>
      </c>
      <c r="T109" s="7">
        <f>AVERAGE($T$5:T13)</f>
        <v>1010103.7777777778</v>
      </c>
      <c r="U109" s="7">
        <f t="shared" si="57"/>
        <v>615335.41838709672</v>
      </c>
      <c r="V109" s="12">
        <f t="shared" si="58"/>
        <v>0.6415498727920439</v>
      </c>
      <c r="W109" s="17"/>
      <c r="X109" s="9">
        <f>AVERAGE($X$5:X13)</f>
        <v>2595.6666666666665</v>
      </c>
      <c r="Y109" s="9">
        <f t="shared" si="59"/>
        <v>2734.7741935483873</v>
      </c>
      <c r="Z109" s="12">
        <f t="shared" si="60"/>
        <v>-5.0866183837001866E-2</v>
      </c>
      <c r="AA109" s="7">
        <f>AVERAGE($AA$5:AA13)</f>
        <v>5642527.7111111106</v>
      </c>
      <c r="AB109" s="7">
        <f t="shared" si="61"/>
        <v>3703315.8093548389</v>
      </c>
      <c r="AC109" s="12">
        <f t="shared" si="62"/>
        <v>0.52364205527859242</v>
      </c>
      <c r="AD109" s="17"/>
      <c r="AE109" s="17"/>
      <c r="AF109" s="9">
        <f>AVERAGE($AF$5:AF13)</f>
        <v>137.88888888888889</v>
      </c>
      <c r="AG109" s="9">
        <f t="shared" si="63"/>
        <v>135.16129032258064</v>
      </c>
      <c r="AH109" s="12">
        <f t="shared" si="64"/>
        <v>2.0180323521612316E-2</v>
      </c>
      <c r="AI109" s="7">
        <f>AVERAGE($AI$5:AI13)</f>
        <v>224</v>
      </c>
      <c r="AJ109" s="7">
        <f t="shared" si="65"/>
        <v>197</v>
      </c>
      <c r="AK109" s="12">
        <f t="shared" si="66"/>
        <v>0.13705583756345177</v>
      </c>
      <c r="AL109" s="9">
        <f>AVERAGE($AL$5:AL13)</f>
        <v>933884.33333333337</v>
      </c>
      <c r="AM109" s="9">
        <f t="shared" si="67"/>
        <v>500751.80645161291</v>
      </c>
      <c r="AN109" s="12">
        <f t="shared" si="68"/>
        <v>0.86496448200746245</v>
      </c>
      <c r="AO109" s="7">
        <f>AVERAGE($AO$5:AO13)</f>
        <v>119756.61444444445</v>
      </c>
      <c r="AP109" s="7">
        <f t="shared" si="69"/>
        <v>180110.94064516123</v>
      </c>
      <c r="AQ109" s="12">
        <f t="shared" si="70"/>
        <v>-0.33509528063384875</v>
      </c>
      <c r="AR109" s="9">
        <f>AVERAGE($AR$5:AR13)</f>
        <v>9620.9318888888884</v>
      </c>
      <c r="AS109" s="9">
        <f t="shared" si="71"/>
        <v>97694.726214285693</v>
      </c>
      <c r="AT109" s="12">
        <f t="shared" si="72"/>
        <v>-0.90152045804615755</v>
      </c>
    </row>
    <row r="110" spans="1:46" ht="14.25">
      <c r="A110" s="6">
        <f t="shared" si="44"/>
        <v>46091</v>
      </c>
      <c r="B110" s="7">
        <f>AVERAGE($B$5:B14)</f>
        <v>4888.7</v>
      </c>
      <c r="C110" s="7">
        <f t="shared" si="45"/>
        <v>5106.7741935483873</v>
      </c>
      <c r="D110" s="8">
        <f t="shared" si="46"/>
        <v>-4.2702924641526196E-2</v>
      </c>
      <c r="E110" s="9">
        <f>AVERAGE($E$5:E14)</f>
        <v>160.19999999999999</v>
      </c>
      <c r="F110" s="9">
        <f t="shared" si="47"/>
        <v>139.67741935483872</v>
      </c>
      <c r="G110" s="12">
        <f t="shared" si="48"/>
        <v>0.14692840646651253</v>
      </c>
      <c r="H110" s="7">
        <f>AVERAGE($H$5:H14)</f>
        <v>46.8</v>
      </c>
      <c r="I110" s="7">
        <f t="shared" si="49"/>
        <v>54</v>
      </c>
      <c r="J110" s="8">
        <f t="shared" si="50"/>
        <v>-0.13333333333333339</v>
      </c>
      <c r="K110" s="9">
        <f>AVERAGE($K$5:K14)</f>
        <v>592.9</v>
      </c>
      <c r="L110" s="9">
        <f t="shared" si="51"/>
        <v>642.19354838709683</v>
      </c>
      <c r="M110" s="13">
        <f t="shared" si="52"/>
        <v>-7.6758087201125286E-2</v>
      </c>
      <c r="N110" s="7">
        <f>AVERAGE($N$5:N14)</f>
        <v>1204.7</v>
      </c>
      <c r="O110" s="7">
        <f t="shared" si="53"/>
        <v>1168.8709677419354</v>
      </c>
      <c r="P110" s="12">
        <f t="shared" si="54"/>
        <v>3.0652683869187385E-2</v>
      </c>
      <c r="Q110" s="9">
        <f>AVERAGE($Q$5:Q14)</f>
        <v>8150.3</v>
      </c>
      <c r="R110" s="9">
        <f t="shared" si="55"/>
        <v>10557.354838709678</v>
      </c>
      <c r="S110" s="12">
        <f t="shared" si="56"/>
        <v>-0.2279979100336717</v>
      </c>
      <c r="T110" s="7">
        <f>AVERAGE($T$5:T14)</f>
        <v>998223.9</v>
      </c>
      <c r="U110" s="7">
        <f t="shared" si="57"/>
        <v>615335.41838709672</v>
      </c>
      <c r="V110" s="12">
        <f t="shared" si="58"/>
        <v>0.62224352795508164</v>
      </c>
      <c r="W110" s="17"/>
      <c r="X110" s="9">
        <f>AVERAGE($X$5:X14)</f>
        <v>2568.6999999999998</v>
      </c>
      <c r="Y110" s="9">
        <f t="shared" si="59"/>
        <v>2734.7741935483873</v>
      </c>
      <c r="Z110" s="12">
        <f t="shared" si="60"/>
        <v>-6.0726839510250437E-2</v>
      </c>
      <c r="AA110" s="7">
        <f>AVERAGE($AA$5:AA14)</f>
        <v>5602633.9189999998</v>
      </c>
      <c r="AB110" s="7">
        <f t="shared" si="61"/>
        <v>3703315.8093548389</v>
      </c>
      <c r="AC110" s="12">
        <f t="shared" si="62"/>
        <v>0.51286960319380492</v>
      </c>
      <c r="AD110" s="17"/>
      <c r="AE110" s="17"/>
      <c r="AF110" s="9">
        <f>AVERAGE($AF$5:AF14)</f>
        <v>135.6</v>
      </c>
      <c r="AG110" s="9">
        <f t="shared" si="63"/>
        <v>135.16129032258064</v>
      </c>
      <c r="AH110" s="12">
        <f t="shared" si="64"/>
        <v>3.2458233890214718E-3</v>
      </c>
      <c r="AI110" s="7">
        <f>AVERAGE($AI$5:AI14)</f>
        <v>222.3</v>
      </c>
      <c r="AJ110" s="7">
        <f t="shared" si="65"/>
        <v>197</v>
      </c>
      <c r="AK110" s="12">
        <f t="shared" si="66"/>
        <v>0.12842639593908636</v>
      </c>
      <c r="AL110" s="9">
        <f>AVERAGE($AL$5:AL14)</f>
        <v>922284.3</v>
      </c>
      <c r="AM110" s="9">
        <f t="shared" si="67"/>
        <v>500751.80645161291</v>
      </c>
      <c r="AN110" s="12">
        <f t="shared" si="68"/>
        <v>0.84179924688722885</v>
      </c>
      <c r="AO110" s="7">
        <f>AVERAGE($AO$5:AO14)</f>
        <v>141416.79800000001</v>
      </c>
      <c r="AP110" s="7">
        <f t="shared" si="69"/>
        <v>180110.94064516123</v>
      </c>
      <c r="AQ110" s="12">
        <f t="shared" si="70"/>
        <v>-0.21483504836828887</v>
      </c>
      <c r="AR110" s="9">
        <f>AVERAGE($AR$5:AR14)</f>
        <v>31113.038199999999</v>
      </c>
      <c r="AS110" s="9">
        <f t="shared" si="71"/>
        <v>97694.726214285693</v>
      </c>
      <c r="AT110" s="12">
        <f t="shared" si="72"/>
        <v>-0.6815279656779426</v>
      </c>
    </row>
    <row r="111" spans="1:46" ht="14.25">
      <c r="A111" s="6">
        <f t="shared" si="44"/>
        <v>46092</v>
      </c>
      <c r="B111" s="7">
        <f>AVERAGE($B$5:B15)</f>
        <v>4834.090909090909</v>
      </c>
      <c r="C111" s="7">
        <f t="shared" si="45"/>
        <v>5106.7741935483873</v>
      </c>
      <c r="D111" s="8">
        <f t="shared" si="46"/>
        <v>-5.3396385687460218E-2</v>
      </c>
      <c r="E111" s="9">
        <f>AVERAGE($E$5:E15)</f>
        <v>154.90909090909091</v>
      </c>
      <c r="F111" s="9">
        <f t="shared" si="47"/>
        <v>139.67741935483872</v>
      </c>
      <c r="G111" s="12">
        <f t="shared" si="48"/>
        <v>0.1090489187486877</v>
      </c>
      <c r="H111" s="7">
        <f>AVERAGE($H$5:H15)</f>
        <v>46.363636363636367</v>
      </c>
      <c r="I111" s="7">
        <f t="shared" si="49"/>
        <v>54</v>
      </c>
      <c r="J111" s="8">
        <f t="shared" si="50"/>
        <v>-0.14141414141414135</v>
      </c>
      <c r="K111" s="9">
        <f>AVERAGE($K$5:K15)</f>
        <v>588.81818181818187</v>
      </c>
      <c r="L111" s="9">
        <f t="shared" si="51"/>
        <v>642.19354838709683</v>
      </c>
      <c r="M111" s="13">
        <f t="shared" si="52"/>
        <v>-8.311414324072551E-2</v>
      </c>
      <c r="N111" s="7">
        <f>AVERAGE($N$5:N15)</f>
        <v>1200.909090909091</v>
      </c>
      <c r="O111" s="7">
        <f t="shared" si="53"/>
        <v>1168.8709677419354</v>
      </c>
      <c r="P111" s="12">
        <f t="shared" si="54"/>
        <v>2.7409460968175085E-2</v>
      </c>
      <c r="Q111" s="9">
        <f>AVERAGE($Q$5:Q15)</f>
        <v>7974.727272727273</v>
      </c>
      <c r="R111" s="9">
        <f t="shared" si="55"/>
        <v>10557.354838709678</v>
      </c>
      <c r="S111" s="12">
        <f t="shared" si="56"/>
        <v>-0.24462828098880632</v>
      </c>
      <c r="T111" s="7">
        <f>AVERAGE($T$5:T15)</f>
        <v>984467.36363636365</v>
      </c>
      <c r="U111" s="7">
        <f t="shared" si="57"/>
        <v>615335.41838709672</v>
      </c>
      <c r="V111" s="12">
        <f t="shared" si="58"/>
        <v>0.59988736909834839</v>
      </c>
      <c r="W111" s="17"/>
      <c r="X111" s="9">
        <f>AVERAGE($X$5:X15)</f>
        <v>2546.6363636363635</v>
      </c>
      <c r="Y111" s="9">
        <f t="shared" si="59"/>
        <v>2734.7741935483873</v>
      </c>
      <c r="Z111" s="12">
        <f t="shared" si="60"/>
        <v>-6.8794648697453789E-2</v>
      </c>
      <c r="AA111" s="7">
        <f>AVERAGE($AA$5:AA15)</f>
        <v>5662381.4672727278</v>
      </c>
      <c r="AB111" s="7">
        <f t="shared" si="61"/>
        <v>3703315.8093548389</v>
      </c>
      <c r="AC111" s="12">
        <f t="shared" si="62"/>
        <v>0.52900313091558371</v>
      </c>
      <c r="AD111" s="17"/>
      <c r="AE111" s="17"/>
      <c r="AF111" s="9">
        <f>AVERAGE($AF$5:AF15)</f>
        <v>134.90909090909091</v>
      </c>
      <c r="AG111" s="9">
        <f t="shared" si="63"/>
        <v>135.16129032258064</v>
      </c>
      <c r="AH111" s="12">
        <f t="shared" si="64"/>
        <v>-1.8659145150791781E-3</v>
      </c>
      <c r="AI111" s="7">
        <f>AVERAGE($AI$5:AI15)</f>
        <v>221.63636363636363</v>
      </c>
      <c r="AJ111" s="7">
        <f t="shared" si="65"/>
        <v>197</v>
      </c>
      <c r="AK111" s="12">
        <f t="shared" si="66"/>
        <v>0.12505768343331791</v>
      </c>
      <c r="AL111" s="9">
        <f>AVERAGE($AL$5:AL15)</f>
        <v>912879.72727272729</v>
      </c>
      <c r="AM111" s="9">
        <f t="shared" si="67"/>
        <v>500751.80645161291</v>
      </c>
      <c r="AN111" s="12">
        <f t="shared" si="68"/>
        <v>0.8230183406456425</v>
      </c>
      <c r="AO111" s="7">
        <f>AVERAGE($AO$5:AO15)</f>
        <v>144801.42818181819</v>
      </c>
      <c r="AP111" s="7">
        <f t="shared" si="69"/>
        <v>180110.94064516123</v>
      </c>
      <c r="AQ111" s="12">
        <f t="shared" si="70"/>
        <v>-0.19604312951153113</v>
      </c>
      <c r="AR111" s="9">
        <f>AVERAGE($AR$5:AR15)</f>
        <v>36935.459000000003</v>
      </c>
      <c r="AS111" s="9">
        <f t="shared" si="71"/>
        <v>97694.726214285693</v>
      </c>
      <c r="AT111" s="12">
        <f t="shared" si="72"/>
        <v>-0.62192985812780743</v>
      </c>
    </row>
    <row r="112" spans="1:46" ht="14.25">
      <c r="A112" s="6">
        <f t="shared" si="44"/>
        <v>46093</v>
      </c>
      <c r="B112" s="7">
        <f>AVERAGE($B$5:B16)</f>
        <v>4822.666666666667</v>
      </c>
      <c r="C112" s="7">
        <f t="shared" si="45"/>
        <v>5106.7741935483873</v>
      </c>
      <c r="D112" s="8">
        <f t="shared" si="46"/>
        <v>-5.5633461773313943E-2</v>
      </c>
      <c r="E112" s="9">
        <f>AVERAGE($E$5:E16)</f>
        <v>149.5</v>
      </c>
      <c r="F112" s="9">
        <f t="shared" si="47"/>
        <v>139.67741935483872</v>
      </c>
      <c r="G112" s="12">
        <f t="shared" si="48"/>
        <v>7.032332563510385E-2</v>
      </c>
      <c r="H112" s="7">
        <f>AVERAGE($H$5:H16)</f>
        <v>46.25</v>
      </c>
      <c r="I112" s="7">
        <f t="shared" si="49"/>
        <v>54</v>
      </c>
      <c r="J112" s="8">
        <f t="shared" si="50"/>
        <v>-0.14351851851851852</v>
      </c>
      <c r="K112" s="9">
        <f>AVERAGE($K$5:K16)</f>
        <v>588.75</v>
      </c>
      <c r="L112" s="9">
        <f t="shared" si="51"/>
        <v>642.19354838709683</v>
      </c>
      <c r="M112" s="13">
        <f t="shared" si="52"/>
        <v>-8.3220313441832505E-2</v>
      </c>
      <c r="N112" s="7">
        <f>AVERAGE($N$5:N16)</f>
        <v>1202.3333333333333</v>
      </c>
      <c r="O112" s="7">
        <f t="shared" si="53"/>
        <v>1168.8709677419354</v>
      </c>
      <c r="P112" s="12">
        <f t="shared" si="54"/>
        <v>2.8627937997332261E-2</v>
      </c>
      <c r="Q112" s="9">
        <f>AVERAGE($Q$5:Q16)</f>
        <v>8411.0833333333339</v>
      </c>
      <c r="R112" s="9">
        <f t="shared" si="55"/>
        <v>10557.354838709678</v>
      </c>
      <c r="S112" s="12">
        <f t="shared" si="56"/>
        <v>-0.20329633115170181</v>
      </c>
      <c r="T112" s="7">
        <f>AVERAGE($T$5:T16)</f>
        <v>965838</v>
      </c>
      <c r="U112" s="7">
        <f t="shared" si="57"/>
        <v>615335.41838709672</v>
      </c>
      <c r="V112" s="12">
        <f t="shared" si="58"/>
        <v>0.56961223283982698</v>
      </c>
      <c r="W112" s="17"/>
      <c r="X112" s="9">
        <f>AVERAGE($X$5:X16)</f>
        <v>2544.0833333333335</v>
      </c>
      <c r="Y112" s="9">
        <f t="shared" si="59"/>
        <v>2734.7741935483873</v>
      </c>
      <c r="Z112" s="12">
        <f t="shared" si="60"/>
        <v>-6.9728192062406144E-2</v>
      </c>
      <c r="AA112" s="7">
        <f>AVERAGE($AA$5:AA16)</f>
        <v>5561134.7041666666</v>
      </c>
      <c r="AB112" s="7">
        <f t="shared" si="61"/>
        <v>3703315.8093548389</v>
      </c>
      <c r="AC112" s="12">
        <f t="shared" si="62"/>
        <v>0.50166364157192456</v>
      </c>
      <c r="AD112" s="17"/>
      <c r="AE112" s="17"/>
      <c r="AF112" s="9">
        <f>AVERAGE($AF$5:AF16)</f>
        <v>134.41666666666666</v>
      </c>
      <c r="AG112" s="9">
        <f t="shared" si="63"/>
        <v>135.16129032258064</v>
      </c>
      <c r="AH112" s="12">
        <f t="shared" si="64"/>
        <v>-5.5091487669053666E-3</v>
      </c>
      <c r="AI112" s="7">
        <f>AVERAGE($AI$5:AI16)</f>
        <v>220.91666666666666</v>
      </c>
      <c r="AJ112" s="7">
        <f t="shared" si="65"/>
        <v>197</v>
      </c>
      <c r="AK112" s="12">
        <f t="shared" si="66"/>
        <v>0.12140439932318101</v>
      </c>
      <c r="AL112" s="9">
        <f>AVERAGE($AL$5:AL16)</f>
        <v>878508.66666666663</v>
      </c>
      <c r="AM112" s="9">
        <f t="shared" si="67"/>
        <v>500751.80645161291</v>
      </c>
      <c r="AN112" s="12">
        <f t="shared" si="68"/>
        <v>0.75437942579155914</v>
      </c>
      <c r="AO112" s="7">
        <f>AVERAGE($AO$5:AO16)</f>
        <v>149866.02249999999</v>
      </c>
      <c r="AP112" s="7">
        <f t="shared" si="69"/>
        <v>180110.94064516123</v>
      </c>
      <c r="AQ112" s="12">
        <f t="shared" si="70"/>
        <v>-0.16792382537575617</v>
      </c>
      <c r="AR112" s="9">
        <f>AVERAGE($AR$5:AR16)</f>
        <v>43225.563583333329</v>
      </c>
      <c r="AS112" s="9">
        <f t="shared" si="71"/>
        <v>97694.726214285693</v>
      </c>
      <c r="AT112" s="12">
        <f t="shared" si="72"/>
        <v>-0.55754455477441578</v>
      </c>
    </row>
    <row r="113" spans="1:46" ht="14.25">
      <c r="A113" s="6">
        <f t="shared" si="44"/>
        <v>46094</v>
      </c>
      <c r="B113" s="7">
        <f>AVERAGE($B$5:B17)</f>
        <v>4451.6923076923076</v>
      </c>
      <c r="C113" s="7">
        <f t="shared" si="45"/>
        <v>5106.7741935483873</v>
      </c>
      <c r="D113" s="8">
        <f t="shared" si="46"/>
        <v>-0.12827704163690523</v>
      </c>
      <c r="E113" s="9">
        <f>AVERAGE($E$5:E17)</f>
        <v>138</v>
      </c>
      <c r="F113" s="9">
        <f t="shared" si="47"/>
        <v>139.67741935483872</v>
      </c>
      <c r="G113" s="12">
        <f t="shared" si="48"/>
        <v>-1.2009237875288748E-2</v>
      </c>
      <c r="H113" s="7">
        <f>AVERAGE($H$5:H17)</f>
        <v>42.692307692307693</v>
      </c>
      <c r="I113" s="7">
        <f t="shared" si="49"/>
        <v>54</v>
      </c>
      <c r="J113" s="8">
        <f t="shared" si="50"/>
        <v>-0.20940170940170938</v>
      </c>
      <c r="K113" s="9">
        <f>AVERAGE($K$5:K17)</f>
        <v>543.46153846153845</v>
      </c>
      <c r="L113" s="9">
        <f t="shared" si="51"/>
        <v>642.19354838709683</v>
      </c>
      <c r="M113" s="13">
        <f t="shared" si="52"/>
        <v>-0.15374182779246079</v>
      </c>
      <c r="N113" s="7">
        <f>AVERAGE($N$5:N17)</f>
        <v>1109.8461538461538</v>
      </c>
      <c r="O113" s="7">
        <f t="shared" si="53"/>
        <v>1168.8709677419354</v>
      </c>
      <c r="P113" s="12">
        <f t="shared" si="54"/>
        <v>-5.0497288002462497E-2</v>
      </c>
      <c r="Q113" s="9">
        <f>AVERAGE($Q$5:Q17)</f>
        <v>7764.0769230769229</v>
      </c>
      <c r="R113" s="9">
        <f t="shared" si="55"/>
        <v>10557.354838709678</v>
      </c>
      <c r="S113" s="12">
        <f t="shared" si="56"/>
        <v>-0.26458122875541712</v>
      </c>
      <c r="T113" s="7">
        <f>AVERAGE($T$5:T17)</f>
        <v>891542.76923076925</v>
      </c>
      <c r="U113" s="7">
        <f t="shared" si="57"/>
        <v>615335.41838709672</v>
      </c>
      <c r="V113" s="12">
        <f t="shared" si="58"/>
        <v>0.44887283031368647</v>
      </c>
      <c r="W113" s="17"/>
      <c r="X113" s="9">
        <f>AVERAGE($X$5:X17)</f>
        <v>2348.3846153846152</v>
      </c>
      <c r="Y113" s="9">
        <f t="shared" si="59"/>
        <v>2734.7741935483873</v>
      </c>
      <c r="Z113" s="12">
        <f t="shared" si="60"/>
        <v>-0.14128756190375963</v>
      </c>
      <c r="AA113" s="7">
        <f>AVERAGE($AA$5:AA17)</f>
        <v>5133355.1115384614</v>
      </c>
      <c r="AB113" s="7">
        <f t="shared" si="61"/>
        <v>3703315.8093548389</v>
      </c>
      <c r="AC113" s="12">
        <f t="shared" si="62"/>
        <v>0.38615105375869957</v>
      </c>
      <c r="AD113" s="17"/>
      <c r="AE113" s="17"/>
      <c r="AF113" s="9">
        <f>AVERAGE($AF$5:AF17)</f>
        <v>124.07692307692308</v>
      </c>
      <c r="AG113" s="9">
        <f t="shared" si="63"/>
        <v>135.16129032258064</v>
      </c>
      <c r="AH113" s="12">
        <f t="shared" si="64"/>
        <v>-8.2008445015604864E-2</v>
      </c>
      <c r="AI113" s="7">
        <f>AVERAGE($AI$5:AI17)</f>
        <v>203.92307692307693</v>
      </c>
      <c r="AJ113" s="7">
        <f t="shared" si="65"/>
        <v>197</v>
      </c>
      <c r="AK113" s="12">
        <f t="shared" si="66"/>
        <v>3.5142522452167181E-2</v>
      </c>
      <c r="AL113" s="9">
        <f>AVERAGE($AL$5:AL17)</f>
        <v>810931.07692307688</v>
      </c>
      <c r="AM113" s="9">
        <f t="shared" si="67"/>
        <v>500751.80645161291</v>
      </c>
      <c r="AN113" s="12">
        <f t="shared" si="68"/>
        <v>0.61942716226913153</v>
      </c>
      <c r="AO113" s="7">
        <f>AVERAGE($AO$5:AO17)</f>
        <v>138337.86692307692</v>
      </c>
      <c r="AP113" s="7">
        <f t="shared" si="69"/>
        <v>180110.94064516123</v>
      </c>
      <c r="AQ113" s="12">
        <f t="shared" si="70"/>
        <v>-0.23192968496223645</v>
      </c>
      <c r="AR113" s="9">
        <f>AVERAGE($AR$5:AR17)</f>
        <v>43225.563583333329</v>
      </c>
      <c r="AS113" s="9">
        <f t="shared" si="71"/>
        <v>97694.726214285693</v>
      </c>
      <c r="AT113" s="12">
        <f t="shared" si="72"/>
        <v>-0.55754455477441578</v>
      </c>
    </row>
    <row r="114" spans="1:46" ht="14.25">
      <c r="A114" s="6">
        <f t="shared" si="44"/>
        <v>46095</v>
      </c>
      <c r="B114" s="7">
        <f>AVERAGE($B$5:B18)</f>
        <v>4133.7142857142853</v>
      </c>
      <c r="C114" s="7">
        <f t="shared" si="45"/>
        <v>5106.7741935483873</v>
      </c>
      <c r="D114" s="8">
        <f t="shared" si="46"/>
        <v>-0.19054296723426922</v>
      </c>
      <c r="E114" s="9">
        <f>AVERAGE($E$5:E18)</f>
        <v>128.14285714285714</v>
      </c>
      <c r="F114" s="9">
        <f t="shared" si="47"/>
        <v>139.67741935483872</v>
      </c>
      <c r="G114" s="12">
        <f t="shared" si="48"/>
        <v>-8.2580006598482442E-2</v>
      </c>
      <c r="H114" s="7">
        <f>AVERAGE($H$5:H18)</f>
        <v>39.642857142857146</v>
      </c>
      <c r="I114" s="7">
        <f t="shared" si="49"/>
        <v>54</v>
      </c>
      <c r="J114" s="8">
        <f t="shared" si="50"/>
        <v>-0.26587301587301582</v>
      </c>
      <c r="K114" s="9">
        <f>AVERAGE($K$5:K18)</f>
        <v>504.64285714285717</v>
      </c>
      <c r="L114" s="9">
        <f t="shared" si="51"/>
        <v>642.19354838709683</v>
      </c>
      <c r="M114" s="13">
        <f t="shared" si="52"/>
        <v>-0.21418884009299924</v>
      </c>
      <c r="N114" s="7">
        <f>AVERAGE($N$5:N18)</f>
        <v>1030.5714285714287</v>
      </c>
      <c r="O114" s="7">
        <f t="shared" si="53"/>
        <v>1168.8709677419354</v>
      </c>
      <c r="P114" s="12">
        <f t="shared" si="54"/>
        <v>-0.11831891028800078</v>
      </c>
      <c r="Q114" s="9">
        <f>AVERAGE($Q$5:Q18)</f>
        <v>7209.5</v>
      </c>
      <c r="R114" s="9">
        <f t="shared" si="55"/>
        <v>10557.354838709678</v>
      </c>
      <c r="S114" s="12">
        <f t="shared" si="56"/>
        <v>-0.31711114098717302</v>
      </c>
      <c r="T114" s="7">
        <f>AVERAGE($T$5:T18)</f>
        <v>827861.14285714284</v>
      </c>
      <c r="U114" s="7">
        <f t="shared" si="57"/>
        <v>615335.41838709672</v>
      </c>
      <c r="V114" s="12">
        <f t="shared" si="58"/>
        <v>0.34538191386270878</v>
      </c>
      <c r="W114" s="17"/>
      <c r="X114" s="9">
        <f>AVERAGE($X$5:X18)</f>
        <v>2180.6428571428573</v>
      </c>
      <c r="Y114" s="9">
        <f t="shared" si="59"/>
        <v>2734.7741935483873</v>
      </c>
      <c r="Z114" s="12">
        <f t="shared" si="60"/>
        <v>-0.20262416462491953</v>
      </c>
      <c r="AA114" s="7">
        <f>AVERAGE($AA$5:AA18)</f>
        <v>4766686.8892857144</v>
      </c>
      <c r="AB114" s="7">
        <f t="shared" si="61"/>
        <v>3703315.8093548389</v>
      </c>
      <c r="AC114" s="12">
        <f t="shared" si="62"/>
        <v>0.28714026420450683</v>
      </c>
      <c r="AD114" s="17"/>
      <c r="AE114" s="17"/>
      <c r="AF114" s="9">
        <f>AVERAGE($AF$5:AF18)</f>
        <v>115.21428571428571</v>
      </c>
      <c r="AG114" s="9">
        <f t="shared" si="63"/>
        <v>135.16129032258064</v>
      </c>
      <c r="AH114" s="12">
        <f t="shared" si="64"/>
        <v>-0.14757927037163315</v>
      </c>
      <c r="AI114" s="7">
        <f>AVERAGE($AI$5:AI18)</f>
        <v>189.35714285714286</v>
      </c>
      <c r="AJ114" s="7">
        <f t="shared" si="65"/>
        <v>197</v>
      </c>
      <c r="AK114" s="12">
        <f t="shared" si="66"/>
        <v>-3.8796229151559079E-2</v>
      </c>
      <c r="AL114" s="9">
        <f>AVERAGE($AL$5:AL18)</f>
        <v>753007.42857142852</v>
      </c>
      <c r="AM114" s="9">
        <f t="shared" si="67"/>
        <v>500751.80645161291</v>
      </c>
      <c r="AN114" s="12">
        <f t="shared" si="68"/>
        <v>0.50375379353562211</v>
      </c>
      <c r="AO114" s="7">
        <f>AVERAGE($AO$5:AO18)</f>
        <v>128456.59071428572</v>
      </c>
      <c r="AP114" s="7">
        <f t="shared" si="69"/>
        <v>180110.94064516123</v>
      </c>
      <c r="AQ114" s="12">
        <f t="shared" si="70"/>
        <v>-0.28679185032207666</v>
      </c>
      <c r="AR114" s="9">
        <f>AVERAGE($AR$5:AR18)</f>
        <v>43225.563583333329</v>
      </c>
      <c r="AS114" s="9">
        <f t="shared" si="71"/>
        <v>97694.726214285693</v>
      </c>
      <c r="AT114" s="12">
        <f t="shared" si="72"/>
        <v>-0.55754455477441578</v>
      </c>
    </row>
    <row r="115" spans="1:46" ht="14.25">
      <c r="A115" s="6">
        <f t="shared" si="44"/>
        <v>46096</v>
      </c>
      <c r="B115" s="7">
        <f>AVERAGE($B$5:B19)</f>
        <v>3858.1333333333332</v>
      </c>
      <c r="C115" s="7">
        <f t="shared" si="45"/>
        <v>5106.7741935483873</v>
      </c>
      <c r="D115" s="8">
        <f t="shared" si="46"/>
        <v>-0.24450676941865124</v>
      </c>
      <c r="E115" s="9">
        <f>AVERAGE($E$5:E19)</f>
        <v>119.6</v>
      </c>
      <c r="F115" s="9">
        <f t="shared" si="47"/>
        <v>139.67741935483872</v>
      </c>
      <c r="G115" s="12">
        <f t="shared" si="48"/>
        <v>-0.14374133949191695</v>
      </c>
      <c r="H115" s="7">
        <f>AVERAGE($H$5:H19)</f>
        <v>37</v>
      </c>
      <c r="I115" s="7">
        <f t="shared" si="49"/>
        <v>54</v>
      </c>
      <c r="J115" s="8">
        <f t="shared" si="50"/>
        <v>-0.31481481481481483</v>
      </c>
      <c r="K115" s="9">
        <f>AVERAGE($K$5:K19)</f>
        <v>471</v>
      </c>
      <c r="L115" s="9">
        <f t="shared" si="51"/>
        <v>642.19354838709683</v>
      </c>
      <c r="M115" s="13">
        <f t="shared" si="52"/>
        <v>-0.26657625075346603</v>
      </c>
      <c r="N115" s="7">
        <f>AVERAGE($N$5:N19)</f>
        <v>961.86666666666667</v>
      </c>
      <c r="O115" s="7">
        <f t="shared" si="53"/>
        <v>1168.8709677419354</v>
      </c>
      <c r="P115" s="12">
        <f t="shared" si="54"/>
        <v>-0.17709764960213414</v>
      </c>
      <c r="Q115" s="9">
        <f>AVERAGE($Q$5:Q19)</f>
        <v>6728.8666666666668</v>
      </c>
      <c r="R115" s="9">
        <f t="shared" si="55"/>
        <v>10557.354838709678</v>
      </c>
      <c r="S115" s="12">
        <f t="shared" si="56"/>
        <v>-0.3626370649213615</v>
      </c>
      <c r="T115" s="7">
        <f>AVERAGE($T$5:T19)</f>
        <v>772670.4</v>
      </c>
      <c r="U115" s="7">
        <f t="shared" si="57"/>
        <v>615335.41838709672</v>
      </c>
      <c r="V115" s="12">
        <f t="shared" si="58"/>
        <v>0.25568978627186162</v>
      </c>
      <c r="W115" s="17"/>
      <c r="X115" s="9">
        <f>AVERAGE($X$5:X19)</f>
        <v>2035.2666666666667</v>
      </c>
      <c r="Y115" s="9">
        <f t="shared" si="59"/>
        <v>2734.7741935483873</v>
      </c>
      <c r="Z115" s="12">
        <f t="shared" si="60"/>
        <v>-0.25578255364992497</v>
      </c>
      <c r="AA115" s="7">
        <f>AVERAGE($AA$5:AA19)</f>
        <v>4448907.7633333337</v>
      </c>
      <c r="AB115" s="7">
        <f t="shared" si="61"/>
        <v>3703315.8093548389</v>
      </c>
      <c r="AC115" s="12">
        <f t="shared" si="62"/>
        <v>0.20133091325753977</v>
      </c>
      <c r="AD115" s="17"/>
      <c r="AE115" s="17"/>
      <c r="AF115" s="9">
        <f>AVERAGE($AF$5:AF19)</f>
        <v>107.53333333333333</v>
      </c>
      <c r="AG115" s="9">
        <f t="shared" si="63"/>
        <v>135.16129032258064</v>
      </c>
      <c r="AH115" s="12">
        <f t="shared" si="64"/>
        <v>-0.20440731901352424</v>
      </c>
      <c r="AI115" s="7">
        <f>AVERAGE($AI$5:AI19)</f>
        <v>176.73333333333332</v>
      </c>
      <c r="AJ115" s="7">
        <f t="shared" si="65"/>
        <v>197</v>
      </c>
      <c r="AK115" s="12">
        <f t="shared" si="66"/>
        <v>-0.10287648054145523</v>
      </c>
      <c r="AL115" s="9">
        <f>AVERAGE($AL$5:AL19)</f>
        <v>702806.93333333335</v>
      </c>
      <c r="AM115" s="9">
        <f t="shared" si="67"/>
        <v>500751.80645161291</v>
      </c>
      <c r="AN115" s="12">
        <f t="shared" si="68"/>
        <v>0.40350354063324745</v>
      </c>
      <c r="AO115" s="7">
        <f>AVERAGE($AO$5:AO19)</f>
        <v>119892.818</v>
      </c>
      <c r="AP115" s="7">
        <f t="shared" si="69"/>
        <v>180110.94064516123</v>
      </c>
      <c r="AQ115" s="12">
        <f t="shared" si="70"/>
        <v>-0.3343390603006049</v>
      </c>
      <c r="AR115" s="9">
        <f>AVERAGE($AR$5:AR19)</f>
        <v>43225.563583333329</v>
      </c>
      <c r="AS115" s="9">
        <f t="shared" si="71"/>
        <v>97694.726214285693</v>
      </c>
      <c r="AT115" s="12">
        <f t="shared" si="72"/>
        <v>-0.55754455477441578</v>
      </c>
    </row>
    <row r="116" spans="1:46" ht="14.25">
      <c r="A116" s="6">
        <f t="shared" si="44"/>
        <v>46097</v>
      </c>
      <c r="B116" s="7">
        <f>AVERAGE($B$5:B20)</f>
        <v>3617</v>
      </c>
      <c r="C116" s="7">
        <f t="shared" si="45"/>
        <v>5106.7741935483873</v>
      </c>
      <c r="D116" s="8">
        <f t="shared" si="46"/>
        <v>-0.2917250963299855</v>
      </c>
      <c r="E116" s="9">
        <f>AVERAGE($E$5:E20)</f>
        <v>112.125</v>
      </c>
      <c r="F116" s="9">
        <f t="shared" si="47"/>
        <v>139.67741935483872</v>
      </c>
      <c r="G116" s="12">
        <f t="shared" si="48"/>
        <v>-0.1972575057736721</v>
      </c>
      <c r="H116" s="7">
        <f>AVERAGE($H$5:H20)</f>
        <v>34.6875</v>
      </c>
      <c r="I116" s="7">
        <f t="shared" si="49"/>
        <v>54</v>
      </c>
      <c r="J116" s="8">
        <f t="shared" si="50"/>
        <v>-0.3576388888888889</v>
      </c>
      <c r="K116" s="9">
        <f>AVERAGE($K$5:K20)</f>
        <v>441.5625</v>
      </c>
      <c r="L116" s="9">
        <f t="shared" si="51"/>
        <v>642.19354838709683</v>
      </c>
      <c r="M116" s="13">
        <f t="shared" si="52"/>
        <v>-0.31241523508137437</v>
      </c>
      <c r="N116" s="7">
        <f>AVERAGE($N$5:N20)</f>
        <v>901.75</v>
      </c>
      <c r="O116" s="7">
        <f t="shared" si="53"/>
        <v>1168.8709677419354</v>
      </c>
      <c r="P116" s="12">
        <f t="shared" si="54"/>
        <v>-0.22852904650200076</v>
      </c>
      <c r="Q116" s="9">
        <f>AVERAGE($Q$5:Q20)</f>
        <v>6308.3125</v>
      </c>
      <c r="R116" s="9">
        <f t="shared" si="55"/>
        <v>10557.354838709678</v>
      </c>
      <c r="S116" s="12">
        <f t="shared" si="56"/>
        <v>-0.40247224836377637</v>
      </c>
      <c r="T116" s="7">
        <f>AVERAGE($T$5:T20)</f>
        <v>724378.5</v>
      </c>
      <c r="U116" s="7">
        <f t="shared" si="57"/>
        <v>615335.41838709672</v>
      </c>
      <c r="V116" s="12">
        <f t="shared" si="58"/>
        <v>0.17720917462987021</v>
      </c>
      <c r="W116" s="17"/>
      <c r="X116" s="9">
        <f>AVERAGE($X$5:X20)</f>
        <v>1908.0625</v>
      </c>
      <c r="Y116" s="9">
        <f t="shared" si="59"/>
        <v>2734.7741935483873</v>
      </c>
      <c r="Z116" s="12">
        <f t="shared" si="60"/>
        <v>-0.30229614404680466</v>
      </c>
      <c r="AA116" s="7">
        <f>AVERAGE($AA$5:AA20)</f>
        <v>4170851.0281250002</v>
      </c>
      <c r="AB116" s="7">
        <f t="shared" si="61"/>
        <v>3703315.8093548389</v>
      </c>
      <c r="AC116" s="12">
        <f t="shared" si="62"/>
        <v>0.1262477311789435</v>
      </c>
      <c r="AD116" s="17"/>
      <c r="AE116" s="17"/>
      <c r="AF116" s="9">
        <f>AVERAGE($AF$5:AF20)</f>
        <v>100.8125</v>
      </c>
      <c r="AG116" s="9">
        <f t="shared" si="63"/>
        <v>135.16129032258064</v>
      </c>
      <c r="AH116" s="12">
        <f t="shared" si="64"/>
        <v>-0.25413186157517897</v>
      </c>
      <c r="AI116" s="7">
        <f>AVERAGE($AI$5:AI20)</f>
        <v>165.6875</v>
      </c>
      <c r="AJ116" s="7">
        <f t="shared" si="65"/>
        <v>197</v>
      </c>
      <c r="AK116" s="12">
        <f t="shared" si="66"/>
        <v>-0.15894670050761422</v>
      </c>
      <c r="AL116" s="9">
        <f>AVERAGE($AL$5:AL20)</f>
        <v>658881.5</v>
      </c>
      <c r="AM116" s="9">
        <f t="shared" si="67"/>
        <v>500751.80645161291</v>
      </c>
      <c r="AN116" s="12">
        <f t="shared" si="68"/>
        <v>0.31578456934366944</v>
      </c>
      <c r="AO116" s="7">
        <f>AVERAGE($AO$5:AO20)</f>
        <v>112399.516875</v>
      </c>
      <c r="AP116" s="7">
        <f t="shared" si="69"/>
        <v>180110.94064516123</v>
      </c>
      <c r="AQ116" s="12">
        <f t="shared" si="70"/>
        <v>-0.37594286903181706</v>
      </c>
      <c r="AR116" s="9">
        <f>AVERAGE($AR$5:AR20)</f>
        <v>43225.563583333329</v>
      </c>
      <c r="AS116" s="9">
        <f t="shared" si="71"/>
        <v>97694.726214285693</v>
      </c>
      <c r="AT116" s="12">
        <f t="shared" si="72"/>
        <v>-0.55754455477441578</v>
      </c>
    </row>
    <row r="117" spans="1:46" ht="14.25">
      <c r="A117" s="6">
        <f t="shared" si="44"/>
        <v>46098</v>
      </c>
      <c r="B117" s="7">
        <f>AVERAGE($B$5:B21)</f>
        <v>3404.2352941176468</v>
      </c>
      <c r="C117" s="7">
        <f t="shared" si="45"/>
        <v>5106.7741935483873</v>
      </c>
      <c r="D117" s="8">
        <f t="shared" si="46"/>
        <v>-0.33338832595763346</v>
      </c>
      <c r="E117" s="9">
        <f>AVERAGE($E$5:E21)</f>
        <v>105.52941176470588</v>
      </c>
      <c r="F117" s="9">
        <f t="shared" si="47"/>
        <v>139.67741935483872</v>
      </c>
      <c r="G117" s="12">
        <f t="shared" si="48"/>
        <v>-0.24447765249286785</v>
      </c>
      <c r="H117" s="7">
        <f>AVERAGE($H$5:H21)</f>
        <v>32.647058823529413</v>
      </c>
      <c r="I117" s="7">
        <f t="shared" si="49"/>
        <v>54</v>
      </c>
      <c r="J117" s="8">
        <f t="shared" si="50"/>
        <v>-0.39542483660130717</v>
      </c>
      <c r="K117" s="9">
        <f>AVERAGE($K$5:K21)</f>
        <v>415.58823529411762</v>
      </c>
      <c r="L117" s="9">
        <f t="shared" si="51"/>
        <v>642.19354838709683</v>
      </c>
      <c r="M117" s="13">
        <f t="shared" si="52"/>
        <v>-0.3528613977236465</v>
      </c>
      <c r="N117" s="7">
        <f>AVERAGE($N$5:N21)</f>
        <v>848.70588235294122</v>
      </c>
      <c r="O117" s="7">
        <f t="shared" si="53"/>
        <v>1168.8709677419354</v>
      </c>
      <c r="P117" s="12">
        <f t="shared" si="54"/>
        <v>-0.27390969082541244</v>
      </c>
      <c r="Q117" s="9">
        <f>AVERAGE($Q$5:Q21)</f>
        <v>5937.2352941176468</v>
      </c>
      <c r="R117" s="9">
        <f t="shared" si="55"/>
        <v>10557.354838709678</v>
      </c>
      <c r="S117" s="12">
        <f t="shared" si="56"/>
        <v>-0.43762093963649545</v>
      </c>
      <c r="T117" s="7">
        <f>AVERAGE($T$5:T21)</f>
        <v>681768</v>
      </c>
      <c r="U117" s="7">
        <f t="shared" si="57"/>
        <v>615335.41838709672</v>
      </c>
      <c r="V117" s="12">
        <f t="shared" si="58"/>
        <v>0.10796157612223078</v>
      </c>
      <c r="W117" s="17"/>
      <c r="X117" s="9">
        <f>AVERAGE($X$5:X21)</f>
        <v>1795.8235294117646</v>
      </c>
      <c r="Y117" s="9">
        <f t="shared" si="59"/>
        <v>2734.7741935483873</v>
      </c>
      <c r="Z117" s="12">
        <f t="shared" si="60"/>
        <v>-0.34333754733816912</v>
      </c>
      <c r="AA117" s="7">
        <f>AVERAGE($AA$5:AA21)</f>
        <v>3925506.85</v>
      </c>
      <c r="AB117" s="7">
        <f t="shared" si="61"/>
        <v>3703315.8093548389</v>
      </c>
      <c r="AC117" s="12">
        <f t="shared" si="62"/>
        <v>5.9997864639005624E-2</v>
      </c>
      <c r="AD117" s="17"/>
      <c r="AE117" s="17"/>
      <c r="AF117" s="9">
        <f>AVERAGE($AF$5:AF21)</f>
        <v>94.882352941176464</v>
      </c>
      <c r="AG117" s="9">
        <f t="shared" si="63"/>
        <v>135.16129032258064</v>
      </c>
      <c r="AH117" s="12">
        <f t="shared" si="64"/>
        <v>-0.29800645795310965</v>
      </c>
      <c r="AI117" s="7">
        <f>AVERAGE($AI$5:AI21)</f>
        <v>155.94117647058823</v>
      </c>
      <c r="AJ117" s="7">
        <f t="shared" si="65"/>
        <v>197</v>
      </c>
      <c r="AK117" s="12">
        <f t="shared" si="66"/>
        <v>-0.20842042400716634</v>
      </c>
      <c r="AL117" s="9">
        <f>AVERAGE($AL$5:AL21)</f>
        <v>620123.76470588241</v>
      </c>
      <c r="AM117" s="9">
        <f t="shared" si="67"/>
        <v>500751.80645161291</v>
      </c>
      <c r="AN117" s="12">
        <f t="shared" si="68"/>
        <v>0.23838547702933605</v>
      </c>
      <c r="AO117" s="7">
        <f>AVERAGE($AO$5:AO21)</f>
        <v>105787.7805882353</v>
      </c>
      <c r="AP117" s="7">
        <f t="shared" si="69"/>
        <v>180110.94064516123</v>
      </c>
      <c r="AQ117" s="12">
        <f t="shared" si="70"/>
        <v>-0.41265211202994545</v>
      </c>
      <c r="AR117" s="9">
        <f>AVERAGE($AR$5:AR21)</f>
        <v>43225.563583333329</v>
      </c>
      <c r="AS117" s="9">
        <f t="shared" si="71"/>
        <v>97694.726214285693</v>
      </c>
      <c r="AT117" s="12">
        <f t="shared" si="72"/>
        <v>-0.55754455477441578</v>
      </c>
    </row>
    <row r="118" spans="1:46" ht="14.25">
      <c r="A118" s="6">
        <f t="shared" si="44"/>
        <v>46099</v>
      </c>
      <c r="B118" s="7">
        <f>AVERAGE($B$5:B22)</f>
        <v>3215.1111111111113</v>
      </c>
      <c r="C118" s="7">
        <f t="shared" si="45"/>
        <v>5106.7741935483873</v>
      </c>
      <c r="D118" s="8">
        <f t="shared" si="46"/>
        <v>-0.37042230784887598</v>
      </c>
      <c r="E118" s="9">
        <f>AVERAGE($E$5:E22)</f>
        <v>99.666666666666671</v>
      </c>
      <c r="F118" s="9">
        <f t="shared" si="47"/>
        <v>139.67741935483872</v>
      </c>
      <c r="G118" s="12">
        <f t="shared" si="48"/>
        <v>-0.28645111624326408</v>
      </c>
      <c r="H118" s="7">
        <f>AVERAGE($H$5:H22)</f>
        <v>30.833333333333332</v>
      </c>
      <c r="I118" s="7">
        <f t="shared" si="49"/>
        <v>54</v>
      </c>
      <c r="J118" s="8">
        <f t="shared" si="50"/>
        <v>-0.42901234567901236</v>
      </c>
      <c r="K118" s="9">
        <f>AVERAGE($K$5:K22)</f>
        <v>392.5</v>
      </c>
      <c r="L118" s="9">
        <f t="shared" si="51"/>
        <v>642.19354838709683</v>
      </c>
      <c r="M118" s="13">
        <f t="shared" si="52"/>
        <v>-0.388813542294555</v>
      </c>
      <c r="N118" s="7">
        <f>AVERAGE($N$5:N22)</f>
        <v>801.55555555555554</v>
      </c>
      <c r="O118" s="7">
        <f t="shared" si="53"/>
        <v>1168.8709677419354</v>
      </c>
      <c r="P118" s="12">
        <f t="shared" si="54"/>
        <v>-0.31424804133511181</v>
      </c>
      <c r="Q118" s="9">
        <f>AVERAGE($Q$5:Q22)</f>
        <v>5607.3888888888887</v>
      </c>
      <c r="R118" s="9">
        <f t="shared" si="55"/>
        <v>10557.354838709678</v>
      </c>
      <c r="S118" s="12">
        <f t="shared" si="56"/>
        <v>-0.46886422076780127</v>
      </c>
      <c r="T118" s="7">
        <f>AVERAGE($T$5:T22)</f>
        <v>643892</v>
      </c>
      <c r="U118" s="7">
        <f t="shared" si="57"/>
        <v>615335.41838709672</v>
      </c>
      <c r="V118" s="12">
        <f t="shared" si="58"/>
        <v>4.6408155226551305E-2</v>
      </c>
      <c r="W118" s="17"/>
      <c r="X118" s="9">
        <f>AVERAGE($X$5:X22)</f>
        <v>1696.0555555555557</v>
      </c>
      <c r="Y118" s="9">
        <f t="shared" si="59"/>
        <v>2734.7741935483873</v>
      </c>
      <c r="Z118" s="12">
        <f t="shared" si="60"/>
        <v>-0.37981879470827073</v>
      </c>
      <c r="AA118" s="7">
        <f>AVERAGE($AA$5:AA22)</f>
        <v>3707423.1361111114</v>
      </c>
      <c r="AB118" s="7">
        <f t="shared" si="61"/>
        <v>3703315.8093548389</v>
      </c>
      <c r="AC118" s="12">
        <f t="shared" si="62"/>
        <v>1.1090943812831371E-3</v>
      </c>
      <c r="AD118" s="17"/>
      <c r="AE118" s="17"/>
      <c r="AF118" s="9">
        <f>AVERAGE($AF$5:AF22)</f>
        <v>89.611111111111114</v>
      </c>
      <c r="AG118" s="9">
        <f t="shared" si="63"/>
        <v>135.16129032258064</v>
      </c>
      <c r="AH118" s="12">
        <f t="shared" si="64"/>
        <v>-0.33700609917793684</v>
      </c>
      <c r="AI118" s="7">
        <f>AVERAGE($AI$5:AI22)</f>
        <v>147.27777777777777</v>
      </c>
      <c r="AJ118" s="7">
        <f t="shared" si="65"/>
        <v>197</v>
      </c>
      <c r="AK118" s="12">
        <f t="shared" si="66"/>
        <v>-0.25239706711787935</v>
      </c>
      <c r="AL118" s="9">
        <f>AVERAGE($AL$5:AL22)</f>
        <v>585672.4444444445</v>
      </c>
      <c r="AM118" s="9">
        <f t="shared" si="67"/>
        <v>500751.80645161291</v>
      </c>
      <c r="AN118" s="12">
        <f t="shared" si="68"/>
        <v>0.16958628386103961</v>
      </c>
      <c r="AO118" s="7">
        <f>AVERAGE($AO$5:AO22)</f>
        <v>99910.681666666671</v>
      </c>
      <c r="AP118" s="7">
        <f t="shared" si="69"/>
        <v>180110.94064516123</v>
      </c>
      <c r="AQ118" s="12">
        <f t="shared" si="70"/>
        <v>-0.44528255025050406</v>
      </c>
      <c r="AR118" s="9">
        <f>AVERAGE($AR$5:AR22)</f>
        <v>43225.563583333329</v>
      </c>
      <c r="AS118" s="9">
        <f t="shared" si="71"/>
        <v>97694.726214285693</v>
      </c>
      <c r="AT118" s="12">
        <f t="shared" si="72"/>
        <v>-0.55754455477441578</v>
      </c>
    </row>
    <row r="119" spans="1:46" ht="14.25">
      <c r="A119" s="6">
        <f t="shared" si="44"/>
        <v>46100</v>
      </c>
      <c r="B119" s="7">
        <f>AVERAGE($B$5:B23)</f>
        <v>3045.8947368421054</v>
      </c>
      <c r="C119" s="7">
        <f t="shared" si="45"/>
        <v>5106.7741935483873</v>
      </c>
      <c r="D119" s="8">
        <f t="shared" si="46"/>
        <v>-0.40355797585682984</v>
      </c>
      <c r="E119" s="9">
        <f>AVERAGE($E$5:E23)</f>
        <v>94.421052631578945</v>
      </c>
      <c r="F119" s="9">
        <f t="shared" si="47"/>
        <v>139.67741935483872</v>
      </c>
      <c r="G119" s="12">
        <f t="shared" si="48"/>
        <v>-0.32400632065151336</v>
      </c>
      <c r="H119" s="7">
        <f>AVERAGE($H$5:H23)</f>
        <v>29.210526315789473</v>
      </c>
      <c r="I119" s="7">
        <f t="shared" si="49"/>
        <v>54</v>
      </c>
      <c r="J119" s="8">
        <f t="shared" si="50"/>
        <v>-0.45906432748538012</v>
      </c>
      <c r="K119" s="9">
        <f>AVERAGE($K$5:K23)</f>
        <v>371.84210526315792</v>
      </c>
      <c r="L119" s="9">
        <f t="shared" si="51"/>
        <v>642.19354838709683</v>
      </c>
      <c r="M119" s="13">
        <f t="shared" si="52"/>
        <v>-0.42098125059484154</v>
      </c>
      <c r="N119" s="7">
        <f>AVERAGE($N$5:N23)</f>
        <v>759.36842105263156</v>
      </c>
      <c r="O119" s="7">
        <f t="shared" si="53"/>
        <v>1168.8709677419354</v>
      </c>
      <c r="P119" s="12">
        <f t="shared" si="54"/>
        <v>-0.35034024968589539</v>
      </c>
      <c r="Q119" s="9">
        <f>AVERAGE($Q$5:Q23)</f>
        <v>5312.2631578947367</v>
      </c>
      <c r="R119" s="9">
        <f t="shared" si="55"/>
        <v>10557.354838709678</v>
      </c>
      <c r="S119" s="12">
        <f t="shared" si="56"/>
        <v>-0.49681873546423277</v>
      </c>
      <c r="T119" s="7">
        <f>AVERAGE($T$5:T23)</f>
        <v>610002.94736842101</v>
      </c>
      <c r="U119" s="7">
        <f t="shared" si="57"/>
        <v>615335.41838709672</v>
      </c>
      <c r="V119" s="12">
        <f t="shared" si="58"/>
        <v>-8.6659582064251509E-3</v>
      </c>
      <c r="W119" s="17"/>
      <c r="X119" s="9">
        <f>AVERAGE($X$5:X23)</f>
        <v>1606.7894736842106</v>
      </c>
      <c r="Y119" s="9">
        <f t="shared" si="59"/>
        <v>2734.7741935483873</v>
      </c>
      <c r="Z119" s="12">
        <f t="shared" si="60"/>
        <v>-0.41245991077625649</v>
      </c>
      <c r="AA119" s="7">
        <f>AVERAGE($AA$5:AA23)</f>
        <v>3512295.6026315792</v>
      </c>
      <c r="AB119" s="7">
        <f t="shared" si="61"/>
        <v>3703315.8093548389</v>
      </c>
      <c r="AC119" s="12">
        <f t="shared" si="62"/>
        <v>-5.1580857954573886E-2</v>
      </c>
      <c r="AD119" s="17"/>
      <c r="AE119" s="17"/>
      <c r="AF119" s="9">
        <f>AVERAGE($AF$5:AF23)</f>
        <v>84.89473684210526</v>
      </c>
      <c r="AG119" s="9">
        <f t="shared" si="63"/>
        <v>135.16129032258064</v>
      </c>
      <c r="AH119" s="12">
        <f t="shared" si="64"/>
        <v>-0.37190051501067706</v>
      </c>
      <c r="AI119" s="7">
        <f>AVERAGE($AI$5:AI23)</f>
        <v>139.52631578947367</v>
      </c>
      <c r="AJ119" s="7">
        <f t="shared" si="65"/>
        <v>197</v>
      </c>
      <c r="AK119" s="12">
        <f t="shared" si="66"/>
        <v>-0.29174458990114888</v>
      </c>
      <c r="AL119" s="9">
        <f>AVERAGE($AL$5:AL23)</f>
        <v>554847.57894736843</v>
      </c>
      <c r="AM119" s="9">
        <f t="shared" si="67"/>
        <v>500751.80645161291</v>
      </c>
      <c r="AN119" s="12">
        <f t="shared" si="68"/>
        <v>0.10802911102624796</v>
      </c>
      <c r="AO119" s="7">
        <f>AVERAGE($AO$5:AO23)</f>
        <v>94652.224736842109</v>
      </c>
      <c r="AP119" s="7">
        <f t="shared" si="69"/>
        <v>180110.94064516123</v>
      </c>
      <c r="AQ119" s="12">
        <f t="shared" si="70"/>
        <v>-0.47447820550047753</v>
      </c>
      <c r="AR119" s="9">
        <f>AVERAGE($AR$5:AR23)</f>
        <v>43225.563583333329</v>
      </c>
      <c r="AS119" s="9">
        <f t="shared" si="71"/>
        <v>97694.726214285693</v>
      </c>
      <c r="AT119" s="12">
        <f t="shared" si="72"/>
        <v>-0.55754455477441578</v>
      </c>
    </row>
    <row r="120" spans="1:46" ht="14.25">
      <c r="A120" s="6">
        <f t="shared" si="44"/>
        <v>46101</v>
      </c>
      <c r="B120" s="7">
        <f>AVERAGE($B$5:B24)</f>
        <v>2893.6</v>
      </c>
      <c r="C120" s="7">
        <f t="shared" si="45"/>
        <v>5106.7741935483873</v>
      </c>
      <c r="D120" s="8">
        <f t="shared" si="46"/>
        <v>-0.4333800770639884</v>
      </c>
      <c r="E120" s="9">
        <f>AVERAGE($E$5:E24)</f>
        <v>89.7</v>
      </c>
      <c r="F120" s="9">
        <f t="shared" si="47"/>
        <v>139.67741935483872</v>
      </c>
      <c r="G120" s="12">
        <f t="shared" si="48"/>
        <v>-0.35780600461893769</v>
      </c>
      <c r="H120" s="7">
        <f>AVERAGE($H$5:H24)</f>
        <v>27.75</v>
      </c>
      <c r="I120" s="7">
        <f t="shared" si="49"/>
        <v>54</v>
      </c>
      <c r="J120" s="8">
        <f t="shared" si="50"/>
        <v>-0.4861111111111111</v>
      </c>
      <c r="K120" s="9">
        <f>AVERAGE($K$5:K24)</f>
        <v>353.25</v>
      </c>
      <c r="L120" s="9">
        <f t="shared" si="51"/>
        <v>642.19354838709683</v>
      </c>
      <c r="M120" s="13">
        <f t="shared" si="52"/>
        <v>-0.44993218806509949</v>
      </c>
      <c r="N120" s="7">
        <f>AVERAGE($N$5:N24)</f>
        <v>721.4</v>
      </c>
      <c r="O120" s="7">
        <f t="shared" si="53"/>
        <v>1168.8709677419354</v>
      </c>
      <c r="P120" s="12">
        <f t="shared" si="54"/>
        <v>-0.38282323720160061</v>
      </c>
      <c r="Q120" s="9">
        <f>AVERAGE($Q$5:Q24)</f>
        <v>5046.6499999999996</v>
      </c>
      <c r="R120" s="9">
        <f t="shared" si="55"/>
        <v>10557.354838709678</v>
      </c>
      <c r="S120" s="12">
        <f t="shared" si="56"/>
        <v>-0.52197779869102112</v>
      </c>
      <c r="T120" s="7">
        <f>AVERAGE($T$5:T24)</f>
        <v>579502.80000000005</v>
      </c>
      <c r="U120" s="7">
        <f t="shared" si="57"/>
        <v>615335.41838709672</v>
      </c>
      <c r="V120" s="12">
        <f t="shared" si="58"/>
        <v>-5.8232660296103751E-2</v>
      </c>
      <c r="W120" s="17"/>
      <c r="X120" s="9">
        <f>AVERAGE($X$5:X24)</f>
        <v>1526.45</v>
      </c>
      <c r="Y120" s="9">
        <f t="shared" si="59"/>
        <v>2734.7741935483873</v>
      </c>
      <c r="Z120" s="12">
        <f t="shared" si="60"/>
        <v>-0.44183691523744373</v>
      </c>
      <c r="AA120" s="7">
        <f>AVERAGE($AA$5:AA24)</f>
        <v>3336680.8225000002</v>
      </c>
      <c r="AB120" s="7">
        <f t="shared" si="61"/>
        <v>3703315.8093548389</v>
      </c>
      <c r="AC120" s="12">
        <f t="shared" si="62"/>
        <v>-9.9001815056845174E-2</v>
      </c>
      <c r="AD120" s="17"/>
      <c r="AE120" s="17"/>
      <c r="AF120" s="9">
        <f>AVERAGE($AF$5:AF24)</f>
        <v>80.650000000000006</v>
      </c>
      <c r="AG120" s="9">
        <f t="shared" si="63"/>
        <v>135.16129032258064</v>
      </c>
      <c r="AH120" s="12">
        <f t="shared" si="64"/>
        <v>-0.40330548926014315</v>
      </c>
      <c r="AI120" s="7">
        <f>AVERAGE($AI$5:AI24)</f>
        <v>132.55000000000001</v>
      </c>
      <c r="AJ120" s="7">
        <f t="shared" si="65"/>
        <v>197</v>
      </c>
      <c r="AK120" s="12">
        <f t="shared" si="66"/>
        <v>-0.32715736040609134</v>
      </c>
      <c r="AL120" s="9">
        <f>AVERAGE($AL$5:AL24)</f>
        <v>527105.19999999995</v>
      </c>
      <c r="AM120" s="9">
        <f t="shared" si="67"/>
        <v>500751.80645161291</v>
      </c>
      <c r="AN120" s="12">
        <f t="shared" si="68"/>
        <v>5.2627655474935454E-2</v>
      </c>
      <c r="AO120" s="7">
        <f>AVERAGE($AO$5:AO24)</f>
        <v>89919.613500000007</v>
      </c>
      <c r="AP120" s="7">
        <f t="shared" si="69"/>
        <v>180110.94064516123</v>
      </c>
      <c r="AQ120" s="12">
        <f t="shared" si="70"/>
        <v>-0.50075429522545367</v>
      </c>
      <c r="AR120" s="9">
        <f>AVERAGE($AR$5:AR24)</f>
        <v>43225.563583333329</v>
      </c>
      <c r="AS120" s="9">
        <f t="shared" si="71"/>
        <v>97694.726214285693</v>
      </c>
      <c r="AT120" s="12">
        <f t="shared" si="72"/>
        <v>-0.55754455477441578</v>
      </c>
    </row>
    <row r="121" spans="1:46" ht="14.25">
      <c r="A121" s="6">
        <f t="shared" si="44"/>
        <v>46102</v>
      </c>
      <c r="B121" s="7">
        <f>AVERAGE($B$5:B25)</f>
        <v>2755.8095238095239</v>
      </c>
      <c r="C121" s="7">
        <f t="shared" si="45"/>
        <v>5106.7741935483873</v>
      </c>
      <c r="D121" s="8">
        <f t="shared" si="46"/>
        <v>-0.46036197815617941</v>
      </c>
      <c r="E121" s="9">
        <f>AVERAGE($E$5:E25)</f>
        <v>85.428571428571431</v>
      </c>
      <c r="F121" s="9">
        <f t="shared" si="47"/>
        <v>139.67741935483872</v>
      </c>
      <c r="G121" s="12">
        <f t="shared" si="48"/>
        <v>-0.38838667106565494</v>
      </c>
      <c r="H121" s="7">
        <f>AVERAGE($H$5:H25)</f>
        <v>26.428571428571427</v>
      </c>
      <c r="I121" s="7">
        <f t="shared" si="49"/>
        <v>54</v>
      </c>
      <c r="J121" s="8">
        <f t="shared" si="50"/>
        <v>-0.51058201058201058</v>
      </c>
      <c r="K121" s="9">
        <f>AVERAGE($K$5:K25)</f>
        <v>336.42857142857144</v>
      </c>
      <c r="L121" s="9">
        <f t="shared" si="51"/>
        <v>642.19354838709683</v>
      </c>
      <c r="M121" s="13">
        <f t="shared" si="52"/>
        <v>-0.47612589339533284</v>
      </c>
      <c r="N121" s="7">
        <f>AVERAGE($N$5:N25)</f>
        <v>687.04761904761904</v>
      </c>
      <c r="O121" s="7">
        <f t="shared" si="53"/>
        <v>1168.8709677419354</v>
      </c>
      <c r="P121" s="12">
        <f t="shared" si="54"/>
        <v>-0.41221260685866723</v>
      </c>
      <c r="Q121" s="9">
        <f>AVERAGE($Q$5:Q25)</f>
        <v>4806.333333333333</v>
      </c>
      <c r="R121" s="9">
        <f t="shared" si="55"/>
        <v>10557.354838709678</v>
      </c>
      <c r="S121" s="12">
        <f t="shared" si="56"/>
        <v>-0.54474076065811539</v>
      </c>
      <c r="T121" s="7">
        <f>AVERAGE($T$5:T25)</f>
        <v>551907.42857142852</v>
      </c>
      <c r="U121" s="7">
        <f t="shared" si="57"/>
        <v>615335.41838709672</v>
      </c>
      <c r="V121" s="12">
        <f t="shared" si="58"/>
        <v>-0.10307872409152753</v>
      </c>
      <c r="W121" s="17"/>
      <c r="X121" s="9">
        <f>AVERAGE($X$5:X25)</f>
        <v>1453.7619047619048</v>
      </c>
      <c r="Y121" s="9">
        <f t="shared" si="59"/>
        <v>2734.7741935483873</v>
      </c>
      <c r="Z121" s="12">
        <f t="shared" si="60"/>
        <v>-0.46841610974994635</v>
      </c>
      <c r="AA121" s="7">
        <f>AVERAGE($AA$5:AA25)</f>
        <v>3177791.2595238099</v>
      </c>
      <c r="AB121" s="7">
        <f t="shared" si="61"/>
        <v>3703315.8093548389</v>
      </c>
      <c r="AC121" s="12">
        <f t="shared" si="62"/>
        <v>-0.14190649053032869</v>
      </c>
      <c r="AD121" s="17"/>
      <c r="AE121" s="17"/>
      <c r="AF121" s="9">
        <f>AVERAGE($AF$5:AF25)</f>
        <v>76.80952380952381</v>
      </c>
      <c r="AG121" s="9">
        <f t="shared" si="63"/>
        <v>135.16129032258064</v>
      </c>
      <c r="AH121" s="12">
        <f t="shared" si="64"/>
        <v>-0.43171951358108873</v>
      </c>
      <c r="AI121" s="7">
        <f>AVERAGE($AI$5:AI25)</f>
        <v>126.23809523809524</v>
      </c>
      <c r="AJ121" s="7">
        <f t="shared" si="65"/>
        <v>197</v>
      </c>
      <c r="AK121" s="12">
        <f t="shared" si="66"/>
        <v>-0.35919748610103941</v>
      </c>
      <c r="AL121" s="9">
        <f>AVERAGE($AL$5:AL25)</f>
        <v>502004.95238095237</v>
      </c>
      <c r="AM121" s="9">
        <f t="shared" si="67"/>
        <v>500751.80645161291</v>
      </c>
      <c r="AN121" s="12">
        <f t="shared" si="68"/>
        <v>2.5025290237481118E-3</v>
      </c>
      <c r="AO121" s="7">
        <f>AVERAGE($AO$5:AO25)</f>
        <v>85637.72714285714</v>
      </c>
      <c r="AP121" s="7">
        <f t="shared" si="69"/>
        <v>180110.94064516123</v>
      </c>
      <c r="AQ121" s="12">
        <f t="shared" si="70"/>
        <v>-0.52452790021471785</v>
      </c>
      <c r="AR121" s="9">
        <f>AVERAGE($AR$5:AR25)</f>
        <v>43225.563583333329</v>
      </c>
      <c r="AS121" s="9">
        <f t="shared" si="71"/>
        <v>97694.726214285693</v>
      </c>
      <c r="AT121" s="12">
        <f t="shared" si="72"/>
        <v>-0.55754455477441578</v>
      </c>
    </row>
    <row r="122" spans="1:46" ht="14.25">
      <c r="A122" s="6">
        <f t="shared" si="44"/>
        <v>46103</v>
      </c>
      <c r="B122" s="7">
        <f>AVERAGE($B$5:B26)</f>
        <v>2630.5454545454545</v>
      </c>
      <c r="C122" s="7">
        <f t="shared" si="45"/>
        <v>5106.7741935483873</v>
      </c>
      <c r="D122" s="8">
        <f t="shared" si="46"/>
        <v>-0.48489097914908036</v>
      </c>
      <c r="E122" s="9">
        <f>AVERAGE($E$5:E26)</f>
        <v>81.545454545454547</v>
      </c>
      <c r="F122" s="9">
        <f t="shared" si="47"/>
        <v>139.67741935483872</v>
      </c>
      <c r="G122" s="12">
        <f t="shared" si="48"/>
        <v>-0.41618727692630697</v>
      </c>
      <c r="H122" s="7">
        <f>AVERAGE($H$5:H26)</f>
        <v>25.227272727272727</v>
      </c>
      <c r="I122" s="7">
        <f t="shared" si="49"/>
        <v>54</v>
      </c>
      <c r="J122" s="8">
        <f t="shared" si="50"/>
        <v>-0.53282828282828287</v>
      </c>
      <c r="K122" s="9">
        <f>AVERAGE($K$5:K26)</f>
        <v>321.13636363636363</v>
      </c>
      <c r="L122" s="9">
        <f t="shared" si="51"/>
        <v>642.19354838709683</v>
      </c>
      <c r="M122" s="13">
        <f t="shared" si="52"/>
        <v>-0.4999383527864541</v>
      </c>
      <c r="N122" s="7">
        <f>AVERAGE($N$5:N26)</f>
        <v>655.81818181818187</v>
      </c>
      <c r="O122" s="7">
        <f t="shared" si="53"/>
        <v>1168.8709677419354</v>
      </c>
      <c r="P122" s="12">
        <f t="shared" si="54"/>
        <v>-0.4389302156378187</v>
      </c>
      <c r="Q122" s="9">
        <f>AVERAGE($Q$5:Q26)</f>
        <v>4587.863636363636</v>
      </c>
      <c r="R122" s="9">
        <f t="shared" si="55"/>
        <v>10557.354838709678</v>
      </c>
      <c r="S122" s="12">
        <f t="shared" si="56"/>
        <v>-0.5654343624463829</v>
      </c>
      <c r="T122" s="7">
        <f>AVERAGE($T$5:T26)</f>
        <v>526820.72727272729</v>
      </c>
      <c r="U122" s="7">
        <f t="shared" si="57"/>
        <v>615335.41838709672</v>
      </c>
      <c r="V122" s="12">
        <f t="shared" si="58"/>
        <v>-0.14384787299645799</v>
      </c>
      <c r="W122" s="17"/>
      <c r="X122" s="9">
        <f>AVERAGE($X$5:X26)</f>
        <v>1387.6818181818182</v>
      </c>
      <c r="Y122" s="9">
        <f t="shared" si="59"/>
        <v>2734.7741935483873</v>
      </c>
      <c r="Z122" s="12">
        <f t="shared" si="60"/>
        <v>-0.49257901385222153</v>
      </c>
      <c r="AA122" s="7">
        <f>AVERAGE($AA$5:AA26)</f>
        <v>3033346.2022727276</v>
      </c>
      <c r="AB122" s="7">
        <f t="shared" si="61"/>
        <v>3703315.8093548389</v>
      </c>
      <c r="AC122" s="12">
        <f t="shared" si="62"/>
        <v>-0.18091074096076831</v>
      </c>
      <c r="AD122" s="17"/>
      <c r="AE122" s="17"/>
      <c r="AF122" s="9">
        <f>AVERAGE($AF$5:AF26)</f>
        <v>73.318181818181813</v>
      </c>
      <c r="AG122" s="9">
        <f t="shared" si="63"/>
        <v>135.16129032258064</v>
      </c>
      <c r="AH122" s="12">
        <f t="shared" si="64"/>
        <v>-0.4575504447819484</v>
      </c>
      <c r="AI122" s="7">
        <f>AVERAGE($AI$5:AI26)</f>
        <v>120.5</v>
      </c>
      <c r="AJ122" s="7">
        <f t="shared" si="65"/>
        <v>197</v>
      </c>
      <c r="AK122" s="12">
        <f t="shared" si="66"/>
        <v>-0.3883248730964467</v>
      </c>
      <c r="AL122" s="9">
        <f>AVERAGE($AL$5:AL26)</f>
        <v>479186.54545454547</v>
      </c>
      <c r="AM122" s="9">
        <f t="shared" si="67"/>
        <v>500751.80645161291</v>
      </c>
      <c r="AN122" s="12">
        <f t="shared" si="68"/>
        <v>-4.3065767750058562E-2</v>
      </c>
      <c r="AO122" s="7">
        <f>AVERAGE($AO$5:AO26)</f>
        <v>81745.10318181818</v>
      </c>
      <c r="AP122" s="7">
        <f t="shared" si="69"/>
        <v>180110.94064516123</v>
      </c>
      <c r="AQ122" s="12">
        <f t="shared" si="70"/>
        <v>-0.5461402683867761</v>
      </c>
      <c r="AR122" s="9">
        <f>AVERAGE($AR$5:AR26)</f>
        <v>43225.563583333329</v>
      </c>
      <c r="AS122" s="9">
        <f t="shared" si="71"/>
        <v>97694.726214285693</v>
      </c>
      <c r="AT122" s="12">
        <f t="shared" si="72"/>
        <v>-0.55754455477441578</v>
      </c>
    </row>
    <row r="123" spans="1:46" ht="14.25">
      <c r="A123" s="6">
        <f t="shared" si="44"/>
        <v>46104</v>
      </c>
      <c r="B123" s="7">
        <f>AVERAGE($B$5:B27)</f>
        <v>2516.1739130434785</v>
      </c>
      <c r="C123" s="7">
        <f t="shared" si="45"/>
        <v>5106.7741935483873</v>
      </c>
      <c r="D123" s="8">
        <f t="shared" si="46"/>
        <v>-0.50728702353390287</v>
      </c>
      <c r="E123" s="9">
        <f>AVERAGE($E$5:E27)</f>
        <v>78</v>
      </c>
      <c r="F123" s="9">
        <f t="shared" si="47"/>
        <v>139.67741935483872</v>
      </c>
      <c r="G123" s="12">
        <f t="shared" si="48"/>
        <v>-0.44157043879907626</v>
      </c>
      <c r="H123" s="7">
        <f>AVERAGE($H$5:H27)</f>
        <v>24.130434782608695</v>
      </c>
      <c r="I123" s="7">
        <f t="shared" si="49"/>
        <v>54</v>
      </c>
      <c r="J123" s="8">
        <f t="shared" si="50"/>
        <v>-0.5531400966183575</v>
      </c>
      <c r="K123" s="9">
        <f>AVERAGE($K$5:K27)</f>
        <v>307.17391304347825</v>
      </c>
      <c r="L123" s="9">
        <f t="shared" si="51"/>
        <v>642.19354838709683</v>
      </c>
      <c r="M123" s="13">
        <f t="shared" si="52"/>
        <v>-0.52168016353486912</v>
      </c>
      <c r="N123" s="7">
        <f>AVERAGE($N$5:N27)</f>
        <v>627.304347826087</v>
      </c>
      <c r="O123" s="7">
        <f t="shared" si="53"/>
        <v>1168.8709677419354</v>
      </c>
      <c r="P123" s="12">
        <f t="shared" si="54"/>
        <v>-0.46332455408834833</v>
      </c>
      <c r="Q123" s="9">
        <f>AVERAGE($Q$5:Q27)</f>
        <v>4388.391304347826</v>
      </c>
      <c r="R123" s="9">
        <f t="shared" si="55"/>
        <v>10557.354838709678</v>
      </c>
      <c r="S123" s="12">
        <f t="shared" si="56"/>
        <v>-0.58432852060088791</v>
      </c>
      <c r="T123" s="7">
        <f>AVERAGE($T$5:T27)</f>
        <v>503915.47826086957</v>
      </c>
      <c r="U123" s="7">
        <f t="shared" si="57"/>
        <v>615335.41838709672</v>
      </c>
      <c r="V123" s="12">
        <f t="shared" si="58"/>
        <v>-0.18107187851835116</v>
      </c>
      <c r="W123" s="17"/>
      <c r="X123" s="9">
        <f>AVERAGE($X$5:X27)</f>
        <v>1327.3478260869565</v>
      </c>
      <c r="Y123" s="9">
        <f t="shared" si="59"/>
        <v>2734.7741935483873</v>
      </c>
      <c r="Z123" s="12">
        <f t="shared" si="60"/>
        <v>-0.51464079585864675</v>
      </c>
      <c r="AA123" s="7">
        <f>AVERAGE($AA$5:AA27)</f>
        <v>2901461.5847826088</v>
      </c>
      <c r="AB123" s="7">
        <f t="shared" si="61"/>
        <v>3703315.8093548389</v>
      </c>
      <c r="AC123" s="12">
        <f t="shared" si="62"/>
        <v>-0.21652331744073497</v>
      </c>
      <c r="AD123" s="17"/>
      <c r="AE123" s="17"/>
      <c r="AF123" s="9">
        <f>AVERAGE($AF$5:AF27)</f>
        <v>70.130434782608702</v>
      </c>
      <c r="AG123" s="9">
        <f t="shared" si="63"/>
        <v>135.16129032258064</v>
      </c>
      <c r="AH123" s="12">
        <f t="shared" si="64"/>
        <v>-0.48113520805229837</v>
      </c>
      <c r="AI123" s="7">
        <f>AVERAGE($AI$5:AI27)</f>
        <v>115.26086956521739</v>
      </c>
      <c r="AJ123" s="7">
        <f t="shared" si="65"/>
        <v>197</v>
      </c>
      <c r="AK123" s="12">
        <f t="shared" si="66"/>
        <v>-0.41491944383138379</v>
      </c>
      <c r="AL123" s="9">
        <f>AVERAGE($AL$5:AL27)</f>
        <v>458352.34782608697</v>
      </c>
      <c r="AM123" s="9">
        <f t="shared" si="67"/>
        <v>500751.80645161291</v>
      </c>
      <c r="AN123" s="12">
        <f t="shared" si="68"/>
        <v>-8.4671603934838621E-2</v>
      </c>
      <c r="AO123" s="7">
        <f>AVERAGE($AO$5:AO27)</f>
        <v>78190.968260869573</v>
      </c>
      <c r="AP123" s="7">
        <f t="shared" si="69"/>
        <v>180110.94064516123</v>
      </c>
      <c r="AQ123" s="12">
        <f t="shared" si="70"/>
        <v>-0.56587330019604665</v>
      </c>
      <c r="AR123" s="9">
        <f>AVERAGE($AR$5:AR27)</f>
        <v>43225.563583333329</v>
      </c>
      <c r="AS123" s="9">
        <f t="shared" si="71"/>
        <v>97694.726214285693</v>
      </c>
      <c r="AT123" s="12">
        <f t="shared" si="72"/>
        <v>-0.55754455477441578</v>
      </c>
    </row>
    <row r="124" spans="1:46" ht="14.25">
      <c r="A124" s="6">
        <f t="shared" si="44"/>
        <v>46105</v>
      </c>
      <c r="B124" s="7">
        <f>AVERAGE($B$5:B28)</f>
        <v>2411.3333333333335</v>
      </c>
      <c r="C124" s="7">
        <f t="shared" si="45"/>
        <v>5106.7741935483873</v>
      </c>
      <c r="D124" s="8">
        <f t="shared" si="46"/>
        <v>-0.52781673088665693</v>
      </c>
      <c r="E124" s="9">
        <f>AVERAGE($E$5:E28)</f>
        <v>74.75</v>
      </c>
      <c r="F124" s="9">
        <f t="shared" si="47"/>
        <v>139.67741935483872</v>
      </c>
      <c r="G124" s="12">
        <f t="shared" si="48"/>
        <v>-0.46483833718244805</v>
      </c>
      <c r="H124" s="7">
        <f>AVERAGE($H$5:H28)</f>
        <v>23.125</v>
      </c>
      <c r="I124" s="7">
        <f t="shared" si="49"/>
        <v>54</v>
      </c>
      <c r="J124" s="8">
        <f t="shared" si="50"/>
        <v>-0.5717592592592593</v>
      </c>
      <c r="K124" s="9">
        <f>AVERAGE($K$5:K28)</f>
        <v>294.375</v>
      </c>
      <c r="L124" s="9">
        <f t="shared" si="51"/>
        <v>642.19354838709683</v>
      </c>
      <c r="M124" s="13">
        <f t="shared" si="52"/>
        <v>-0.54161015672091628</v>
      </c>
      <c r="N124" s="7">
        <f>AVERAGE($N$5:N28)</f>
        <v>601.16666666666663</v>
      </c>
      <c r="O124" s="7">
        <f t="shared" si="53"/>
        <v>1168.8709677419354</v>
      </c>
      <c r="P124" s="12">
        <f t="shared" si="54"/>
        <v>-0.4856860310013339</v>
      </c>
      <c r="Q124" s="9">
        <f>AVERAGE($Q$5:Q28)</f>
        <v>4205.541666666667</v>
      </c>
      <c r="R124" s="9">
        <f t="shared" si="55"/>
        <v>10557.354838709678</v>
      </c>
      <c r="S124" s="12">
        <f t="shared" si="56"/>
        <v>-0.60164816557585088</v>
      </c>
      <c r="T124" s="7">
        <f>AVERAGE($T$5:T28)</f>
        <v>482919</v>
      </c>
      <c r="U124" s="7">
        <f t="shared" si="57"/>
        <v>615335.41838709672</v>
      </c>
      <c r="V124" s="12">
        <f t="shared" si="58"/>
        <v>-0.21519388358008651</v>
      </c>
      <c r="W124" s="17"/>
      <c r="X124" s="9">
        <f>AVERAGE($X$5:X28)</f>
        <v>1272.0416666666667</v>
      </c>
      <c r="Y124" s="9">
        <f t="shared" si="59"/>
        <v>2734.7741935483873</v>
      </c>
      <c r="Z124" s="12">
        <f t="shared" si="60"/>
        <v>-0.53486409603120311</v>
      </c>
      <c r="AA124" s="7">
        <f>AVERAGE($AA$5:AA28)</f>
        <v>2780567.3520833333</v>
      </c>
      <c r="AB124" s="7">
        <f t="shared" si="61"/>
        <v>3703315.8093548389</v>
      </c>
      <c r="AC124" s="12">
        <f t="shared" si="62"/>
        <v>-0.24916817921403772</v>
      </c>
      <c r="AD124" s="17"/>
      <c r="AE124" s="17"/>
      <c r="AF124" s="9">
        <f>AVERAGE($AF$5:AF28)</f>
        <v>67.208333333333329</v>
      </c>
      <c r="AG124" s="9">
        <f t="shared" si="63"/>
        <v>135.16129032258064</v>
      </c>
      <c r="AH124" s="12">
        <f t="shared" si="64"/>
        <v>-0.50275457438345272</v>
      </c>
      <c r="AI124" s="7">
        <f>AVERAGE($AI$5:AI28)</f>
        <v>110.45833333333333</v>
      </c>
      <c r="AJ124" s="7">
        <f t="shared" si="65"/>
        <v>197</v>
      </c>
      <c r="AK124" s="12">
        <f t="shared" si="66"/>
        <v>-0.43929780033840948</v>
      </c>
      <c r="AL124" s="9">
        <f>AVERAGE($AL$5:AL28)</f>
        <v>439254.33333333331</v>
      </c>
      <c r="AM124" s="9">
        <f t="shared" si="67"/>
        <v>500751.80645161291</v>
      </c>
      <c r="AN124" s="12">
        <f t="shared" si="68"/>
        <v>-0.12281028710422041</v>
      </c>
      <c r="AO124" s="7">
        <f>AVERAGE($AO$5:AO28)</f>
        <v>74933.011249999996</v>
      </c>
      <c r="AP124" s="7">
        <f t="shared" si="69"/>
        <v>180110.94064516123</v>
      </c>
      <c r="AQ124" s="12">
        <f t="shared" si="70"/>
        <v>-0.58396191268787812</v>
      </c>
      <c r="AR124" s="9">
        <f>AVERAGE($AR$5:AR28)</f>
        <v>43225.563583333329</v>
      </c>
      <c r="AS124" s="9">
        <f t="shared" si="71"/>
        <v>97694.726214285693</v>
      </c>
      <c r="AT124" s="12">
        <f t="shared" si="72"/>
        <v>-0.55754455477441578</v>
      </c>
    </row>
    <row r="125" spans="1:46" ht="14.25">
      <c r="A125" s="6">
        <f t="shared" si="44"/>
        <v>46106</v>
      </c>
      <c r="B125" s="7">
        <f>AVERAGE($B$5:B29)</f>
        <v>2314.88</v>
      </c>
      <c r="C125" s="7">
        <f t="shared" si="45"/>
        <v>5106.7741935483873</v>
      </c>
      <c r="D125" s="8">
        <f t="shared" si="46"/>
        <v>-0.54670406165119068</v>
      </c>
      <c r="E125" s="9">
        <f>AVERAGE($E$5:E29)</f>
        <v>71.760000000000005</v>
      </c>
      <c r="F125" s="9">
        <f t="shared" si="47"/>
        <v>139.67741935483872</v>
      </c>
      <c r="G125" s="12">
        <f t="shared" si="48"/>
        <v>-0.48624480369515011</v>
      </c>
      <c r="H125" s="7">
        <f>AVERAGE($H$5:H29)</f>
        <v>22.2</v>
      </c>
      <c r="I125" s="7">
        <f t="shared" si="49"/>
        <v>54</v>
      </c>
      <c r="J125" s="8">
        <f t="shared" si="50"/>
        <v>-0.58888888888888891</v>
      </c>
      <c r="K125" s="9">
        <f>AVERAGE($K$5:K29)</f>
        <v>282.60000000000002</v>
      </c>
      <c r="L125" s="9">
        <f t="shared" si="51"/>
        <v>642.19354838709683</v>
      </c>
      <c r="M125" s="13">
        <f t="shared" si="52"/>
        <v>-0.55994575045207962</v>
      </c>
      <c r="N125" s="7">
        <f>AVERAGE($N$5:N29)</f>
        <v>577.12</v>
      </c>
      <c r="O125" s="7">
        <f t="shared" si="53"/>
        <v>1168.8709677419354</v>
      </c>
      <c r="P125" s="12">
        <f t="shared" si="54"/>
        <v>-0.50625858976128046</v>
      </c>
      <c r="Q125" s="9">
        <f>AVERAGE($Q$5:Q29)</f>
        <v>4037.32</v>
      </c>
      <c r="R125" s="9">
        <f t="shared" si="55"/>
        <v>10557.354838709678</v>
      </c>
      <c r="S125" s="12">
        <f t="shared" si="56"/>
        <v>-0.61758223895281694</v>
      </c>
      <c r="T125" s="7">
        <f>AVERAGE($T$5:T29)</f>
        <v>463602.24</v>
      </c>
      <c r="U125" s="7">
        <f t="shared" si="57"/>
        <v>615335.41838709672</v>
      </c>
      <c r="V125" s="12">
        <f t="shared" si="58"/>
        <v>-0.24658612823688308</v>
      </c>
      <c r="W125" s="17"/>
      <c r="X125" s="9">
        <f>AVERAGE($X$5:X29)</f>
        <v>1221.1600000000001</v>
      </c>
      <c r="Y125" s="9">
        <f t="shared" si="59"/>
        <v>2734.7741935483873</v>
      </c>
      <c r="Z125" s="12">
        <f t="shared" si="60"/>
        <v>-0.55346953218995498</v>
      </c>
      <c r="AA125" s="7">
        <f>AVERAGE($AA$5:AA29)</f>
        <v>2669344.6580000003</v>
      </c>
      <c r="AB125" s="7">
        <f t="shared" si="61"/>
        <v>3703315.8093548389</v>
      </c>
      <c r="AC125" s="12">
        <f t="shared" si="62"/>
        <v>-0.27920145204547614</v>
      </c>
      <c r="AD125" s="17"/>
      <c r="AE125" s="17"/>
      <c r="AF125" s="9">
        <f>AVERAGE($AF$5:AF29)</f>
        <v>64.52</v>
      </c>
      <c r="AG125" s="9">
        <f t="shared" si="63"/>
        <v>135.16129032258064</v>
      </c>
      <c r="AH125" s="12">
        <f t="shared" si="64"/>
        <v>-0.52264439140811458</v>
      </c>
      <c r="AI125" s="7">
        <f>AVERAGE($AI$5:AI29)</f>
        <v>106.04</v>
      </c>
      <c r="AJ125" s="7">
        <f t="shared" si="65"/>
        <v>197</v>
      </c>
      <c r="AK125" s="12">
        <f t="shared" si="66"/>
        <v>-0.46172588832487305</v>
      </c>
      <c r="AL125" s="9">
        <f>AVERAGE($AL$5:AL29)</f>
        <v>421684.16</v>
      </c>
      <c r="AM125" s="9">
        <f t="shared" si="67"/>
        <v>500751.80645161291</v>
      </c>
      <c r="AN125" s="12">
        <f t="shared" si="68"/>
        <v>-0.15789787562005161</v>
      </c>
      <c r="AO125" s="7">
        <f>AVERAGE($AO$5:AO29)</f>
        <v>71935.690799999997</v>
      </c>
      <c r="AP125" s="7">
        <f t="shared" si="69"/>
        <v>180110.94064516123</v>
      </c>
      <c r="AQ125" s="12">
        <f t="shared" si="70"/>
        <v>-0.60060343618036294</v>
      </c>
      <c r="AR125" s="9">
        <f>AVERAGE($AR$5:AR29)</f>
        <v>43225.563583333329</v>
      </c>
      <c r="AS125" s="9">
        <f t="shared" si="71"/>
        <v>97694.726214285693</v>
      </c>
      <c r="AT125" s="12">
        <f t="shared" si="72"/>
        <v>-0.55754455477441578</v>
      </c>
    </row>
    <row r="126" spans="1:46" ht="14.25">
      <c r="A126" s="6">
        <f t="shared" si="44"/>
        <v>46107</v>
      </c>
      <c r="B126" s="7">
        <f>AVERAGE($B$5:B30)</f>
        <v>2225.8461538461538</v>
      </c>
      <c r="C126" s="7">
        <f t="shared" si="45"/>
        <v>5106.7741935483873</v>
      </c>
      <c r="D126" s="8">
        <f t="shared" si="46"/>
        <v>-0.56413852081845262</v>
      </c>
      <c r="E126" s="9">
        <f>AVERAGE($E$5:E30)</f>
        <v>69</v>
      </c>
      <c r="F126" s="9">
        <f t="shared" si="47"/>
        <v>139.67741935483872</v>
      </c>
      <c r="G126" s="12">
        <f t="shared" si="48"/>
        <v>-0.50600461893764437</v>
      </c>
      <c r="H126" s="7">
        <f>AVERAGE($H$5:H30)</f>
        <v>21.346153846153847</v>
      </c>
      <c r="I126" s="7">
        <f t="shared" si="49"/>
        <v>54</v>
      </c>
      <c r="J126" s="8">
        <f t="shared" si="50"/>
        <v>-0.60470085470085466</v>
      </c>
      <c r="K126" s="9">
        <f>AVERAGE($K$5:K30)</f>
        <v>271.73076923076923</v>
      </c>
      <c r="L126" s="9">
        <f t="shared" si="51"/>
        <v>642.19354838709683</v>
      </c>
      <c r="M126" s="13">
        <f t="shared" si="52"/>
        <v>-0.57687091389623035</v>
      </c>
      <c r="N126" s="7">
        <f>AVERAGE($N$5:N30)</f>
        <v>554.92307692307691</v>
      </c>
      <c r="O126" s="7">
        <f t="shared" si="53"/>
        <v>1168.8709677419354</v>
      </c>
      <c r="P126" s="12">
        <f t="shared" si="54"/>
        <v>-0.52524864400123128</v>
      </c>
      <c r="Q126" s="9">
        <f>AVERAGE($Q$5:Q30)</f>
        <v>3882.0384615384614</v>
      </c>
      <c r="R126" s="9">
        <f t="shared" si="55"/>
        <v>10557.354838709678</v>
      </c>
      <c r="S126" s="12">
        <f t="shared" si="56"/>
        <v>-0.63229061437770862</v>
      </c>
      <c r="T126" s="7">
        <f>AVERAGE($T$5:T30)</f>
        <v>445771.38461538462</v>
      </c>
      <c r="U126" s="7">
        <f t="shared" si="57"/>
        <v>615335.41838709672</v>
      </c>
      <c r="V126" s="12">
        <f t="shared" si="58"/>
        <v>-0.27556358484315679</v>
      </c>
      <c r="W126" s="17"/>
      <c r="X126" s="9">
        <f>AVERAGE($X$5:X30)</f>
        <v>1174.1923076923076</v>
      </c>
      <c r="Y126" s="9">
        <f t="shared" si="59"/>
        <v>2734.7741935483873</v>
      </c>
      <c r="Z126" s="12">
        <f t="shared" si="60"/>
        <v>-0.57064378095187984</v>
      </c>
      <c r="AA126" s="7">
        <f>AVERAGE($AA$5:AA30)</f>
        <v>2566677.5557692307</v>
      </c>
      <c r="AB126" s="7">
        <f t="shared" si="61"/>
        <v>3703315.8093548389</v>
      </c>
      <c r="AC126" s="12">
        <f t="shared" si="62"/>
        <v>-0.30692447312065019</v>
      </c>
      <c r="AD126" s="17"/>
      <c r="AE126" s="17"/>
      <c r="AF126" s="9">
        <f>AVERAGE($AF$5:AF30)</f>
        <v>62.03846153846154</v>
      </c>
      <c r="AG126" s="9">
        <f t="shared" si="63"/>
        <v>135.16129032258064</v>
      </c>
      <c r="AH126" s="12">
        <f t="shared" si="64"/>
        <v>-0.54100422250780233</v>
      </c>
      <c r="AI126" s="7">
        <f>AVERAGE($AI$5:AI30)</f>
        <v>101.96153846153847</v>
      </c>
      <c r="AJ126" s="7">
        <f t="shared" si="65"/>
        <v>197</v>
      </c>
      <c r="AK126" s="12">
        <f t="shared" si="66"/>
        <v>-0.4824287387739164</v>
      </c>
      <c r="AL126" s="9">
        <f>AVERAGE($AL$5:AL30)</f>
        <v>405465.53846153844</v>
      </c>
      <c r="AM126" s="9">
        <f t="shared" si="67"/>
        <v>500751.80645161291</v>
      </c>
      <c r="AN126" s="12">
        <f t="shared" si="68"/>
        <v>-0.19028641886543424</v>
      </c>
      <c r="AO126" s="7">
        <f>AVERAGE($AO$5:AO30)</f>
        <v>69168.933461538458</v>
      </c>
      <c r="AP126" s="7">
        <f t="shared" si="69"/>
        <v>180110.94064516123</v>
      </c>
      <c r="AQ126" s="12">
        <f t="shared" si="70"/>
        <v>-0.61596484248111827</v>
      </c>
      <c r="AR126" s="9">
        <f>AVERAGE($AR$5:AR30)</f>
        <v>43225.563583333329</v>
      </c>
      <c r="AS126" s="9">
        <f t="shared" si="71"/>
        <v>97694.726214285693</v>
      </c>
      <c r="AT126" s="12">
        <f t="shared" si="72"/>
        <v>-0.55754455477441578</v>
      </c>
    </row>
    <row r="127" spans="1:46" ht="14.25">
      <c r="A127" s="6">
        <f t="shared" si="44"/>
        <v>46108</v>
      </c>
      <c r="B127" s="7">
        <f>AVERAGE($B$5:B31)</f>
        <v>2143.4074074074074</v>
      </c>
      <c r="C127" s="7">
        <f t="shared" si="45"/>
        <v>5106.7741935483873</v>
      </c>
      <c r="D127" s="8">
        <f t="shared" si="46"/>
        <v>-0.58028153856591735</v>
      </c>
      <c r="E127" s="9">
        <f>AVERAGE($E$5:E31)</f>
        <v>66.444444444444443</v>
      </c>
      <c r="F127" s="9">
        <f t="shared" si="47"/>
        <v>139.67741935483872</v>
      </c>
      <c r="G127" s="12">
        <f t="shared" si="48"/>
        <v>-0.52430074416217609</v>
      </c>
      <c r="H127" s="7">
        <f>AVERAGE($H$5:H31)</f>
        <v>20.555555555555557</v>
      </c>
      <c r="I127" s="7">
        <f t="shared" si="49"/>
        <v>54</v>
      </c>
      <c r="J127" s="8">
        <f t="shared" si="50"/>
        <v>-0.61934156378600824</v>
      </c>
      <c r="K127" s="9">
        <f>AVERAGE($K$5:K31)</f>
        <v>261.66666666666669</v>
      </c>
      <c r="L127" s="9">
        <f t="shared" si="51"/>
        <v>642.19354838709683</v>
      </c>
      <c r="M127" s="13">
        <f t="shared" si="52"/>
        <v>-0.5925423615297033</v>
      </c>
      <c r="N127" s="7">
        <f>AVERAGE($N$5:N31)</f>
        <v>534.37037037037032</v>
      </c>
      <c r="O127" s="7">
        <f t="shared" si="53"/>
        <v>1168.8709677419354</v>
      </c>
      <c r="P127" s="12">
        <f t="shared" si="54"/>
        <v>-0.5428320275567412</v>
      </c>
      <c r="Q127" s="9">
        <f>AVERAGE($Q$5:Q31)</f>
        <v>3738.2592592592591</v>
      </c>
      <c r="R127" s="9">
        <f t="shared" si="55"/>
        <v>10557.354838709678</v>
      </c>
      <c r="S127" s="12">
        <f t="shared" si="56"/>
        <v>-0.64590948051186747</v>
      </c>
      <c r="T127" s="7">
        <f>AVERAGE($T$5:T31)</f>
        <v>429261.33333333331</v>
      </c>
      <c r="U127" s="7">
        <f t="shared" si="57"/>
        <v>615335.41838709672</v>
      </c>
      <c r="V127" s="12">
        <f t="shared" si="58"/>
        <v>-0.30239456318229918</v>
      </c>
      <c r="W127" s="17"/>
      <c r="X127" s="9">
        <f>AVERAGE($X$5:X31)</f>
        <v>1130.7037037037037</v>
      </c>
      <c r="Y127" s="9">
        <f t="shared" si="59"/>
        <v>2734.7741935483873</v>
      </c>
      <c r="Z127" s="12">
        <f t="shared" si="60"/>
        <v>-0.58654586313884716</v>
      </c>
      <c r="AA127" s="7">
        <f>AVERAGE($AA$5:AA31)</f>
        <v>2471615.4240740743</v>
      </c>
      <c r="AB127" s="7">
        <f t="shared" si="61"/>
        <v>3703315.8093548389</v>
      </c>
      <c r="AC127" s="12">
        <f t="shared" si="62"/>
        <v>-0.33259393707914459</v>
      </c>
      <c r="AD127" s="17"/>
      <c r="AE127" s="17"/>
      <c r="AF127" s="9">
        <f>AVERAGE($AF$5:AF31)</f>
        <v>59.74074074074074</v>
      </c>
      <c r="AG127" s="9">
        <f t="shared" si="63"/>
        <v>135.16129032258064</v>
      </c>
      <c r="AH127" s="12">
        <f t="shared" si="64"/>
        <v>-0.55800406611862463</v>
      </c>
      <c r="AI127" s="7">
        <f>AVERAGE($AI$5:AI31)</f>
        <v>98.18518518518519</v>
      </c>
      <c r="AJ127" s="7">
        <f t="shared" si="65"/>
        <v>197</v>
      </c>
      <c r="AK127" s="12">
        <f t="shared" si="66"/>
        <v>-0.50159804474525282</v>
      </c>
      <c r="AL127" s="9">
        <f>AVERAGE($AL$5:AL31)</f>
        <v>390448.29629629629</v>
      </c>
      <c r="AM127" s="9">
        <f t="shared" si="67"/>
        <v>500751.80645161291</v>
      </c>
      <c r="AN127" s="12">
        <f t="shared" si="68"/>
        <v>-0.22027581075930702</v>
      </c>
      <c r="AO127" s="7">
        <f>AVERAGE($AO$5:AO31)</f>
        <v>66607.121111111119</v>
      </c>
      <c r="AP127" s="7">
        <f t="shared" si="69"/>
        <v>180110.94064516123</v>
      </c>
      <c r="AQ127" s="12">
        <f t="shared" si="70"/>
        <v>-0.6301883668336693</v>
      </c>
      <c r="AR127" s="9">
        <f>AVERAGE($AR$5:AR31)</f>
        <v>43225.563583333329</v>
      </c>
      <c r="AS127" s="9">
        <f t="shared" si="71"/>
        <v>97694.726214285693</v>
      </c>
      <c r="AT127" s="12">
        <f t="shared" si="72"/>
        <v>-0.55754455477441578</v>
      </c>
    </row>
    <row r="128" spans="1:46" ht="14.25">
      <c r="A128" s="6">
        <f t="shared" si="44"/>
        <v>46109</v>
      </c>
      <c r="B128" s="7">
        <f>AVERAGE($B$5:B32)</f>
        <v>2066.8571428571427</v>
      </c>
      <c r="C128" s="7">
        <f t="shared" si="45"/>
        <v>5106.7741935483873</v>
      </c>
      <c r="D128" s="8">
        <f t="shared" si="46"/>
        <v>-0.59527148361713456</v>
      </c>
      <c r="E128" s="9">
        <f>AVERAGE($E$5:E32)</f>
        <v>64.071428571428569</v>
      </c>
      <c r="F128" s="9">
        <f t="shared" si="47"/>
        <v>139.67741935483872</v>
      </c>
      <c r="G128" s="12">
        <f t="shared" si="48"/>
        <v>-0.54129000329924126</v>
      </c>
      <c r="H128" s="7">
        <f>AVERAGE($H$5:H32)</f>
        <v>19.821428571428573</v>
      </c>
      <c r="I128" s="7">
        <f t="shared" si="49"/>
        <v>54</v>
      </c>
      <c r="J128" s="8">
        <f t="shared" si="50"/>
        <v>-0.63293650793650802</v>
      </c>
      <c r="K128" s="9">
        <f>AVERAGE($K$5:K32)</f>
        <v>252.32142857142858</v>
      </c>
      <c r="L128" s="9">
        <f t="shared" si="51"/>
        <v>642.19354838709683</v>
      </c>
      <c r="M128" s="13">
        <f t="shared" si="52"/>
        <v>-0.60709442004649972</v>
      </c>
      <c r="N128" s="7">
        <f>AVERAGE($N$5:N32)</f>
        <v>515.28571428571433</v>
      </c>
      <c r="O128" s="7">
        <f t="shared" si="53"/>
        <v>1168.8709677419354</v>
      </c>
      <c r="P128" s="12">
        <f t="shared" si="54"/>
        <v>-0.55915945514400034</v>
      </c>
      <c r="Q128" s="9">
        <f>AVERAGE($Q$5:Q32)</f>
        <v>3604.75</v>
      </c>
      <c r="R128" s="9">
        <f t="shared" si="55"/>
        <v>10557.354838709678</v>
      </c>
      <c r="S128" s="12">
        <f t="shared" si="56"/>
        <v>-0.65855557049358648</v>
      </c>
      <c r="T128" s="7">
        <f>AVERAGE($T$5:T32)</f>
        <v>413930.57142857142</v>
      </c>
      <c r="U128" s="7">
        <f t="shared" si="57"/>
        <v>615335.41838709672</v>
      </c>
      <c r="V128" s="12">
        <f t="shared" si="58"/>
        <v>-0.32730904306864561</v>
      </c>
      <c r="W128" s="17"/>
      <c r="X128" s="9">
        <f>AVERAGE($X$5:X32)</f>
        <v>1090.3214285714287</v>
      </c>
      <c r="Y128" s="9">
        <f t="shared" si="59"/>
        <v>2734.7741935483873</v>
      </c>
      <c r="Z128" s="12">
        <f t="shared" si="60"/>
        <v>-0.60131208231245981</v>
      </c>
      <c r="AA128" s="7">
        <f>AVERAGE($AA$5:AA32)</f>
        <v>2383343.4446428572</v>
      </c>
      <c r="AB128" s="7">
        <f t="shared" si="61"/>
        <v>3703315.8093548389</v>
      </c>
      <c r="AC128" s="12">
        <f t="shared" si="62"/>
        <v>-0.35642986789774661</v>
      </c>
      <c r="AD128" s="17"/>
      <c r="AE128" s="17"/>
      <c r="AF128" s="9">
        <f>AVERAGE($AF$5:AF32)</f>
        <v>57.607142857142854</v>
      </c>
      <c r="AG128" s="9">
        <f t="shared" si="63"/>
        <v>135.16129032258064</v>
      </c>
      <c r="AH128" s="12">
        <f t="shared" si="64"/>
        <v>-0.57378963518581649</v>
      </c>
      <c r="AI128" s="7">
        <f>AVERAGE($AI$5:AI32)</f>
        <v>94.678571428571431</v>
      </c>
      <c r="AJ128" s="7">
        <f t="shared" si="65"/>
        <v>197</v>
      </c>
      <c r="AK128" s="12">
        <f t="shared" si="66"/>
        <v>-0.51939811457577956</v>
      </c>
      <c r="AL128" s="9">
        <f>AVERAGE($AL$5:AL32)</f>
        <v>376503.71428571426</v>
      </c>
      <c r="AM128" s="9">
        <f t="shared" si="67"/>
        <v>500751.80645161291</v>
      </c>
      <c r="AN128" s="12">
        <f t="shared" si="68"/>
        <v>-0.24812310323218895</v>
      </c>
      <c r="AO128" s="7">
        <f>AVERAGE($AO$5:AO32)</f>
        <v>64228.295357142859</v>
      </c>
      <c r="AP128" s="7">
        <f t="shared" si="69"/>
        <v>180110.94064516123</v>
      </c>
      <c r="AQ128" s="12">
        <f t="shared" si="70"/>
        <v>-0.64339592516103827</v>
      </c>
      <c r="AR128" s="9">
        <f>AVERAGE($AR$5:AR32)</f>
        <v>43225.563583333329</v>
      </c>
      <c r="AS128" s="9">
        <f t="shared" si="71"/>
        <v>97694.726214285693</v>
      </c>
      <c r="AT128" s="12">
        <f t="shared" si="72"/>
        <v>-0.55754455477441578</v>
      </c>
    </row>
    <row r="129" spans="1:46" ht="14.25">
      <c r="A129" s="6">
        <f t="shared" si="44"/>
        <v>46110</v>
      </c>
      <c r="B129" s="7">
        <f>AVERAGE($B$5:B33)</f>
        <v>1995.5862068965516</v>
      </c>
      <c r="C129" s="7">
        <f t="shared" si="45"/>
        <v>5106.7741935483873</v>
      </c>
      <c r="D129" s="8">
        <f t="shared" si="46"/>
        <v>-0.60922763935447477</v>
      </c>
      <c r="E129" s="9">
        <f>AVERAGE($E$5:E33)</f>
        <v>61.862068965517238</v>
      </c>
      <c r="F129" s="9">
        <f t="shared" si="47"/>
        <v>139.67741935483872</v>
      </c>
      <c r="G129" s="12">
        <f t="shared" si="48"/>
        <v>-0.55710758939237082</v>
      </c>
      <c r="H129" s="7">
        <f>AVERAGE($H$5:H33)</f>
        <v>19.137931034482758</v>
      </c>
      <c r="I129" s="7">
        <f t="shared" si="49"/>
        <v>54</v>
      </c>
      <c r="J129" s="8">
        <f t="shared" si="50"/>
        <v>-0.64559386973180066</v>
      </c>
      <c r="K129" s="9">
        <f>AVERAGE($K$5:K33)</f>
        <v>243.62068965517241</v>
      </c>
      <c r="L129" s="9">
        <f t="shared" si="51"/>
        <v>642.19354838709683</v>
      </c>
      <c r="M129" s="13">
        <f t="shared" si="52"/>
        <v>-0.6206428883207582</v>
      </c>
      <c r="N129" s="7">
        <f>AVERAGE($N$5:N33)</f>
        <v>497.51724137931035</v>
      </c>
      <c r="O129" s="7">
        <f t="shared" si="53"/>
        <v>1168.8709677419354</v>
      </c>
      <c r="P129" s="12">
        <f t="shared" si="54"/>
        <v>-0.5743608532424832</v>
      </c>
      <c r="Q129" s="9">
        <f>AVERAGE($Q$5:Q33)</f>
        <v>3480.4482758620688</v>
      </c>
      <c r="R129" s="9">
        <f t="shared" si="55"/>
        <v>10557.354838709678</v>
      </c>
      <c r="S129" s="12">
        <f t="shared" si="56"/>
        <v>-0.67032951633863525</v>
      </c>
      <c r="T129" s="7">
        <f>AVERAGE($T$5:T33)</f>
        <v>399657.10344827588</v>
      </c>
      <c r="U129" s="7">
        <f t="shared" si="57"/>
        <v>615335.41838709672</v>
      </c>
      <c r="V129" s="12">
        <f t="shared" si="58"/>
        <v>-0.35050528296283018</v>
      </c>
      <c r="W129" s="17"/>
      <c r="X129" s="9">
        <f>AVERAGE($X$5:X33)</f>
        <v>1052.7241379310344</v>
      </c>
      <c r="Y129" s="9">
        <f t="shared" si="59"/>
        <v>2734.7741935483873</v>
      </c>
      <c r="Z129" s="12">
        <f t="shared" si="60"/>
        <v>-0.61505994154306465</v>
      </c>
      <c r="AA129" s="7">
        <f>AVERAGE($AA$5:AA33)</f>
        <v>2301159.1879310347</v>
      </c>
      <c r="AB129" s="7">
        <f t="shared" si="61"/>
        <v>3703315.8093548389</v>
      </c>
      <c r="AC129" s="12">
        <f t="shared" si="62"/>
        <v>-0.37862194141851391</v>
      </c>
      <c r="AD129" s="17"/>
      <c r="AE129" s="17"/>
      <c r="AF129" s="9">
        <f>AVERAGE($AF$5:AF33)</f>
        <v>55.620689655172413</v>
      </c>
      <c r="AG129" s="9">
        <f t="shared" si="63"/>
        <v>135.16129032258064</v>
      </c>
      <c r="AH129" s="12">
        <f t="shared" si="64"/>
        <v>-0.58848654431734015</v>
      </c>
      <c r="AI129" s="7">
        <f>AVERAGE($AI$5:AI33)</f>
        <v>91.41379310344827</v>
      </c>
      <c r="AJ129" s="7">
        <f t="shared" si="65"/>
        <v>197</v>
      </c>
      <c r="AK129" s="12">
        <f t="shared" si="66"/>
        <v>-0.53597059338351127</v>
      </c>
      <c r="AL129" s="9">
        <f>AVERAGE($AL$5:AL33)</f>
        <v>363520.8275862069</v>
      </c>
      <c r="AM129" s="9">
        <f t="shared" si="67"/>
        <v>500751.80645161291</v>
      </c>
      <c r="AN129" s="12">
        <f t="shared" si="68"/>
        <v>-0.27404989277590652</v>
      </c>
      <c r="AO129" s="7">
        <f>AVERAGE($AO$5:AO33)</f>
        <v>62013.526551724135</v>
      </c>
      <c r="AP129" s="7">
        <f t="shared" si="69"/>
        <v>180110.94064516123</v>
      </c>
      <c r="AQ129" s="12">
        <f t="shared" si="70"/>
        <v>-0.65569261739686457</v>
      </c>
      <c r="AR129" s="9">
        <f>AVERAGE($AR$5:AR33)</f>
        <v>43225.563583333329</v>
      </c>
      <c r="AS129" s="9">
        <f t="shared" si="71"/>
        <v>97694.726214285693</v>
      </c>
      <c r="AT129" s="12">
        <f t="shared" si="72"/>
        <v>-0.55754455477441578</v>
      </c>
    </row>
    <row r="130" spans="1:46" ht="14.25">
      <c r="A130" s="6">
        <f t="shared" si="44"/>
        <v>46111</v>
      </c>
      <c r="B130" s="7">
        <f>AVERAGE($B$5:B34)</f>
        <v>1929.0666666666666</v>
      </c>
      <c r="C130" s="7">
        <f t="shared" si="45"/>
        <v>5106.7741935483873</v>
      </c>
      <c r="D130" s="8">
        <f t="shared" si="46"/>
        <v>-0.62225338470932556</v>
      </c>
      <c r="E130" s="9">
        <f>AVERAGE($E$5:E34)</f>
        <v>59.8</v>
      </c>
      <c r="F130" s="9">
        <f t="shared" si="47"/>
        <v>139.67741935483872</v>
      </c>
      <c r="G130" s="12">
        <f t="shared" si="48"/>
        <v>-0.57187066974595846</v>
      </c>
      <c r="H130" s="7">
        <f>AVERAGE($H$5:H34)</f>
        <v>18.5</v>
      </c>
      <c r="I130" s="7">
        <f t="shared" si="49"/>
        <v>54</v>
      </c>
      <c r="J130" s="8">
        <f t="shared" si="50"/>
        <v>-0.65740740740740744</v>
      </c>
      <c r="K130" s="9">
        <f>AVERAGE($K$5:K34)</f>
        <v>235.5</v>
      </c>
      <c r="L130" s="9">
        <f t="shared" si="51"/>
        <v>642.19354838709683</v>
      </c>
      <c r="M130" s="13">
        <f t="shared" si="52"/>
        <v>-0.63328812537673296</v>
      </c>
      <c r="N130" s="7">
        <f>AVERAGE($N$5:N34)</f>
        <v>480.93333333333334</v>
      </c>
      <c r="O130" s="7">
        <f t="shared" si="53"/>
        <v>1168.8709677419354</v>
      </c>
      <c r="P130" s="12">
        <f t="shared" si="54"/>
        <v>-0.58854882480106707</v>
      </c>
      <c r="Q130" s="9">
        <f>AVERAGE($Q$5:Q34)</f>
        <v>3364.4333333333334</v>
      </c>
      <c r="R130" s="9">
        <f t="shared" si="55"/>
        <v>10557.354838709678</v>
      </c>
      <c r="S130" s="12">
        <f t="shared" si="56"/>
        <v>-0.68131853246068075</v>
      </c>
      <c r="T130" s="7">
        <f>AVERAGE($T$5:T34)</f>
        <v>386335.2</v>
      </c>
      <c r="U130" s="7">
        <f t="shared" si="57"/>
        <v>615335.41838709672</v>
      </c>
      <c r="V130" s="12">
        <f t="shared" si="58"/>
        <v>-0.37215510686406922</v>
      </c>
      <c r="W130" s="17"/>
      <c r="X130" s="9">
        <f>AVERAGE($X$5:X34)</f>
        <v>1017.6333333333333</v>
      </c>
      <c r="Y130" s="9">
        <f t="shared" si="59"/>
        <v>2734.7741935483873</v>
      </c>
      <c r="Z130" s="12">
        <f t="shared" si="60"/>
        <v>-0.62789127682496249</v>
      </c>
      <c r="AA130" s="7">
        <f>AVERAGE($AA$5:AA34)</f>
        <v>2224453.8816666668</v>
      </c>
      <c r="AB130" s="7">
        <f t="shared" si="61"/>
        <v>3703315.8093548389</v>
      </c>
      <c r="AC130" s="12">
        <f t="shared" si="62"/>
        <v>-0.39933454337123014</v>
      </c>
      <c r="AD130" s="17"/>
      <c r="AE130" s="17"/>
      <c r="AF130" s="9">
        <f>AVERAGE($AF$5:AF34)</f>
        <v>53.766666666666666</v>
      </c>
      <c r="AG130" s="9">
        <f t="shared" si="63"/>
        <v>135.16129032258064</v>
      </c>
      <c r="AH130" s="12">
        <f t="shared" si="64"/>
        <v>-0.60220365950676213</v>
      </c>
      <c r="AI130" s="7">
        <f>AVERAGE($AI$5:AI34)</f>
        <v>88.36666666666666</v>
      </c>
      <c r="AJ130" s="7">
        <f t="shared" si="65"/>
        <v>197</v>
      </c>
      <c r="AK130" s="12">
        <f t="shared" si="66"/>
        <v>-0.55143824027072763</v>
      </c>
      <c r="AL130" s="9">
        <f>AVERAGE($AL$5:AL34)</f>
        <v>351403.46666666667</v>
      </c>
      <c r="AM130" s="9">
        <f t="shared" si="67"/>
        <v>500751.80645161291</v>
      </c>
      <c r="AN130" s="12">
        <f t="shared" si="68"/>
        <v>-0.29824822968337628</v>
      </c>
      <c r="AO130" s="7">
        <f>AVERAGE($AO$5:AO34)</f>
        <v>59946.409</v>
      </c>
      <c r="AP130" s="7">
        <f t="shared" si="69"/>
        <v>180110.94064516123</v>
      </c>
      <c r="AQ130" s="12">
        <f t="shared" si="70"/>
        <v>-0.66716953015030245</v>
      </c>
      <c r="AR130" s="9">
        <f>AVERAGE($AR$5:AR34)</f>
        <v>43225.563583333329</v>
      </c>
      <c r="AS130" s="9">
        <f t="shared" si="71"/>
        <v>97694.726214285693</v>
      </c>
      <c r="AT130" s="12">
        <f t="shared" si="72"/>
        <v>-0.55754455477441578</v>
      </c>
    </row>
    <row r="131" spans="1:46" ht="14.25">
      <c r="A131" s="6">
        <f t="shared" si="44"/>
        <v>46112</v>
      </c>
      <c r="B131" s="7">
        <f>AVERAGE($B$5:B35)</f>
        <v>1866.8387096774193</v>
      </c>
      <c r="C131" s="7">
        <f t="shared" si="45"/>
        <v>5106.7741935483873</v>
      </c>
      <c r="D131" s="8">
        <f t="shared" si="46"/>
        <v>-0.63443875939612149</v>
      </c>
      <c r="E131" s="9">
        <f>AVERAGE($E$5:E35)</f>
        <v>57.87096774193548</v>
      </c>
      <c r="F131" s="9">
        <f t="shared" si="47"/>
        <v>139.67741935483872</v>
      </c>
      <c r="G131" s="12">
        <f t="shared" si="48"/>
        <v>-0.58568129330254037</v>
      </c>
      <c r="H131" s="7">
        <f>AVERAGE($H$5:H35)</f>
        <v>17.903225806451612</v>
      </c>
      <c r="I131" s="7">
        <f t="shared" si="49"/>
        <v>54</v>
      </c>
      <c r="J131" s="8">
        <f t="shared" si="50"/>
        <v>-0.66845878136200709</v>
      </c>
      <c r="K131" s="9">
        <f>AVERAGE($K$5:K35)</f>
        <v>227.90322580645162</v>
      </c>
      <c r="L131" s="9">
        <f t="shared" si="51"/>
        <v>642.19354838709683</v>
      </c>
      <c r="M131" s="13">
        <f t="shared" si="52"/>
        <v>-0.64511754068716098</v>
      </c>
      <c r="N131" s="7">
        <f>AVERAGE($N$5:N35)</f>
        <v>465.41935483870969</v>
      </c>
      <c r="O131" s="7">
        <f t="shared" si="53"/>
        <v>1168.8709677419354</v>
      </c>
      <c r="P131" s="12">
        <f t="shared" si="54"/>
        <v>-0.60182144335587129</v>
      </c>
      <c r="Q131" s="9">
        <f>AVERAGE($Q$5:Q35)</f>
        <v>3255.9032258064517</v>
      </c>
      <c r="R131" s="9">
        <f t="shared" si="55"/>
        <v>10557.354838709678</v>
      </c>
      <c r="S131" s="12">
        <f t="shared" si="56"/>
        <v>-0.69159857980065875</v>
      </c>
      <c r="T131" s="7">
        <f>AVERAGE($T$5:T35)</f>
        <v>373872.77419354836</v>
      </c>
      <c r="U131" s="7">
        <f t="shared" si="57"/>
        <v>615335.41838709672</v>
      </c>
      <c r="V131" s="12">
        <f t="shared" si="58"/>
        <v>-0.39240816793297023</v>
      </c>
      <c r="W131" s="17"/>
      <c r="X131" s="9">
        <f>AVERAGE($X$5:X35)</f>
        <v>984.80645161290317</v>
      </c>
      <c r="Y131" s="9">
        <f t="shared" si="59"/>
        <v>2734.7741935483873</v>
      </c>
      <c r="Z131" s="12">
        <f t="shared" si="60"/>
        <v>-0.63989478402415723</v>
      </c>
      <c r="AA131" s="7">
        <f>AVERAGE($AA$5:AA35)</f>
        <v>2152697.30483871</v>
      </c>
      <c r="AB131" s="7">
        <f t="shared" si="61"/>
        <v>3703315.8093548389</v>
      </c>
      <c r="AC131" s="12">
        <f t="shared" si="62"/>
        <v>-0.41871084842377104</v>
      </c>
      <c r="AD131" s="17"/>
      <c r="AE131" s="17"/>
      <c r="AF131" s="9">
        <f>AVERAGE($AF$5:AF35)</f>
        <v>52.032258064516128</v>
      </c>
      <c r="AG131" s="9">
        <f t="shared" si="63"/>
        <v>135.16129032258064</v>
      </c>
      <c r="AH131" s="12">
        <f t="shared" si="64"/>
        <v>-0.61503579952267307</v>
      </c>
      <c r="AI131" s="7">
        <f>AVERAGE($AI$5:AI35)</f>
        <v>85.516129032258064</v>
      </c>
      <c r="AJ131" s="7">
        <f t="shared" si="65"/>
        <v>197</v>
      </c>
      <c r="AK131" s="12">
        <f t="shared" si="66"/>
        <v>-0.56590797445554286</v>
      </c>
      <c r="AL131" s="9">
        <f>AVERAGE($AL$5:AL35)</f>
        <v>340067.87096774194</v>
      </c>
      <c r="AM131" s="9">
        <f t="shared" si="67"/>
        <v>500751.80645161291</v>
      </c>
      <c r="AN131" s="12">
        <f t="shared" si="68"/>
        <v>-0.3208853835645577</v>
      </c>
      <c r="AO131" s="7">
        <f>AVERAGE($AO$5:AO35)</f>
        <v>58012.653870967741</v>
      </c>
      <c r="AP131" s="7">
        <f t="shared" si="69"/>
        <v>180110.94064516123</v>
      </c>
      <c r="AQ131" s="12">
        <f t="shared" si="70"/>
        <v>-0.67790599691964759</v>
      </c>
      <c r="AR131" s="9">
        <f>AVERAGE($AR$5:AR35)</f>
        <v>43225.563583333329</v>
      </c>
      <c r="AS131" s="9">
        <f t="shared" si="71"/>
        <v>97694.726214285693</v>
      </c>
      <c r="AT131" s="12">
        <f t="shared" si="72"/>
        <v>-0.55754455477441578</v>
      </c>
    </row>
    <row r="132" spans="1:46" ht="14.25">
      <c r="W132" s="17"/>
      <c r="AD132" s="17"/>
      <c r="AE132" s="17"/>
    </row>
    <row r="133" spans="1:46" ht="14.25">
      <c r="W133" s="17"/>
      <c r="AD133" s="17"/>
      <c r="AE133" s="17"/>
    </row>
    <row r="134" spans="1:46" ht="14.25">
      <c r="W134" s="17"/>
      <c r="AD134" s="17"/>
      <c r="AE134" s="17"/>
    </row>
    <row r="135" spans="1:46" ht="14.25">
      <c r="W135" s="17"/>
      <c r="AD135" s="17"/>
      <c r="AE135" s="17"/>
    </row>
    <row r="136" spans="1:46" ht="14.25">
      <c r="W136" s="17"/>
      <c r="AD136" s="17"/>
      <c r="AE136" s="17"/>
    </row>
    <row r="137" spans="1:46" ht="14.25">
      <c r="W137" s="17"/>
      <c r="AD137" s="17"/>
      <c r="AE137" s="17"/>
    </row>
    <row r="138" spans="1:46" ht="14.25">
      <c r="AD138" s="17"/>
      <c r="AE138" s="17"/>
    </row>
    <row r="139" spans="1:46" ht="14.25">
      <c r="AD139" s="17"/>
      <c r="AE139" s="17"/>
    </row>
  </sheetData>
  <mergeCells count="30">
    <mergeCell ref="AI3:AK3"/>
    <mergeCell ref="AL3:AN3"/>
    <mergeCell ref="AO3:AQ3"/>
    <mergeCell ref="AR3:AT3"/>
    <mergeCell ref="A3:A4"/>
    <mergeCell ref="Q3:S3"/>
    <mergeCell ref="T3:V3"/>
    <mergeCell ref="X3:Z3"/>
    <mergeCell ref="AA3:AC3"/>
    <mergeCell ref="AF3:AH3"/>
    <mergeCell ref="B3:D3"/>
    <mergeCell ref="E3:G3"/>
    <mergeCell ref="H3:J3"/>
    <mergeCell ref="K3:M3"/>
    <mergeCell ref="N3:P3"/>
    <mergeCell ref="AF2:AH2"/>
    <mergeCell ref="AI2:AK2"/>
    <mergeCell ref="AL2:AN2"/>
    <mergeCell ref="AO2:AQ2"/>
    <mergeCell ref="AR2:AT2"/>
    <mergeCell ref="N2:P2"/>
    <mergeCell ref="Q2:S2"/>
    <mergeCell ref="T2:V2"/>
    <mergeCell ref="X2:Z2"/>
    <mergeCell ref="AA2:AC2"/>
    <mergeCell ref="A1:C1"/>
    <mergeCell ref="B2:D2"/>
    <mergeCell ref="E2:G2"/>
    <mergeCell ref="H2:J2"/>
    <mergeCell ref="K2:M2"/>
  </mergeCells>
  <phoneticPr fontId="30" type="noConversion"/>
  <conditionalFormatting sqref="B69">
    <cfRule type="colorScale" priority="68">
      <colorScale>
        <cfvo type="min"/>
        <cfvo type="percentile" val="50"/>
        <cfvo type="max"/>
        <color rgb="FFF8696B"/>
        <color rgb="FFFCFCFF"/>
        <color rgb="FF5A8AC6"/>
      </colorScale>
    </cfRule>
    <cfRule type="dataBar" priority="69">
      <dataBar>
        <cfvo type="min"/>
        <cfvo type="max"/>
        <color rgb="FFFFB628"/>
      </dataBar>
      <extLst>
        <ext xmlns:x14="http://schemas.microsoft.com/office/spreadsheetml/2009/9/main" uri="{B025F937-C7B1-47D3-B67F-A62EFF666E3E}">
          <x14:id>{A1B8CD17-D7F6-4894-B9DD-40F47BA62413}</x14:id>
        </ext>
      </extLst>
    </cfRule>
    <cfRule type="cellIs" dxfId="919" priority="70" operator="greaterThan">
      <formula>0</formula>
    </cfRule>
    <cfRule type="cellIs" dxfId="918" priority="72" operator="lessThan">
      <formula>0</formula>
    </cfRule>
    <cfRule type="cellIs" dxfId="917" priority="73" operator="lessThan">
      <formula>"&lt;=0"</formula>
    </cfRule>
  </conditionalFormatting>
  <conditionalFormatting sqref="B69:B99">
    <cfRule type="cellIs" dxfId="916" priority="71" operator="equal">
      <formula>0</formula>
    </cfRule>
  </conditionalFormatting>
  <conditionalFormatting sqref="B70:B99">
    <cfRule type="colorScale" priority="321">
      <colorScale>
        <cfvo type="min"/>
        <cfvo type="percentile" val="50"/>
        <cfvo type="max"/>
        <color rgb="FFF8696B"/>
        <color rgb="FFFCFCFF"/>
        <color rgb="FF5A8AC6"/>
      </colorScale>
    </cfRule>
    <cfRule type="dataBar" priority="322">
      <dataBar>
        <cfvo type="min"/>
        <cfvo type="max"/>
        <color rgb="FFFFB628"/>
      </dataBar>
      <extLst>
        <ext xmlns:x14="http://schemas.microsoft.com/office/spreadsheetml/2009/9/main" uri="{B025F937-C7B1-47D3-B67F-A62EFF666E3E}">
          <x14:id>{7BB4E8E0-CAAD-4F39-BA19-7C140D7B9354}</x14:id>
        </ext>
      </extLst>
    </cfRule>
    <cfRule type="cellIs" dxfId="915" priority="323" operator="greaterThan">
      <formula>0</formula>
    </cfRule>
    <cfRule type="cellIs" dxfId="914" priority="325" operator="lessThan">
      <formula>0</formula>
    </cfRule>
    <cfRule type="cellIs" dxfId="913" priority="326" operator="lessThan">
      <formula>"&lt;=0"</formula>
    </cfRule>
  </conditionalFormatting>
  <conditionalFormatting sqref="D5:D35">
    <cfRule type="colorScale" priority="333">
      <colorScale>
        <cfvo type="min"/>
        <cfvo type="percentile" val="50"/>
        <cfvo type="max"/>
        <color rgb="FFF8696B"/>
        <color rgb="FFFCFCFF"/>
        <color rgb="FF5A8AC6"/>
      </colorScale>
    </cfRule>
    <cfRule type="dataBar" priority="334">
      <dataBar>
        <cfvo type="min"/>
        <cfvo type="max"/>
        <color rgb="FFFFB628"/>
      </dataBar>
      <extLst>
        <ext xmlns:x14="http://schemas.microsoft.com/office/spreadsheetml/2009/9/main" uri="{B025F937-C7B1-47D3-B67F-A62EFF666E3E}">
          <x14:id>{7CF17B1B-C459-4208-A3EE-F5DB042D1876}</x14:id>
        </ext>
      </extLst>
    </cfRule>
    <cfRule type="cellIs" dxfId="912" priority="335" operator="greaterThan">
      <formula>0</formula>
    </cfRule>
    <cfRule type="cellIs" dxfId="911" priority="336" operator="equal">
      <formula>0</formula>
    </cfRule>
    <cfRule type="cellIs" dxfId="910" priority="337" operator="lessThan">
      <formula>0</formula>
    </cfRule>
    <cfRule type="cellIs" dxfId="909" priority="338" operator="lessThan">
      <formula>"&lt;=0"</formula>
    </cfRule>
  </conditionalFormatting>
  <conditionalFormatting sqref="D37:D67">
    <cfRule type="colorScale" priority="327">
      <colorScale>
        <cfvo type="min"/>
        <cfvo type="percentile" val="50"/>
        <cfvo type="max"/>
        <color rgb="FFF8696B"/>
        <color rgb="FFFCFCFF"/>
        <color rgb="FF5A8AC6"/>
      </colorScale>
    </cfRule>
    <cfRule type="dataBar" priority="328">
      <dataBar>
        <cfvo type="min"/>
        <cfvo type="max"/>
        <color rgb="FFFFB628"/>
      </dataBar>
      <extLst>
        <ext xmlns:x14="http://schemas.microsoft.com/office/spreadsheetml/2009/9/main" uri="{B025F937-C7B1-47D3-B67F-A62EFF666E3E}">
          <x14:id>{93B0880E-B92D-4386-8811-180A749F5CD4}</x14:id>
        </ext>
      </extLst>
    </cfRule>
    <cfRule type="cellIs" dxfId="908" priority="329" operator="greaterThan">
      <formula>0</formula>
    </cfRule>
    <cfRule type="cellIs" dxfId="907" priority="330" operator="equal">
      <formula>0</formula>
    </cfRule>
    <cfRule type="cellIs" dxfId="906" priority="331" operator="lessThan">
      <formula>0</formula>
    </cfRule>
    <cfRule type="cellIs" dxfId="905" priority="332" operator="lessThan">
      <formula>"&lt;=0"</formula>
    </cfRule>
  </conditionalFormatting>
  <conditionalFormatting sqref="D101:D131">
    <cfRule type="colorScale" priority="309">
      <colorScale>
        <cfvo type="min"/>
        <cfvo type="percentile" val="50"/>
        <cfvo type="max"/>
        <color rgb="FFF8696B"/>
        <color rgb="FFFCFCFF"/>
        <color rgb="FF5A8AC6"/>
      </colorScale>
    </cfRule>
    <cfRule type="dataBar" priority="310">
      <dataBar>
        <cfvo type="min"/>
        <cfvo type="max"/>
        <color rgb="FFFFB628"/>
      </dataBar>
      <extLst>
        <ext xmlns:x14="http://schemas.microsoft.com/office/spreadsheetml/2009/9/main" uri="{B025F937-C7B1-47D3-B67F-A62EFF666E3E}">
          <x14:id>{655227BC-58B5-443D-BDCF-CF15C1498969}</x14:id>
        </ext>
      </extLst>
    </cfRule>
    <cfRule type="cellIs" dxfId="904" priority="311" operator="greaterThan">
      <formula>0</formula>
    </cfRule>
    <cfRule type="cellIs" dxfId="903" priority="312" operator="equal">
      <formula>0</formula>
    </cfRule>
    <cfRule type="cellIs" dxfId="902" priority="313" operator="lessThan">
      <formula>0</formula>
    </cfRule>
    <cfRule type="cellIs" dxfId="901" priority="314" operator="lessThan">
      <formula>"&lt;=0"</formula>
    </cfRule>
  </conditionalFormatting>
  <conditionalFormatting sqref="E69">
    <cfRule type="colorScale" priority="62">
      <colorScale>
        <cfvo type="min"/>
        <cfvo type="percentile" val="50"/>
        <cfvo type="max"/>
        <color rgb="FFF8696B"/>
        <color rgb="FFFCFCFF"/>
        <color rgb="FF5A8AC6"/>
      </colorScale>
    </cfRule>
    <cfRule type="dataBar" priority="63">
      <dataBar>
        <cfvo type="min"/>
        <cfvo type="max"/>
        <color rgb="FFFFB628"/>
      </dataBar>
      <extLst>
        <ext xmlns:x14="http://schemas.microsoft.com/office/spreadsheetml/2009/9/main" uri="{B025F937-C7B1-47D3-B67F-A62EFF666E3E}">
          <x14:id>{46AA17ED-0A9F-44CA-AC2C-F087E4BBAE6D}</x14:id>
        </ext>
      </extLst>
    </cfRule>
    <cfRule type="cellIs" dxfId="900" priority="64" operator="greaterThan">
      <formula>0</formula>
    </cfRule>
    <cfRule type="cellIs" dxfId="899" priority="66" operator="lessThan">
      <formula>0</formula>
    </cfRule>
    <cfRule type="cellIs" dxfId="898" priority="67" operator="lessThan">
      <formula>"&lt;=0"</formula>
    </cfRule>
  </conditionalFormatting>
  <conditionalFormatting sqref="E69:E99">
    <cfRule type="cellIs" dxfId="897" priority="65" operator="equal">
      <formula>0</formula>
    </cfRule>
  </conditionalFormatting>
  <conditionalFormatting sqref="E70:E99">
    <cfRule type="colorScale" priority="279">
      <colorScale>
        <cfvo type="min"/>
        <cfvo type="percentile" val="50"/>
        <cfvo type="max"/>
        <color rgb="FFF8696B"/>
        <color rgb="FFFCFCFF"/>
        <color rgb="FF5A8AC6"/>
      </colorScale>
    </cfRule>
    <cfRule type="dataBar" priority="280">
      <dataBar>
        <cfvo type="min"/>
        <cfvo type="max"/>
        <color rgb="FFFFB628"/>
      </dataBar>
      <extLst>
        <ext xmlns:x14="http://schemas.microsoft.com/office/spreadsheetml/2009/9/main" uri="{B025F937-C7B1-47D3-B67F-A62EFF666E3E}">
          <x14:id>{21CD9F25-BF14-4A37-B83D-97A482398861}</x14:id>
        </ext>
      </extLst>
    </cfRule>
    <cfRule type="cellIs" dxfId="896" priority="281" operator="greaterThan">
      <formula>0</formula>
    </cfRule>
    <cfRule type="cellIs" dxfId="895" priority="283" operator="lessThan">
      <formula>0</formula>
    </cfRule>
    <cfRule type="cellIs" dxfId="894" priority="284" operator="lessThan">
      <formula>"&lt;=0"</formula>
    </cfRule>
  </conditionalFormatting>
  <conditionalFormatting sqref="G5:G35">
    <cfRule type="colorScale" priority="351">
      <colorScale>
        <cfvo type="min"/>
        <cfvo type="percentile" val="50"/>
        <cfvo type="max"/>
        <color rgb="FFF8696B"/>
        <color rgb="FFFCFCFF"/>
        <color rgb="FF5A8AC6"/>
      </colorScale>
    </cfRule>
    <cfRule type="dataBar" priority="352">
      <dataBar>
        <cfvo type="min"/>
        <cfvo type="max"/>
        <color rgb="FFFFB628"/>
      </dataBar>
      <extLst>
        <ext xmlns:x14="http://schemas.microsoft.com/office/spreadsheetml/2009/9/main" uri="{B025F937-C7B1-47D3-B67F-A62EFF666E3E}">
          <x14:id>{9355E5A5-B656-4212-B4FF-61E6E1E57DD1}</x14:id>
        </ext>
      </extLst>
    </cfRule>
    <cfRule type="cellIs" dxfId="893" priority="353" operator="greaterThan">
      <formula>0</formula>
    </cfRule>
    <cfRule type="cellIs" dxfId="892" priority="354" operator="equal">
      <formula>0</formula>
    </cfRule>
    <cfRule type="cellIs" dxfId="891" priority="355" operator="lessThan">
      <formula>0</formula>
    </cfRule>
    <cfRule type="cellIs" dxfId="890" priority="356" operator="lessThan">
      <formula>"&lt;=0"</formula>
    </cfRule>
  </conditionalFormatting>
  <conditionalFormatting sqref="G37:G67">
    <cfRule type="colorScale" priority="345">
      <colorScale>
        <cfvo type="min"/>
        <cfvo type="percentile" val="50"/>
        <cfvo type="max"/>
        <color rgb="FFF8696B"/>
        <color rgb="FFFCFCFF"/>
        <color rgb="FF5A8AC6"/>
      </colorScale>
    </cfRule>
    <cfRule type="dataBar" priority="346">
      <dataBar>
        <cfvo type="min"/>
        <cfvo type="max"/>
        <color rgb="FFFFB628"/>
      </dataBar>
      <extLst>
        <ext xmlns:x14="http://schemas.microsoft.com/office/spreadsheetml/2009/9/main" uri="{B025F937-C7B1-47D3-B67F-A62EFF666E3E}">
          <x14:id>{6E84AA40-136D-47F3-AAC7-DB1A0CB1F03A}</x14:id>
        </ext>
      </extLst>
    </cfRule>
    <cfRule type="cellIs" dxfId="889" priority="347" operator="greaterThan">
      <formula>0</formula>
    </cfRule>
    <cfRule type="cellIs" dxfId="888" priority="348" operator="equal">
      <formula>0</formula>
    </cfRule>
    <cfRule type="cellIs" dxfId="887" priority="349" operator="lessThan">
      <formula>0</formula>
    </cfRule>
    <cfRule type="cellIs" dxfId="886" priority="350" operator="lessThan">
      <formula>"&lt;=0"</formula>
    </cfRule>
  </conditionalFormatting>
  <conditionalFormatting sqref="G101:G131">
    <cfRule type="colorScale" priority="315">
      <colorScale>
        <cfvo type="min"/>
        <cfvo type="percentile" val="50"/>
        <cfvo type="max"/>
        <color rgb="FFF8696B"/>
        <color rgb="FFFCFCFF"/>
        <color rgb="FF5A8AC6"/>
      </colorScale>
    </cfRule>
    <cfRule type="dataBar" priority="316">
      <dataBar>
        <cfvo type="min"/>
        <cfvo type="max"/>
        <color rgb="FFFFB628"/>
      </dataBar>
      <extLst>
        <ext xmlns:x14="http://schemas.microsoft.com/office/spreadsheetml/2009/9/main" uri="{B025F937-C7B1-47D3-B67F-A62EFF666E3E}">
          <x14:id>{47935F4B-21B4-4ABE-844F-C1788FEF08E5}</x14:id>
        </ext>
      </extLst>
    </cfRule>
    <cfRule type="cellIs" dxfId="885" priority="317" operator="greaterThan">
      <formula>0</formula>
    </cfRule>
    <cfRule type="cellIs" dxfId="884" priority="318" operator="equal">
      <formula>0</formula>
    </cfRule>
    <cfRule type="cellIs" dxfId="883" priority="319" operator="lessThan">
      <formula>0</formula>
    </cfRule>
    <cfRule type="cellIs" dxfId="882" priority="320" operator="lessThan">
      <formula>"&lt;=0"</formula>
    </cfRule>
  </conditionalFormatting>
  <conditionalFormatting sqref="H69">
    <cfRule type="colorScale" priority="56">
      <colorScale>
        <cfvo type="min"/>
        <cfvo type="percentile" val="50"/>
        <cfvo type="max"/>
        <color rgb="FFF8696B"/>
        <color rgb="FFFCFCFF"/>
        <color rgb="FF5A8AC6"/>
      </colorScale>
    </cfRule>
    <cfRule type="dataBar" priority="57">
      <dataBar>
        <cfvo type="min"/>
        <cfvo type="max"/>
        <color rgb="FFFFB628"/>
      </dataBar>
      <extLst>
        <ext xmlns:x14="http://schemas.microsoft.com/office/spreadsheetml/2009/9/main" uri="{B025F937-C7B1-47D3-B67F-A62EFF666E3E}">
          <x14:id>{9C7740E6-60B0-4CDA-A60C-61B9778DD407}</x14:id>
        </ext>
      </extLst>
    </cfRule>
    <cfRule type="cellIs" dxfId="881" priority="58" operator="greaterThan">
      <formula>0</formula>
    </cfRule>
    <cfRule type="cellIs" dxfId="880" priority="60" operator="lessThan">
      <formula>0</formula>
    </cfRule>
    <cfRule type="cellIs" dxfId="879" priority="61" operator="lessThan">
      <formula>"&lt;=0"</formula>
    </cfRule>
  </conditionalFormatting>
  <conditionalFormatting sqref="H69:H99">
    <cfRule type="cellIs" dxfId="878" priority="59" operator="equal">
      <formula>0</formula>
    </cfRule>
  </conditionalFormatting>
  <conditionalFormatting sqref="H70:H99">
    <cfRule type="colorScale" priority="273">
      <colorScale>
        <cfvo type="min"/>
        <cfvo type="percentile" val="50"/>
        <cfvo type="max"/>
        <color rgb="FFF8696B"/>
        <color rgb="FFFCFCFF"/>
        <color rgb="FF5A8AC6"/>
      </colorScale>
    </cfRule>
    <cfRule type="dataBar" priority="274">
      <dataBar>
        <cfvo type="min"/>
        <cfvo type="max"/>
        <color rgb="FFFFB628"/>
      </dataBar>
      <extLst>
        <ext xmlns:x14="http://schemas.microsoft.com/office/spreadsheetml/2009/9/main" uri="{B025F937-C7B1-47D3-B67F-A62EFF666E3E}">
          <x14:id>{AA5A9D1A-D917-4974-8A0C-4C398BC007E8}</x14:id>
        </ext>
      </extLst>
    </cfRule>
    <cfRule type="cellIs" dxfId="877" priority="275" operator="greaterThan">
      <formula>0</formula>
    </cfRule>
    <cfRule type="cellIs" dxfId="876" priority="277" operator="lessThan">
      <formula>0</formula>
    </cfRule>
    <cfRule type="cellIs" dxfId="875" priority="278" operator="lessThan">
      <formula>"&lt;=0"</formula>
    </cfRule>
  </conditionalFormatting>
  <conditionalFormatting sqref="J5:J35 M5:M35 P5:P35">
    <cfRule type="colorScale" priority="363">
      <colorScale>
        <cfvo type="min"/>
        <cfvo type="percentile" val="50"/>
        <cfvo type="max"/>
        <color rgb="FFF8696B"/>
        <color rgb="FFFCFCFF"/>
        <color rgb="FF5A8AC6"/>
      </colorScale>
    </cfRule>
  </conditionalFormatting>
  <conditionalFormatting sqref="J5:J35">
    <cfRule type="dataBar" priority="365">
      <dataBar>
        <cfvo type="min"/>
        <cfvo type="max"/>
        <color rgb="FFFFB628"/>
      </dataBar>
      <extLst>
        <ext xmlns:x14="http://schemas.microsoft.com/office/spreadsheetml/2009/9/main" uri="{B025F937-C7B1-47D3-B67F-A62EFF666E3E}">
          <x14:id>{1E7C45A5-B99E-427D-A520-BB5EF11F48D4}</x14:id>
        </ext>
      </extLst>
    </cfRule>
    <cfRule type="cellIs" dxfId="874" priority="374" operator="greaterThan">
      <formula>0</formula>
    </cfRule>
    <cfRule type="cellIs" dxfId="873" priority="375" operator="equal">
      <formula>0</formula>
    </cfRule>
    <cfRule type="cellIs" dxfId="872" priority="376" operator="lessThan">
      <formula>0</formula>
    </cfRule>
    <cfRule type="cellIs" dxfId="871" priority="377" operator="lessThan">
      <formula>"&lt;=0"</formula>
    </cfRule>
  </conditionalFormatting>
  <conditionalFormatting sqref="J37:J67">
    <cfRule type="colorScale" priority="339">
      <colorScale>
        <cfvo type="min"/>
        <cfvo type="percentile" val="50"/>
        <cfvo type="max"/>
        <color rgb="FFF8696B"/>
        <color rgb="FFFCFCFF"/>
        <color rgb="FF5A8AC6"/>
      </colorScale>
    </cfRule>
    <cfRule type="dataBar" priority="340">
      <dataBar>
        <cfvo type="min"/>
        <cfvo type="max"/>
        <color rgb="FFFFB628"/>
      </dataBar>
      <extLst>
        <ext xmlns:x14="http://schemas.microsoft.com/office/spreadsheetml/2009/9/main" uri="{B025F937-C7B1-47D3-B67F-A62EFF666E3E}">
          <x14:id>{C86995BA-B33D-437D-BCC0-C56B39C4507B}</x14:id>
        </ext>
      </extLst>
    </cfRule>
    <cfRule type="cellIs" dxfId="870" priority="341" operator="greaterThan">
      <formula>0</formula>
    </cfRule>
    <cfRule type="cellIs" dxfId="869" priority="342" operator="equal">
      <formula>0</formula>
    </cfRule>
    <cfRule type="cellIs" dxfId="868" priority="343" operator="lessThan">
      <formula>0</formula>
    </cfRule>
    <cfRule type="cellIs" dxfId="867" priority="344" operator="lessThan">
      <formula>"&lt;=0"</formula>
    </cfRule>
  </conditionalFormatting>
  <conditionalFormatting sqref="J101:J131">
    <cfRule type="colorScale" priority="303">
      <colorScale>
        <cfvo type="min"/>
        <cfvo type="percentile" val="50"/>
        <cfvo type="max"/>
        <color rgb="FFF8696B"/>
        <color rgb="FFFCFCFF"/>
        <color rgb="FF5A8AC6"/>
      </colorScale>
    </cfRule>
    <cfRule type="dataBar" priority="304">
      <dataBar>
        <cfvo type="min"/>
        <cfvo type="max"/>
        <color rgb="FFFFB628"/>
      </dataBar>
      <extLst>
        <ext xmlns:x14="http://schemas.microsoft.com/office/spreadsheetml/2009/9/main" uri="{B025F937-C7B1-47D3-B67F-A62EFF666E3E}">
          <x14:id>{F17C9811-BFA7-4BC5-89D8-B6D7C7176200}</x14:id>
        </ext>
      </extLst>
    </cfRule>
    <cfRule type="cellIs" dxfId="866" priority="305" operator="greaterThan">
      <formula>0</formula>
    </cfRule>
    <cfRule type="cellIs" dxfId="865" priority="306" operator="equal">
      <formula>0</formula>
    </cfRule>
    <cfRule type="cellIs" dxfId="864" priority="307" operator="lessThan">
      <formula>0</formula>
    </cfRule>
    <cfRule type="cellIs" dxfId="863" priority="308" operator="lessThan">
      <formula>"&lt;=0"</formula>
    </cfRule>
  </conditionalFormatting>
  <conditionalFormatting sqref="K69">
    <cfRule type="colorScale" priority="50">
      <colorScale>
        <cfvo type="min"/>
        <cfvo type="percentile" val="50"/>
        <cfvo type="max"/>
        <color rgb="FFF8696B"/>
        <color rgb="FFFCFCFF"/>
        <color rgb="FF5A8AC6"/>
      </colorScale>
    </cfRule>
    <cfRule type="dataBar" priority="51">
      <dataBar>
        <cfvo type="min"/>
        <cfvo type="max"/>
        <color rgb="FFFFB628"/>
      </dataBar>
      <extLst>
        <ext xmlns:x14="http://schemas.microsoft.com/office/spreadsheetml/2009/9/main" uri="{B025F937-C7B1-47D3-B67F-A62EFF666E3E}">
          <x14:id>{B07CC069-8077-4036-8A17-B7CDC6290572}</x14:id>
        </ext>
      </extLst>
    </cfRule>
    <cfRule type="cellIs" dxfId="862" priority="52" operator="greaterThan">
      <formula>0</formula>
    </cfRule>
    <cfRule type="cellIs" dxfId="861" priority="54" operator="lessThan">
      <formula>0</formula>
    </cfRule>
    <cfRule type="cellIs" dxfId="860" priority="55" operator="lessThan">
      <formula>"&lt;=0"</formula>
    </cfRule>
  </conditionalFormatting>
  <conditionalFormatting sqref="K69:K99">
    <cfRule type="cellIs" dxfId="859" priority="53" operator="equal">
      <formula>0</formula>
    </cfRule>
  </conditionalFormatting>
  <conditionalFormatting sqref="K70:K99">
    <cfRule type="colorScale" priority="267">
      <colorScale>
        <cfvo type="min"/>
        <cfvo type="percentile" val="50"/>
        <cfvo type="max"/>
        <color rgb="FFF8696B"/>
        <color rgb="FFFCFCFF"/>
        <color rgb="FF5A8AC6"/>
      </colorScale>
    </cfRule>
    <cfRule type="dataBar" priority="268">
      <dataBar>
        <cfvo type="min"/>
        <cfvo type="max"/>
        <color rgb="FFFFB628"/>
      </dataBar>
      <extLst>
        <ext xmlns:x14="http://schemas.microsoft.com/office/spreadsheetml/2009/9/main" uri="{B025F937-C7B1-47D3-B67F-A62EFF666E3E}">
          <x14:id>{504FA6E0-3FE3-4682-BA1E-77E2FF18804E}</x14:id>
        </ext>
      </extLst>
    </cfRule>
    <cfRule type="cellIs" dxfId="858" priority="269" operator="greaterThan">
      <formula>0</formula>
    </cfRule>
    <cfRule type="cellIs" dxfId="857" priority="271" operator="lessThan">
      <formula>0</formula>
    </cfRule>
    <cfRule type="cellIs" dxfId="856" priority="272" operator="lessThan">
      <formula>"&lt;=0"</formula>
    </cfRule>
  </conditionalFormatting>
  <conditionalFormatting sqref="M5:M35 P5:P35">
    <cfRule type="dataBar" priority="364">
      <dataBar>
        <cfvo type="min"/>
        <cfvo type="max"/>
        <color rgb="FFFFB628"/>
      </dataBar>
      <extLst>
        <ext xmlns:x14="http://schemas.microsoft.com/office/spreadsheetml/2009/9/main" uri="{B025F937-C7B1-47D3-B67F-A62EFF666E3E}">
          <x14:id>{77FAE67B-374D-4FBA-A2CB-47925DD31846}</x14:id>
        </ext>
      </extLst>
    </cfRule>
  </conditionalFormatting>
  <conditionalFormatting sqref="M5:M35">
    <cfRule type="cellIs" dxfId="855" priority="370" operator="greaterThan">
      <formula>0</formula>
    </cfRule>
    <cfRule type="cellIs" dxfId="854" priority="371" operator="equal">
      <formula>0</formula>
    </cfRule>
    <cfRule type="cellIs" dxfId="853" priority="372" operator="lessThan">
      <formula>0</formula>
    </cfRule>
    <cfRule type="cellIs" dxfId="852" priority="373" operator="lessThan">
      <formula>"&lt;=0"</formula>
    </cfRule>
  </conditionalFormatting>
  <conditionalFormatting sqref="M37:M67">
    <cfRule type="colorScale" priority="297">
      <colorScale>
        <cfvo type="min"/>
        <cfvo type="percentile" val="50"/>
        <cfvo type="max"/>
        <color rgb="FFF8696B"/>
        <color rgb="FFFCFCFF"/>
        <color rgb="FF5A8AC6"/>
      </colorScale>
    </cfRule>
    <cfRule type="dataBar" priority="298">
      <dataBar>
        <cfvo type="min"/>
        <cfvo type="max"/>
        <color rgb="FFFFB628"/>
      </dataBar>
      <extLst>
        <ext xmlns:x14="http://schemas.microsoft.com/office/spreadsheetml/2009/9/main" uri="{B025F937-C7B1-47D3-B67F-A62EFF666E3E}">
          <x14:id>{CFC1B859-F2FD-496D-A4D5-37F7BDDC0BBC}</x14:id>
        </ext>
      </extLst>
    </cfRule>
    <cfRule type="cellIs" dxfId="851" priority="299" operator="greaterThan">
      <formula>0</formula>
    </cfRule>
    <cfRule type="cellIs" dxfId="850" priority="300" operator="equal">
      <formula>0</formula>
    </cfRule>
    <cfRule type="cellIs" dxfId="849" priority="301" operator="lessThan">
      <formula>0</formula>
    </cfRule>
    <cfRule type="cellIs" dxfId="848" priority="302" operator="lessThan">
      <formula>"&lt;=0"</formula>
    </cfRule>
  </conditionalFormatting>
  <conditionalFormatting sqref="M101:M131">
    <cfRule type="colorScale" priority="291">
      <colorScale>
        <cfvo type="min"/>
        <cfvo type="percentile" val="50"/>
        <cfvo type="max"/>
        <color rgb="FFF8696B"/>
        <color rgb="FFFCFCFF"/>
        <color rgb="FF5A8AC6"/>
      </colorScale>
    </cfRule>
    <cfRule type="dataBar" priority="292">
      <dataBar>
        <cfvo type="min"/>
        <cfvo type="max"/>
        <color rgb="FFFFB628"/>
      </dataBar>
      <extLst>
        <ext xmlns:x14="http://schemas.microsoft.com/office/spreadsheetml/2009/9/main" uri="{B025F937-C7B1-47D3-B67F-A62EFF666E3E}">
          <x14:id>{20D9843A-7D45-45A5-9049-8114D680A52A}</x14:id>
        </ext>
      </extLst>
    </cfRule>
    <cfRule type="cellIs" dxfId="847" priority="293" operator="greaterThan">
      <formula>0</formula>
    </cfRule>
    <cfRule type="cellIs" dxfId="846" priority="294" operator="equal">
      <formula>0</formula>
    </cfRule>
    <cfRule type="cellIs" dxfId="845" priority="295" operator="lessThan">
      <formula>0</formula>
    </cfRule>
    <cfRule type="cellIs" dxfId="844" priority="296" operator="lessThan">
      <formula>"&lt;=0"</formula>
    </cfRule>
  </conditionalFormatting>
  <conditionalFormatting sqref="N69">
    <cfRule type="colorScale" priority="44">
      <colorScale>
        <cfvo type="min"/>
        <cfvo type="percentile" val="50"/>
        <cfvo type="max"/>
        <color rgb="FFF8696B"/>
        <color rgb="FFFCFCFF"/>
        <color rgb="FF5A8AC6"/>
      </colorScale>
    </cfRule>
    <cfRule type="dataBar" priority="45">
      <dataBar>
        <cfvo type="min"/>
        <cfvo type="max"/>
        <color rgb="FFFFB628"/>
      </dataBar>
      <extLst>
        <ext xmlns:x14="http://schemas.microsoft.com/office/spreadsheetml/2009/9/main" uri="{B025F937-C7B1-47D3-B67F-A62EFF666E3E}">
          <x14:id>{5CF4DC1D-E426-4C54-AAB4-B224D2655042}</x14:id>
        </ext>
      </extLst>
    </cfRule>
    <cfRule type="cellIs" dxfId="843" priority="46" operator="greaterThan">
      <formula>0</formula>
    </cfRule>
    <cfRule type="cellIs" dxfId="842" priority="48" operator="lessThan">
      <formula>0</formula>
    </cfRule>
    <cfRule type="cellIs" dxfId="841" priority="49" operator="lessThan">
      <formula>"&lt;=0"</formula>
    </cfRule>
  </conditionalFormatting>
  <conditionalFormatting sqref="N69:N99">
    <cfRule type="cellIs" dxfId="840" priority="47" operator="equal">
      <formula>0</formula>
    </cfRule>
  </conditionalFormatting>
  <conditionalFormatting sqref="N70:N99">
    <cfRule type="colorScale" priority="261">
      <colorScale>
        <cfvo type="min"/>
        <cfvo type="percentile" val="50"/>
        <cfvo type="max"/>
        <color rgb="FFF8696B"/>
        <color rgb="FFFCFCFF"/>
        <color rgb="FF5A8AC6"/>
      </colorScale>
    </cfRule>
    <cfRule type="dataBar" priority="262">
      <dataBar>
        <cfvo type="min"/>
        <cfvo type="max"/>
        <color rgb="FFFFB628"/>
      </dataBar>
      <extLst>
        <ext xmlns:x14="http://schemas.microsoft.com/office/spreadsheetml/2009/9/main" uri="{B025F937-C7B1-47D3-B67F-A62EFF666E3E}">
          <x14:id>{6DB2612C-CE6B-4F74-81B5-6644ED1B4BE6}</x14:id>
        </ext>
      </extLst>
    </cfRule>
    <cfRule type="cellIs" dxfId="839" priority="263" operator="greaterThan">
      <formula>0</formula>
    </cfRule>
    <cfRule type="cellIs" dxfId="838" priority="265" operator="lessThan">
      <formula>0</formula>
    </cfRule>
    <cfRule type="cellIs" dxfId="837" priority="266" operator="lessThan">
      <formula>"&lt;=0"</formula>
    </cfRule>
  </conditionalFormatting>
  <conditionalFormatting sqref="P5:P35">
    <cfRule type="cellIs" dxfId="836" priority="366" operator="greaterThan">
      <formula>0</formula>
    </cfRule>
    <cfRule type="cellIs" dxfId="835" priority="367" operator="equal">
      <formula>0</formula>
    </cfRule>
    <cfRule type="cellIs" dxfId="834" priority="368" operator="lessThan">
      <formula>0</formula>
    </cfRule>
    <cfRule type="cellIs" dxfId="833" priority="369" operator="lessThan">
      <formula>"&lt;=0"</formula>
    </cfRule>
  </conditionalFormatting>
  <conditionalFormatting sqref="P37:P67">
    <cfRule type="colorScale" priority="285">
      <colorScale>
        <cfvo type="min"/>
        <cfvo type="percentile" val="50"/>
        <cfvo type="max"/>
        <color rgb="FFF8696B"/>
        <color rgb="FFFCFCFF"/>
        <color rgb="FF5A8AC6"/>
      </colorScale>
    </cfRule>
    <cfRule type="dataBar" priority="286">
      <dataBar>
        <cfvo type="min"/>
        <cfvo type="max"/>
        <color rgb="FFFFB628"/>
      </dataBar>
      <extLst>
        <ext xmlns:x14="http://schemas.microsoft.com/office/spreadsheetml/2009/9/main" uri="{B025F937-C7B1-47D3-B67F-A62EFF666E3E}">
          <x14:id>{02C69D50-7ACE-49B9-AA1D-817638AB1760}</x14:id>
        </ext>
      </extLst>
    </cfRule>
    <cfRule type="cellIs" dxfId="832" priority="287" operator="greaterThan">
      <formula>0</formula>
    </cfRule>
    <cfRule type="cellIs" dxfId="831" priority="288" operator="equal">
      <formula>0</formula>
    </cfRule>
    <cfRule type="cellIs" dxfId="830" priority="289" operator="lessThan">
      <formula>0</formula>
    </cfRule>
    <cfRule type="cellIs" dxfId="829" priority="290" operator="lessThan">
      <formula>"&lt;=0"</formula>
    </cfRule>
  </conditionalFormatting>
  <conditionalFormatting sqref="P101:P131">
    <cfRule type="colorScale" priority="255">
      <colorScale>
        <cfvo type="min"/>
        <cfvo type="percentile" val="50"/>
        <cfvo type="max"/>
        <color rgb="FFF8696B"/>
        <color rgb="FFFCFCFF"/>
        <color rgb="FF5A8AC6"/>
      </colorScale>
    </cfRule>
    <cfRule type="dataBar" priority="256">
      <dataBar>
        <cfvo type="min"/>
        <cfvo type="max"/>
        <color rgb="FFFFB628"/>
      </dataBar>
      <extLst>
        <ext xmlns:x14="http://schemas.microsoft.com/office/spreadsheetml/2009/9/main" uri="{B025F937-C7B1-47D3-B67F-A62EFF666E3E}">
          <x14:id>{9C5ABF2D-B909-49F1-8B4C-67A121F616AD}</x14:id>
        </ext>
      </extLst>
    </cfRule>
    <cfRule type="cellIs" dxfId="828" priority="257" operator="greaterThan">
      <formula>0</formula>
    </cfRule>
    <cfRule type="cellIs" dxfId="827" priority="258" operator="equal">
      <formula>0</formula>
    </cfRule>
    <cfRule type="cellIs" dxfId="826" priority="259" operator="lessThan">
      <formula>0</formula>
    </cfRule>
    <cfRule type="cellIs" dxfId="825" priority="260" operator="lessThan">
      <formula>"&lt;=0"</formula>
    </cfRule>
  </conditionalFormatting>
  <conditionalFormatting sqref="Q69">
    <cfRule type="colorScale" priority="38">
      <colorScale>
        <cfvo type="min"/>
        <cfvo type="percentile" val="50"/>
        <cfvo type="max"/>
        <color rgb="FFF8696B"/>
        <color rgb="FFFCFCFF"/>
        <color rgb="FF5A8AC6"/>
      </colorScale>
    </cfRule>
    <cfRule type="dataBar" priority="39">
      <dataBar>
        <cfvo type="min"/>
        <cfvo type="max"/>
        <color rgb="FFFFB628"/>
      </dataBar>
      <extLst>
        <ext xmlns:x14="http://schemas.microsoft.com/office/spreadsheetml/2009/9/main" uri="{B025F937-C7B1-47D3-B67F-A62EFF666E3E}">
          <x14:id>{28721058-A5FF-476E-ABB5-A9CE1C2808C4}</x14:id>
        </ext>
      </extLst>
    </cfRule>
    <cfRule type="cellIs" dxfId="824" priority="40" operator="greaterThan">
      <formula>0</formula>
    </cfRule>
    <cfRule type="cellIs" dxfId="823" priority="42" operator="lessThan">
      <formula>0</formula>
    </cfRule>
    <cfRule type="cellIs" dxfId="822" priority="43" operator="lessThan">
      <formula>"&lt;=0"</formula>
    </cfRule>
  </conditionalFormatting>
  <conditionalFormatting sqref="Q69:Q99">
    <cfRule type="cellIs" dxfId="821" priority="41" operator="equal">
      <formula>0</formula>
    </cfRule>
  </conditionalFormatting>
  <conditionalFormatting sqref="Q70:Q99">
    <cfRule type="colorScale" priority="243">
      <colorScale>
        <cfvo type="min"/>
        <cfvo type="percentile" val="50"/>
        <cfvo type="max"/>
        <color rgb="FFF8696B"/>
        <color rgb="FFFCFCFF"/>
        <color rgb="FF5A8AC6"/>
      </colorScale>
    </cfRule>
    <cfRule type="dataBar" priority="244">
      <dataBar>
        <cfvo type="min"/>
        <cfvo type="max"/>
        <color rgb="FFFFB628"/>
      </dataBar>
      <extLst>
        <ext xmlns:x14="http://schemas.microsoft.com/office/spreadsheetml/2009/9/main" uri="{B025F937-C7B1-47D3-B67F-A62EFF666E3E}">
          <x14:id>{A7BF1A86-4D05-43DB-9A82-2F313A009999}</x14:id>
        </ext>
      </extLst>
    </cfRule>
    <cfRule type="cellIs" dxfId="820" priority="245" operator="greaterThan">
      <formula>0</formula>
    </cfRule>
    <cfRule type="cellIs" dxfId="819" priority="247" operator="lessThan">
      <formula>0</formula>
    </cfRule>
    <cfRule type="cellIs" dxfId="818" priority="248" operator="lessThan">
      <formula>"&lt;=0"</formula>
    </cfRule>
  </conditionalFormatting>
  <conditionalFormatting sqref="S5:S35">
    <cfRule type="colorScale" priority="357">
      <colorScale>
        <cfvo type="min"/>
        <cfvo type="percentile" val="50"/>
        <cfvo type="max"/>
        <color rgb="FFF8696B"/>
        <color rgb="FFFCFCFF"/>
        <color rgb="FF5A8AC6"/>
      </colorScale>
    </cfRule>
    <cfRule type="dataBar" priority="358">
      <dataBar>
        <cfvo type="min"/>
        <cfvo type="max"/>
        <color rgb="FFFFB628"/>
      </dataBar>
      <extLst>
        <ext xmlns:x14="http://schemas.microsoft.com/office/spreadsheetml/2009/9/main" uri="{B025F937-C7B1-47D3-B67F-A62EFF666E3E}">
          <x14:id>{D167287B-BBF5-4F48-B76B-128C4B538566}</x14:id>
        </ext>
      </extLst>
    </cfRule>
    <cfRule type="cellIs" dxfId="817" priority="359" operator="greaterThan">
      <formula>0</formula>
    </cfRule>
    <cfRule type="cellIs" dxfId="816" priority="360" operator="equal">
      <formula>0</formula>
    </cfRule>
    <cfRule type="cellIs" dxfId="815" priority="361" operator="lessThan">
      <formula>0</formula>
    </cfRule>
    <cfRule type="cellIs" dxfId="814" priority="362" operator="lessThan">
      <formula>"&lt;=0"</formula>
    </cfRule>
  </conditionalFormatting>
  <conditionalFormatting sqref="S37:S67">
    <cfRule type="colorScale" priority="249">
      <colorScale>
        <cfvo type="min"/>
        <cfvo type="percentile" val="50"/>
        <cfvo type="max"/>
        <color rgb="FFF8696B"/>
        <color rgb="FFFCFCFF"/>
        <color rgb="FF5A8AC6"/>
      </colorScale>
    </cfRule>
    <cfRule type="dataBar" priority="250">
      <dataBar>
        <cfvo type="min"/>
        <cfvo type="max"/>
        <color rgb="FFFFB628"/>
      </dataBar>
      <extLst>
        <ext xmlns:x14="http://schemas.microsoft.com/office/spreadsheetml/2009/9/main" uri="{B025F937-C7B1-47D3-B67F-A62EFF666E3E}">
          <x14:id>{923E1EF4-E7B9-40F2-A082-49051339E350}</x14:id>
        </ext>
      </extLst>
    </cfRule>
    <cfRule type="cellIs" dxfId="813" priority="251" operator="greaterThan">
      <formula>0</formula>
    </cfRule>
    <cfRule type="cellIs" dxfId="812" priority="252" operator="equal">
      <formula>0</formula>
    </cfRule>
    <cfRule type="cellIs" dxfId="811" priority="253" operator="lessThan">
      <formula>0</formula>
    </cfRule>
    <cfRule type="cellIs" dxfId="810" priority="254" operator="lessThan">
      <formula>"&lt;=0"</formula>
    </cfRule>
  </conditionalFormatting>
  <conditionalFormatting sqref="S101:S131">
    <cfRule type="colorScale" priority="237">
      <colorScale>
        <cfvo type="min"/>
        <cfvo type="percentile" val="50"/>
        <cfvo type="max"/>
        <color rgb="FFF8696B"/>
        <color rgb="FFFCFCFF"/>
        <color rgb="FF5A8AC6"/>
      </colorScale>
    </cfRule>
    <cfRule type="dataBar" priority="238">
      <dataBar>
        <cfvo type="min"/>
        <cfvo type="max"/>
        <color rgb="FFFFB628"/>
      </dataBar>
      <extLst>
        <ext xmlns:x14="http://schemas.microsoft.com/office/spreadsheetml/2009/9/main" uri="{B025F937-C7B1-47D3-B67F-A62EFF666E3E}">
          <x14:id>{89E106A1-D81C-46EA-B455-86FB6CB9E308}</x14:id>
        </ext>
      </extLst>
    </cfRule>
    <cfRule type="cellIs" dxfId="809" priority="239" operator="greaterThan">
      <formula>0</formula>
    </cfRule>
    <cfRule type="cellIs" dxfId="808" priority="240" operator="equal">
      <formula>0</formula>
    </cfRule>
    <cfRule type="cellIs" dxfId="807" priority="241" operator="lessThan">
      <formula>0</formula>
    </cfRule>
    <cfRule type="cellIs" dxfId="806" priority="242" operator="lessThan">
      <formula>"&lt;=0"</formula>
    </cfRule>
  </conditionalFormatting>
  <conditionalFormatting sqref="W69 T69">
    <cfRule type="colorScale" priority="74">
      <colorScale>
        <cfvo type="min"/>
        <cfvo type="percentile" val="50"/>
        <cfvo type="max"/>
        <color rgb="FFF8696B"/>
        <color rgb="FFFCFCFF"/>
        <color rgb="FF5A8AC6"/>
      </colorScale>
    </cfRule>
    <cfRule type="dataBar" priority="75">
      <dataBar>
        <cfvo type="min"/>
        <cfvo type="max"/>
        <color rgb="FFFFB628"/>
      </dataBar>
      <extLst>
        <ext xmlns:x14="http://schemas.microsoft.com/office/spreadsheetml/2009/9/main" uri="{B025F937-C7B1-47D3-B67F-A62EFF666E3E}">
          <x14:id>{B0755A28-3CD6-4041-883F-38B01DCB218C}</x14:id>
        </ext>
      </extLst>
    </cfRule>
    <cfRule type="cellIs" dxfId="805" priority="76" operator="greaterThan">
      <formula>0</formula>
    </cfRule>
    <cfRule type="cellIs" dxfId="804" priority="78" operator="lessThan">
      <formula>0</formula>
    </cfRule>
    <cfRule type="cellIs" dxfId="803" priority="79" operator="lessThan">
      <formula>"&lt;=0"</formula>
    </cfRule>
  </conditionalFormatting>
  <conditionalFormatting sqref="T70:T99 W80:W137 W37:W68 W70:W78">
    <cfRule type="colorScale" priority="414">
      <colorScale>
        <cfvo type="min"/>
        <cfvo type="percentile" val="50"/>
        <cfvo type="max"/>
        <color rgb="FFF8696B"/>
        <color rgb="FFFCFCFF"/>
        <color rgb="FF5A8AC6"/>
      </colorScale>
    </cfRule>
    <cfRule type="dataBar" priority="415">
      <dataBar>
        <cfvo type="min"/>
        <cfvo type="max"/>
        <color rgb="FFFFB628"/>
      </dataBar>
      <extLst>
        <ext xmlns:x14="http://schemas.microsoft.com/office/spreadsheetml/2009/9/main" uri="{B025F937-C7B1-47D3-B67F-A62EFF666E3E}">
          <x14:id>{20E2966B-776B-49A6-93C5-BFC7A6DF7475}</x14:id>
        </ext>
      </extLst>
    </cfRule>
  </conditionalFormatting>
  <conditionalFormatting sqref="V5:V35">
    <cfRule type="colorScale" priority="396">
      <colorScale>
        <cfvo type="min"/>
        <cfvo type="percentile" val="50"/>
        <cfvo type="max"/>
        <color rgb="FFF8696B"/>
        <color rgb="FFFCFCFF"/>
        <color rgb="FF5A8AC6"/>
      </colorScale>
    </cfRule>
    <cfRule type="dataBar" priority="397">
      <dataBar>
        <cfvo type="min"/>
        <cfvo type="max"/>
        <color rgb="FFFFB628"/>
      </dataBar>
      <extLst>
        <ext xmlns:x14="http://schemas.microsoft.com/office/spreadsheetml/2009/9/main" uri="{B025F937-C7B1-47D3-B67F-A62EFF666E3E}">
          <x14:id>{67744BEC-AF35-48DC-8F5F-79756CE80DF1}</x14:id>
        </ext>
      </extLst>
    </cfRule>
    <cfRule type="cellIs" dxfId="802" priority="398" operator="greaterThan">
      <formula>0</formula>
    </cfRule>
    <cfRule type="cellIs" dxfId="801" priority="399" operator="equal">
      <formula>0</formula>
    </cfRule>
    <cfRule type="cellIs" dxfId="800" priority="400" operator="lessThan">
      <formula>0</formula>
    </cfRule>
    <cfRule type="cellIs" dxfId="799" priority="401" operator="lessThan">
      <formula>"&lt;=0"</formula>
    </cfRule>
  </conditionalFormatting>
  <conditionalFormatting sqref="V37:V67">
    <cfRule type="colorScale" priority="402">
      <colorScale>
        <cfvo type="min"/>
        <cfvo type="percentile" val="50"/>
        <cfvo type="max"/>
        <color rgb="FFF8696B"/>
        <color rgb="FFFCFCFF"/>
        <color rgb="FF5A8AC6"/>
      </colorScale>
    </cfRule>
    <cfRule type="dataBar" priority="403">
      <dataBar>
        <cfvo type="min"/>
        <cfvo type="max"/>
        <color rgb="FFFFB628"/>
      </dataBar>
      <extLst>
        <ext xmlns:x14="http://schemas.microsoft.com/office/spreadsheetml/2009/9/main" uri="{B025F937-C7B1-47D3-B67F-A62EFF666E3E}">
          <x14:id>{98547C36-3DBE-427F-8BF6-502148445182}</x14:id>
        </ext>
      </extLst>
    </cfRule>
    <cfRule type="cellIs" dxfId="798" priority="404" operator="greaterThan">
      <formula>0</formula>
    </cfRule>
    <cfRule type="cellIs" dxfId="797" priority="405" operator="equal">
      <formula>0</formula>
    </cfRule>
    <cfRule type="cellIs" dxfId="796" priority="406" operator="lessThan">
      <formula>0</formula>
    </cfRule>
    <cfRule type="cellIs" dxfId="795" priority="407" operator="lessThan">
      <formula>"&lt;=0"</formula>
    </cfRule>
  </conditionalFormatting>
  <conditionalFormatting sqref="V101:V131">
    <cfRule type="colorScale" priority="408">
      <colorScale>
        <cfvo type="min"/>
        <cfvo type="percentile" val="50"/>
        <cfvo type="max"/>
        <color rgb="FFF8696B"/>
        <color rgb="FFFCFCFF"/>
        <color rgb="FF5A8AC6"/>
      </colorScale>
    </cfRule>
    <cfRule type="dataBar" priority="409">
      <dataBar>
        <cfvo type="min"/>
        <cfvo type="max"/>
        <color rgb="FFFFB628"/>
      </dataBar>
      <extLst>
        <ext xmlns:x14="http://schemas.microsoft.com/office/spreadsheetml/2009/9/main" uri="{B025F937-C7B1-47D3-B67F-A62EFF666E3E}">
          <x14:id>{47FB2340-1136-452F-958D-2A85623FD52B}</x14:id>
        </ext>
      </extLst>
    </cfRule>
    <cfRule type="cellIs" dxfId="794" priority="410" operator="greaterThan">
      <formula>0</formula>
    </cfRule>
    <cfRule type="cellIs" dxfId="793" priority="411" operator="equal">
      <formula>0</formula>
    </cfRule>
    <cfRule type="cellIs" dxfId="792" priority="412" operator="lessThan">
      <formula>0</formula>
    </cfRule>
    <cfRule type="cellIs" dxfId="791" priority="413" operator="lessThan">
      <formula>"&lt;=0"</formula>
    </cfRule>
  </conditionalFormatting>
  <conditionalFormatting sqref="W37:W68 W70:W78 T70:T99 W80:W137">
    <cfRule type="cellIs" dxfId="790" priority="416" operator="greaterThan">
      <formula>0</formula>
    </cfRule>
    <cfRule type="cellIs" dxfId="789" priority="418" operator="lessThan">
      <formula>0</formula>
    </cfRule>
    <cfRule type="cellIs" dxfId="788" priority="419" operator="lessThan">
      <formula>"&lt;=0"</formula>
    </cfRule>
  </conditionalFormatting>
  <conditionalFormatting sqref="W37:W70">
    <cfRule type="cellIs" dxfId="787" priority="2" operator="equal">
      <formula>0</formula>
    </cfRule>
  </conditionalFormatting>
  <conditionalFormatting sqref="W69:X78 T69:T99">
    <cfRule type="cellIs" dxfId="786" priority="77" operator="equal">
      <formula>0</formula>
    </cfRule>
  </conditionalFormatting>
  <conditionalFormatting sqref="X69">
    <cfRule type="colorScale" priority="33">
      <colorScale>
        <cfvo type="min"/>
        <cfvo type="percentile" val="50"/>
        <cfvo type="max"/>
        <color rgb="FFF8696B"/>
        <color rgb="FFFCFCFF"/>
        <color rgb="FF5A8AC6"/>
      </colorScale>
    </cfRule>
    <cfRule type="dataBar" priority="34">
      <dataBar>
        <cfvo type="min"/>
        <cfvo type="max"/>
        <color rgb="FFFFB628"/>
      </dataBar>
      <extLst>
        <ext xmlns:x14="http://schemas.microsoft.com/office/spreadsheetml/2009/9/main" uri="{B025F937-C7B1-47D3-B67F-A62EFF666E3E}">
          <x14:id>{AB4C9F4D-E532-4562-88F3-54C97F998CE3}</x14:id>
        </ext>
      </extLst>
    </cfRule>
    <cfRule type="cellIs" dxfId="785" priority="35" operator="greaterThan">
      <formula>0</formula>
    </cfRule>
    <cfRule type="cellIs" dxfId="784" priority="36" operator="lessThan">
      <formula>0</formula>
    </cfRule>
    <cfRule type="cellIs" dxfId="783" priority="37" operator="lessThan">
      <formula>"&lt;=0"</formula>
    </cfRule>
  </conditionalFormatting>
  <conditionalFormatting sqref="X70:X99">
    <cfRule type="colorScale" priority="219">
      <colorScale>
        <cfvo type="min"/>
        <cfvo type="percentile" val="50"/>
        <cfvo type="max"/>
        <color rgb="FFF8696B"/>
        <color rgb="FFFCFCFF"/>
        <color rgb="FF5A8AC6"/>
      </colorScale>
    </cfRule>
    <cfRule type="dataBar" priority="220">
      <dataBar>
        <cfvo type="min"/>
        <cfvo type="max"/>
        <color rgb="FFFFB628"/>
      </dataBar>
      <extLst>
        <ext xmlns:x14="http://schemas.microsoft.com/office/spreadsheetml/2009/9/main" uri="{B025F937-C7B1-47D3-B67F-A62EFF666E3E}">
          <x14:id>{C6C7BB22-2834-4D65-A6D3-BFF7E4FA9393}</x14:id>
        </ext>
      </extLst>
    </cfRule>
    <cfRule type="cellIs" dxfId="782" priority="221" operator="greaterThan">
      <formula>0</formula>
    </cfRule>
    <cfRule type="cellIs" dxfId="781" priority="223" operator="lessThan">
      <formula>0</formula>
    </cfRule>
    <cfRule type="cellIs" dxfId="780" priority="224" operator="lessThan">
      <formula>"&lt;=0"</formula>
    </cfRule>
  </conditionalFormatting>
  <conditionalFormatting sqref="X79 W80:X97">
    <cfRule type="cellIs" dxfId="779" priority="417" operator="equal">
      <formula>0</formula>
    </cfRule>
  </conditionalFormatting>
  <conditionalFormatting sqref="X98:X99 W98:W137">
    <cfRule type="cellIs" dxfId="778" priority="222" operator="equal">
      <formula>0</formula>
    </cfRule>
  </conditionalFormatting>
  <conditionalFormatting sqref="Z5:Z35">
    <cfRule type="colorScale" priority="231">
      <colorScale>
        <cfvo type="min"/>
        <cfvo type="percentile" val="50"/>
        <cfvo type="max"/>
        <color rgb="FFF8696B"/>
        <color rgb="FFFCFCFF"/>
        <color rgb="FF5A8AC6"/>
      </colorScale>
    </cfRule>
    <cfRule type="dataBar" priority="232">
      <dataBar>
        <cfvo type="min"/>
        <cfvo type="max"/>
        <color rgb="FFFFB628"/>
      </dataBar>
      <extLst>
        <ext xmlns:x14="http://schemas.microsoft.com/office/spreadsheetml/2009/9/main" uri="{B025F937-C7B1-47D3-B67F-A62EFF666E3E}">
          <x14:id>{9C13C960-6378-4D97-BCD5-F9E4EA18A11E}</x14:id>
        </ext>
      </extLst>
    </cfRule>
    <cfRule type="cellIs" dxfId="777" priority="233" operator="greaterThan">
      <formula>0</formula>
    </cfRule>
    <cfRule type="cellIs" dxfId="776" priority="234" operator="equal">
      <formula>0</formula>
    </cfRule>
    <cfRule type="cellIs" dxfId="775" priority="235" operator="lessThan">
      <formula>0</formula>
    </cfRule>
    <cfRule type="cellIs" dxfId="774" priority="236" operator="lessThan">
      <formula>"&lt;=0"</formula>
    </cfRule>
  </conditionalFormatting>
  <conditionalFormatting sqref="Z37:Z67">
    <cfRule type="colorScale" priority="225">
      <colorScale>
        <cfvo type="min"/>
        <cfvo type="percentile" val="50"/>
        <cfvo type="max"/>
        <color rgb="FFF8696B"/>
        <color rgb="FFFCFCFF"/>
        <color rgb="FF5A8AC6"/>
      </colorScale>
    </cfRule>
    <cfRule type="dataBar" priority="226">
      <dataBar>
        <cfvo type="min"/>
        <cfvo type="max"/>
        <color rgb="FFFFB628"/>
      </dataBar>
      <extLst>
        <ext xmlns:x14="http://schemas.microsoft.com/office/spreadsheetml/2009/9/main" uri="{B025F937-C7B1-47D3-B67F-A62EFF666E3E}">
          <x14:id>{2B3FD414-9F19-4257-BF9A-A648759AA7DE}</x14:id>
        </ext>
      </extLst>
    </cfRule>
    <cfRule type="cellIs" dxfId="773" priority="227" operator="greaterThan">
      <formula>0</formula>
    </cfRule>
    <cfRule type="cellIs" dxfId="772" priority="228" operator="equal">
      <formula>0</formula>
    </cfRule>
    <cfRule type="cellIs" dxfId="771" priority="229" operator="lessThan">
      <formula>0</formula>
    </cfRule>
    <cfRule type="cellIs" dxfId="770" priority="230" operator="lessThan">
      <formula>"&lt;=0"</formula>
    </cfRule>
  </conditionalFormatting>
  <conditionalFormatting sqref="Z101:Z131">
    <cfRule type="colorScale" priority="213">
      <colorScale>
        <cfvo type="min"/>
        <cfvo type="percentile" val="50"/>
        <cfvo type="max"/>
        <color rgb="FFF8696B"/>
        <color rgb="FFFCFCFF"/>
        <color rgb="FF5A8AC6"/>
      </colorScale>
    </cfRule>
    <cfRule type="dataBar" priority="214">
      <dataBar>
        <cfvo type="min"/>
        <cfvo type="max"/>
        <color rgb="FFFFB628"/>
      </dataBar>
      <extLst>
        <ext xmlns:x14="http://schemas.microsoft.com/office/spreadsheetml/2009/9/main" uri="{B025F937-C7B1-47D3-B67F-A62EFF666E3E}">
          <x14:id>{748B5872-7C8A-47AB-AF28-D210C2AD130A}</x14:id>
        </ext>
      </extLst>
    </cfRule>
    <cfRule type="cellIs" dxfId="769" priority="215" operator="greaterThan">
      <formula>0</formula>
    </cfRule>
    <cfRule type="cellIs" dxfId="768" priority="216" operator="equal">
      <formula>0</formula>
    </cfRule>
    <cfRule type="cellIs" dxfId="767" priority="217" operator="lessThan">
      <formula>0</formula>
    </cfRule>
    <cfRule type="cellIs" dxfId="766" priority="218" operator="lessThan">
      <formula>"&lt;=0"</formula>
    </cfRule>
  </conditionalFormatting>
  <conditionalFormatting sqref="AA69 AD69:AE69">
    <cfRule type="cellIs" dxfId="765" priority="82" operator="greaterThan">
      <formula>0</formula>
    </cfRule>
    <cfRule type="cellIs" dxfId="764" priority="84" operator="lessThan">
      <formula>0</formula>
    </cfRule>
    <cfRule type="cellIs" dxfId="763" priority="85" operator="lessThan">
      <formula>"&lt;=0"</formula>
    </cfRule>
  </conditionalFormatting>
  <conditionalFormatting sqref="AA69:AA99">
    <cfRule type="cellIs" dxfId="762" priority="83" operator="equal">
      <formula>0</formula>
    </cfRule>
  </conditionalFormatting>
  <conditionalFormatting sqref="AA70:AA99 AD51:AE68 AD70:AE139">
    <cfRule type="colorScale" priority="420">
      <colorScale>
        <cfvo type="min"/>
        <cfvo type="percentile" val="50"/>
        <cfvo type="max"/>
        <color rgb="FFF8696B"/>
        <color rgb="FFFCFCFF"/>
        <color rgb="FF5A8AC6"/>
      </colorScale>
    </cfRule>
    <cfRule type="dataBar" priority="421">
      <dataBar>
        <cfvo type="min"/>
        <cfvo type="max"/>
        <color rgb="FFFFB628"/>
      </dataBar>
      <extLst>
        <ext xmlns:x14="http://schemas.microsoft.com/office/spreadsheetml/2009/9/main" uri="{B025F937-C7B1-47D3-B67F-A62EFF666E3E}">
          <x14:id>{A676EC13-953E-43A4-9506-B2FD29E0FFCE}</x14:id>
        </ext>
      </extLst>
    </cfRule>
  </conditionalFormatting>
  <conditionalFormatting sqref="AC5:AC35">
    <cfRule type="colorScale" priority="378">
      <colorScale>
        <cfvo type="min"/>
        <cfvo type="percentile" val="50"/>
        <cfvo type="max"/>
        <color rgb="FFF8696B"/>
        <color rgb="FFFCFCFF"/>
        <color rgb="FF5A8AC6"/>
      </colorScale>
    </cfRule>
    <cfRule type="dataBar" priority="379">
      <dataBar>
        <cfvo type="min"/>
        <cfvo type="max"/>
        <color rgb="FFFFB628"/>
      </dataBar>
      <extLst>
        <ext xmlns:x14="http://schemas.microsoft.com/office/spreadsheetml/2009/9/main" uri="{B025F937-C7B1-47D3-B67F-A62EFF666E3E}">
          <x14:id>{F7EC3028-2819-4117-A981-1A1110AC9096}</x14:id>
        </ext>
      </extLst>
    </cfRule>
    <cfRule type="cellIs" dxfId="761" priority="380" operator="greaterThan">
      <formula>0</formula>
    </cfRule>
    <cfRule type="cellIs" dxfId="760" priority="381" operator="equal">
      <formula>0</formula>
    </cfRule>
    <cfRule type="cellIs" dxfId="759" priority="382" operator="lessThan">
      <formula>0</formula>
    </cfRule>
    <cfRule type="cellIs" dxfId="758" priority="383" operator="lessThan">
      <formula>"&lt;=0"</formula>
    </cfRule>
  </conditionalFormatting>
  <conditionalFormatting sqref="AC37:AC67">
    <cfRule type="colorScale" priority="384">
      <colorScale>
        <cfvo type="min"/>
        <cfvo type="percentile" val="50"/>
        <cfvo type="max"/>
        <color rgb="FFF8696B"/>
        <color rgb="FFFCFCFF"/>
        <color rgb="FF5A8AC6"/>
      </colorScale>
    </cfRule>
    <cfRule type="dataBar" priority="385">
      <dataBar>
        <cfvo type="min"/>
        <cfvo type="max"/>
        <color rgb="FFFFB628"/>
      </dataBar>
      <extLst>
        <ext xmlns:x14="http://schemas.microsoft.com/office/spreadsheetml/2009/9/main" uri="{B025F937-C7B1-47D3-B67F-A62EFF666E3E}">
          <x14:id>{764360D8-0F75-417F-AD1D-B9CEE0DE2C8A}</x14:id>
        </ext>
      </extLst>
    </cfRule>
    <cfRule type="cellIs" dxfId="757" priority="386" operator="greaterThan">
      <formula>0</formula>
    </cfRule>
    <cfRule type="cellIs" dxfId="756" priority="387" operator="equal">
      <formula>0</formula>
    </cfRule>
    <cfRule type="cellIs" dxfId="755" priority="388" operator="lessThan">
      <formula>0</formula>
    </cfRule>
    <cfRule type="cellIs" dxfId="754" priority="389" operator="lessThan">
      <formula>"&lt;=0"</formula>
    </cfRule>
  </conditionalFormatting>
  <conditionalFormatting sqref="AC101:AC131">
    <cfRule type="colorScale" priority="390">
      <colorScale>
        <cfvo type="min"/>
        <cfvo type="percentile" val="50"/>
        <cfvo type="max"/>
        <color rgb="FFF8696B"/>
        <color rgb="FFFCFCFF"/>
        <color rgb="FF5A8AC6"/>
      </colorScale>
    </cfRule>
    <cfRule type="dataBar" priority="391">
      <dataBar>
        <cfvo type="min"/>
        <cfvo type="max"/>
        <color rgb="FFFFB628"/>
      </dataBar>
      <extLst>
        <ext xmlns:x14="http://schemas.microsoft.com/office/spreadsheetml/2009/9/main" uri="{B025F937-C7B1-47D3-B67F-A62EFF666E3E}">
          <x14:id>{55031D8B-D834-4BA7-9A82-E543AF2B8A70}</x14:id>
        </ext>
      </extLst>
    </cfRule>
    <cfRule type="cellIs" dxfId="753" priority="392" operator="greaterThan">
      <formula>0</formula>
    </cfRule>
    <cfRule type="cellIs" dxfId="752" priority="393" operator="equal">
      <formula>0</formula>
    </cfRule>
    <cfRule type="cellIs" dxfId="751" priority="394" operator="lessThan">
      <formula>0</formula>
    </cfRule>
    <cfRule type="cellIs" dxfId="750" priority="395" operator="lessThan">
      <formula>"&lt;=0"</formula>
    </cfRule>
  </conditionalFormatting>
  <conditionalFormatting sqref="AD37:AE61">
    <cfRule type="colorScale" priority="87">
      <colorScale>
        <cfvo type="min"/>
        <cfvo type="percentile" val="50"/>
        <cfvo type="max"/>
        <color rgb="FFF8696B"/>
        <color rgb="FFFCFCFF"/>
        <color rgb="FF5A8AC6"/>
      </colorScale>
    </cfRule>
    <cfRule type="dataBar" priority="88">
      <dataBar>
        <cfvo type="min"/>
        <cfvo type="max"/>
        <color rgb="FFFFB628"/>
      </dataBar>
      <extLst>
        <ext xmlns:x14="http://schemas.microsoft.com/office/spreadsheetml/2009/9/main" uri="{B025F937-C7B1-47D3-B67F-A62EFF666E3E}">
          <x14:id>{A43E0FFE-910D-44F1-AB46-43FE8578DD0C}</x14:id>
        </ext>
      </extLst>
    </cfRule>
    <cfRule type="cellIs" dxfId="749" priority="89" operator="greaterThan">
      <formula>0</formula>
    </cfRule>
    <cfRule type="cellIs" dxfId="748" priority="90" operator="lessThan">
      <formula>0</formula>
    </cfRule>
    <cfRule type="cellIs" dxfId="747" priority="91" operator="lessThan">
      <formula>"&lt;=0"</formula>
    </cfRule>
  </conditionalFormatting>
  <conditionalFormatting sqref="AD37:AE75">
    <cfRule type="cellIs" dxfId="746" priority="1" operator="equal">
      <formula>0</formula>
    </cfRule>
  </conditionalFormatting>
  <conditionalFormatting sqref="AD51:AE68 AA70:AA99 AD70:AE139">
    <cfRule type="cellIs" dxfId="745" priority="422" operator="greaterThan">
      <formula>0</formula>
    </cfRule>
    <cfRule type="cellIs" dxfId="744" priority="424" operator="lessThan">
      <formula>0</formula>
    </cfRule>
    <cfRule type="cellIs" dxfId="743" priority="425" operator="lessThan">
      <formula>"&lt;=0"</formula>
    </cfRule>
  </conditionalFormatting>
  <conditionalFormatting sqref="AD69:AE69 AA69">
    <cfRule type="colorScale" priority="80">
      <colorScale>
        <cfvo type="min"/>
        <cfvo type="percentile" val="50"/>
        <cfvo type="max"/>
        <color rgb="FFF8696B"/>
        <color rgb="FFFCFCFF"/>
        <color rgb="FF5A8AC6"/>
      </colorScale>
    </cfRule>
    <cfRule type="dataBar" priority="81">
      <dataBar>
        <cfvo type="min"/>
        <cfvo type="max"/>
        <color rgb="FFFFB628"/>
      </dataBar>
      <extLst>
        <ext xmlns:x14="http://schemas.microsoft.com/office/spreadsheetml/2009/9/main" uri="{B025F937-C7B1-47D3-B67F-A62EFF666E3E}">
          <x14:id>{FA64E796-5C61-4F3D-B1AA-A16AEAA14129}</x14:id>
        </ext>
      </extLst>
    </cfRule>
  </conditionalFormatting>
  <conditionalFormatting sqref="AD69:AF98">
    <cfRule type="cellIs" dxfId="742" priority="30" operator="equal">
      <formula>0</formula>
    </cfRule>
  </conditionalFormatting>
  <conditionalFormatting sqref="AF69">
    <cfRule type="colorScale" priority="27">
      <colorScale>
        <cfvo type="min"/>
        <cfvo type="percentile" val="50"/>
        <cfvo type="max"/>
        <color rgb="FFF8696B"/>
        <color rgb="FFFCFCFF"/>
        <color rgb="FF5A8AC6"/>
      </colorScale>
    </cfRule>
    <cfRule type="dataBar" priority="28">
      <dataBar>
        <cfvo type="min"/>
        <cfvo type="max"/>
        <color rgb="FFFFB628"/>
      </dataBar>
      <extLst>
        <ext xmlns:x14="http://schemas.microsoft.com/office/spreadsheetml/2009/9/main" uri="{B025F937-C7B1-47D3-B67F-A62EFF666E3E}">
          <x14:id>{1A7D4D60-B524-48CB-93CA-98A415F2E158}</x14:id>
        </ext>
      </extLst>
    </cfRule>
    <cfRule type="cellIs" dxfId="741" priority="29" operator="greaterThan">
      <formula>0</formula>
    </cfRule>
    <cfRule type="cellIs" dxfId="740" priority="31" operator="lessThan">
      <formula>0</formula>
    </cfRule>
    <cfRule type="cellIs" dxfId="739" priority="32" operator="lessThan">
      <formula>"&lt;=0"</formula>
    </cfRule>
  </conditionalFormatting>
  <conditionalFormatting sqref="AF70:AF99">
    <cfRule type="colorScale" priority="195">
      <colorScale>
        <cfvo type="min"/>
        <cfvo type="percentile" val="50"/>
        <cfvo type="max"/>
        <color rgb="FFF8696B"/>
        <color rgb="FFFCFCFF"/>
        <color rgb="FF5A8AC6"/>
      </colorScale>
    </cfRule>
    <cfRule type="dataBar" priority="196">
      <dataBar>
        <cfvo type="min"/>
        <cfvo type="max"/>
        <color rgb="FFFFB628"/>
      </dataBar>
      <extLst>
        <ext xmlns:x14="http://schemas.microsoft.com/office/spreadsheetml/2009/9/main" uri="{B025F937-C7B1-47D3-B67F-A62EFF666E3E}">
          <x14:id>{0B8A7959-3DB3-4A08-9404-1B8E125D6B57}</x14:id>
        </ext>
      </extLst>
    </cfRule>
    <cfRule type="cellIs" dxfId="738" priority="197" operator="greaterThan">
      <formula>0</formula>
    </cfRule>
    <cfRule type="cellIs" dxfId="737" priority="199" operator="lessThan">
      <formula>0</formula>
    </cfRule>
    <cfRule type="cellIs" dxfId="736" priority="200" operator="lessThan">
      <formula>"&lt;=0"</formula>
    </cfRule>
  </conditionalFormatting>
  <conditionalFormatting sqref="AF99 AD99:AE139">
    <cfRule type="cellIs" dxfId="735" priority="198" operator="equal">
      <formula>0</formula>
    </cfRule>
  </conditionalFormatting>
  <conditionalFormatting sqref="AH5:AH35">
    <cfRule type="colorScale" priority="207">
      <colorScale>
        <cfvo type="min"/>
        <cfvo type="percentile" val="50"/>
        <cfvo type="max"/>
        <color rgb="FFF8696B"/>
        <color rgb="FFFCFCFF"/>
        <color rgb="FF5A8AC6"/>
      </colorScale>
    </cfRule>
    <cfRule type="dataBar" priority="208">
      <dataBar>
        <cfvo type="min"/>
        <cfvo type="max"/>
        <color rgb="FFFFB628"/>
      </dataBar>
      <extLst>
        <ext xmlns:x14="http://schemas.microsoft.com/office/spreadsheetml/2009/9/main" uri="{B025F937-C7B1-47D3-B67F-A62EFF666E3E}">
          <x14:id>{5C982B60-43AD-4A0F-8D65-E05E48690F55}</x14:id>
        </ext>
      </extLst>
    </cfRule>
    <cfRule type="cellIs" dxfId="734" priority="209" operator="greaterThan">
      <formula>0</formula>
    </cfRule>
    <cfRule type="cellIs" dxfId="733" priority="210" operator="equal">
      <formula>0</formula>
    </cfRule>
    <cfRule type="cellIs" dxfId="732" priority="211" operator="lessThan">
      <formula>0</formula>
    </cfRule>
    <cfRule type="cellIs" dxfId="731" priority="212" operator="lessThan">
      <formula>"&lt;=0"</formula>
    </cfRule>
  </conditionalFormatting>
  <conditionalFormatting sqref="AH37:AH67">
    <cfRule type="colorScale" priority="201">
      <colorScale>
        <cfvo type="min"/>
        <cfvo type="percentile" val="50"/>
        <cfvo type="max"/>
        <color rgb="FFF8696B"/>
        <color rgb="FFFCFCFF"/>
        <color rgb="FF5A8AC6"/>
      </colorScale>
    </cfRule>
    <cfRule type="dataBar" priority="202">
      <dataBar>
        <cfvo type="min"/>
        <cfvo type="max"/>
        <color rgb="FFFFB628"/>
      </dataBar>
      <extLst>
        <ext xmlns:x14="http://schemas.microsoft.com/office/spreadsheetml/2009/9/main" uri="{B025F937-C7B1-47D3-B67F-A62EFF666E3E}">
          <x14:id>{49000132-9FE7-43B6-840F-5EFE4B9FE377}</x14:id>
        </ext>
      </extLst>
    </cfRule>
    <cfRule type="cellIs" dxfId="730" priority="203" operator="greaterThan">
      <formula>0</formula>
    </cfRule>
    <cfRule type="cellIs" dxfId="729" priority="204" operator="equal">
      <formula>0</formula>
    </cfRule>
    <cfRule type="cellIs" dxfId="728" priority="205" operator="lessThan">
      <formula>0</formula>
    </cfRule>
    <cfRule type="cellIs" dxfId="727" priority="206" operator="lessThan">
      <formula>"&lt;=0"</formula>
    </cfRule>
  </conditionalFormatting>
  <conditionalFormatting sqref="AH101:AH131">
    <cfRule type="colorScale" priority="189">
      <colorScale>
        <cfvo type="min"/>
        <cfvo type="percentile" val="50"/>
        <cfvo type="max"/>
        <color rgb="FFF8696B"/>
        <color rgb="FFFCFCFF"/>
        <color rgb="FF5A8AC6"/>
      </colorScale>
    </cfRule>
    <cfRule type="dataBar" priority="190">
      <dataBar>
        <cfvo type="min"/>
        <cfvo type="max"/>
        <color rgb="FFFFB628"/>
      </dataBar>
      <extLst>
        <ext xmlns:x14="http://schemas.microsoft.com/office/spreadsheetml/2009/9/main" uri="{B025F937-C7B1-47D3-B67F-A62EFF666E3E}">
          <x14:id>{E61C913F-CD09-4FC0-97B9-D9B39DFA7F9F}</x14:id>
        </ext>
      </extLst>
    </cfRule>
    <cfRule type="cellIs" dxfId="726" priority="191" operator="greaterThan">
      <formula>0</formula>
    </cfRule>
    <cfRule type="cellIs" dxfId="725" priority="192" operator="equal">
      <formula>0</formula>
    </cfRule>
    <cfRule type="cellIs" dxfId="724" priority="193" operator="lessThan">
      <formula>0</formula>
    </cfRule>
    <cfRule type="cellIs" dxfId="723" priority="194" operator="lessThan">
      <formula>"&lt;=0"</formula>
    </cfRule>
  </conditionalFormatting>
  <conditionalFormatting sqref="AI69">
    <cfRule type="colorScale" priority="21">
      <colorScale>
        <cfvo type="min"/>
        <cfvo type="percentile" val="50"/>
        <cfvo type="max"/>
        <color rgb="FFF8696B"/>
        <color rgb="FFFCFCFF"/>
        <color rgb="FF5A8AC6"/>
      </colorScale>
    </cfRule>
    <cfRule type="dataBar" priority="22">
      <dataBar>
        <cfvo type="min"/>
        <cfvo type="max"/>
        <color rgb="FFFFB628"/>
      </dataBar>
      <extLst>
        <ext xmlns:x14="http://schemas.microsoft.com/office/spreadsheetml/2009/9/main" uri="{B025F937-C7B1-47D3-B67F-A62EFF666E3E}">
          <x14:id>{9AD15622-E8D6-4C05-BF0F-EE1A445CCBA3}</x14:id>
        </ext>
      </extLst>
    </cfRule>
    <cfRule type="cellIs" dxfId="722" priority="23" operator="greaterThan">
      <formula>0</formula>
    </cfRule>
    <cfRule type="cellIs" dxfId="721" priority="25" operator="lessThan">
      <formula>0</formula>
    </cfRule>
    <cfRule type="cellIs" dxfId="720" priority="26" operator="lessThan">
      <formula>"&lt;=0"</formula>
    </cfRule>
  </conditionalFormatting>
  <conditionalFormatting sqref="AI69:AI99">
    <cfRule type="cellIs" dxfId="719" priority="24" operator="equal">
      <formula>0</formula>
    </cfRule>
  </conditionalFormatting>
  <conditionalFormatting sqref="AI70:AI99">
    <cfRule type="colorScale" priority="171">
      <colorScale>
        <cfvo type="min"/>
        <cfvo type="percentile" val="50"/>
        <cfvo type="max"/>
        <color rgb="FFF8696B"/>
        <color rgb="FFFCFCFF"/>
        <color rgb="FF5A8AC6"/>
      </colorScale>
    </cfRule>
    <cfRule type="dataBar" priority="172">
      <dataBar>
        <cfvo type="min"/>
        <cfvo type="max"/>
        <color rgb="FFFFB628"/>
      </dataBar>
      <extLst>
        <ext xmlns:x14="http://schemas.microsoft.com/office/spreadsheetml/2009/9/main" uri="{B025F937-C7B1-47D3-B67F-A62EFF666E3E}">
          <x14:id>{C16AAE1C-989F-4682-9D84-B70B6B5177BB}</x14:id>
        </ext>
      </extLst>
    </cfRule>
    <cfRule type="cellIs" dxfId="718" priority="173" operator="greaterThan">
      <formula>0</formula>
    </cfRule>
    <cfRule type="cellIs" dxfId="717" priority="175" operator="lessThan">
      <formula>0</formula>
    </cfRule>
    <cfRule type="cellIs" dxfId="716" priority="176" operator="lessThan">
      <formula>"&lt;=0"</formula>
    </cfRule>
  </conditionalFormatting>
  <conditionalFormatting sqref="AK5:AK35">
    <cfRule type="colorScale" priority="183">
      <colorScale>
        <cfvo type="min"/>
        <cfvo type="percentile" val="50"/>
        <cfvo type="max"/>
        <color rgb="FFF8696B"/>
        <color rgb="FFFCFCFF"/>
        <color rgb="FF5A8AC6"/>
      </colorScale>
    </cfRule>
    <cfRule type="dataBar" priority="184">
      <dataBar>
        <cfvo type="min"/>
        <cfvo type="max"/>
        <color rgb="FFFFB628"/>
      </dataBar>
      <extLst>
        <ext xmlns:x14="http://schemas.microsoft.com/office/spreadsheetml/2009/9/main" uri="{B025F937-C7B1-47D3-B67F-A62EFF666E3E}">
          <x14:id>{9114976E-ABF7-4BDC-B2C8-2B88B583BFD7}</x14:id>
        </ext>
      </extLst>
    </cfRule>
    <cfRule type="cellIs" dxfId="715" priority="185" operator="greaterThan">
      <formula>0</formula>
    </cfRule>
    <cfRule type="cellIs" dxfId="714" priority="186" operator="equal">
      <formula>0</formula>
    </cfRule>
    <cfRule type="cellIs" dxfId="713" priority="187" operator="lessThan">
      <formula>0</formula>
    </cfRule>
    <cfRule type="cellIs" dxfId="712" priority="188" operator="lessThan">
      <formula>"&lt;=0"</formula>
    </cfRule>
  </conditionalFormatting>
  <conditionalFormatting sqref="AK37:AK67">
    <cfRule type="colorScale" priority="177">
      <colorScale>
        <cfvo type="min"/>
        <cfvo type="percentile" val="50"/>
        <cfvo type="max"/>
        <color rgb="FFF8696B"/>
        <color rgb="FFFCFCFF"/>
        <color rgb="FF5A8AC6"/>
      </colorScale>
    </cfRule>
    <cfRule type="dataBar" priority="178">
      <dataBar>
        <cfvo type="min"/>
        <cfvo type="max"/>
        <color rgb="FFFFB628"/>
      </dataBar>
      <extLst>
        <ext xmlns:x14="http://schemas.microsoft.com/office/spreadsheetml/2009/9/main" uri="{B025F937-C7B1-47D3-B67F-A62EFF666E3E}">
          <x14:id>{07DF3D81-DD0E-4841-BE4B-21BE4AF329D5}</x14:id>
        </ext>
      </extLst>
    </cfRule>
    <cfRule type="cellIs" dxfId="711" priority="179" operator="greaterThan">
      <formula>0</formula>
    </cfRule>
    <cfRule type="cellIs" dxfId="710" priority="180" operator="equal">
      <formula>0</formula>
    </cfRule>
    <cfRule type="cellIs" dxfId="709" priority="181" operator="lessThan">
      <formula>0</formula>
    </cfRule>
    <cfRule type="cellIs" dxfId="708" priority="182" operator="lessThan">
      <formula>"&lt;=0"</formula>
    </cfRule>
  </conditionalFormatting>
  <conditionalFormatting sqref="AK101:AK131">
    <cfRule type="colorScale" priority="165">
      <colorScale>
        <cfvo type="min"/>
        <cfvo type="percentile" val="50"/>
        <cfvo type="max"/>
        <color rgb="FFF8696B"/>
        <color rgb="FFFCFCFF"/>
        <color rgb="FF5A8AC6"/>
      </colorScale>
    </cfRule>
    <cfRule type="dataBar" priority="166">
      <dataBar>
        <cfvo type="min"/>
        <cfvo type="max"/>
        <color rgb="FFFFB628"/>
      </dataBar>
      <extLst>
        <ext xmlns:x14="http://schemas.microsoft.com/office/spreadsheetml/2009/9/main" uri="{B025F937-C7B1-47D3-B67F-A62EFF666E3E}">
          <x14:id>{9B1493CC-06A2-4DEA-93CC-06229EE9ED24}</x14:id>
        </ext>
      </extLst>
    </cfRule>
    <cfRule type="cellIs" dxfId="707" priority="167" operator="greaterThan">
      <formula>0</formula>
    </cfRule>
    <cfRule type="cellIs" dxfId="706" priority="168" operator="equal">
      <formula>0</formula>
    </cfRule>
    <cfRule type="cellIs" dxfId="705" priority="169" operator="lessThan">
      <formula>0</formula>
    </cfRule>
    <cfRule type="cellIs" dxfId="704" priority="170" operator="lessThan">
      <formula>"&lt;=0"</formula>
    </cfRule>
  </conditionalFormatting>
  <conditionalFormatting sqref="AL69">
    <cfRule type="colorScale" priority="15">
      <colorScale>
        <cfvo type="min"/>
        <cfvo type="percentile" val="50"/>
        <cfvo type="max"/>
        <color rgb="FFF8696B"/>
        <color rgb="FFFCFCFF"/>
        <color rgb="FF5A8AC6"/>
      </colorScale>
    </cfRule>
    <cfRule type="dataBar" priority="16">
      <dataBar>
        <cfvo type="min"/>
        <cfvo type="max"/>
        <color rgb="FFFFB628"/>
      </dataBar>
      <extLst>
        <ext xmlns:x14="http://schemas.microsoft.com/office/spreadsheetml/2009/9/main" uri="{B025F937-C7B1-47D3-B67F-A62EFF666E3E}">
          <x14:id>{146E1FE3-E2E9-41EE-AE02-FDA56E5AB77A}</x14:id>
        </ext>
      </extLst>
    </cfRule>
    <cfRule type="cellIs" dxfId="703" priority="17" operator="greaterThan">
      <formula>0</formula>
    </cfRule>
    <cfRule type="cellIs" dxfId="702" priority="19" operator="lessThan">
      <formula>0</formula>
    </cfRule>
    <cfRule type="cellIs" dxfId="701" priority="20" operator="lessThan">
      <formula>"&lt;=0"</formula>
    </cfRule>
  </conditionalFormatting>
  <conditionalFormatting sqref="AL69:AL99">
    <cfRule type="cellIs" dxfId="700" priority="18" operator="equal">
      <formula>0</formula>
    </cfRule>
  </conditionalFormatting>
  <conditionalFormatting sqref="AL70:AL99">
    <cfRule type="colorScale" priority="135">
      <colorScale>
        <cfvo type="min"/>
        <cfvo type="percentile" val="50"/>
        <cfvo type="max"/>
        <color rgb="FFF8696B"/>
        <color rgb="FFFCFCFF"/>
        <color rgb="FF5A8AC6"/>
      </colorScale>
    </cfRule>
    <cfRule type="dataBar" priority="136">
      <dataBar>
        <cfvo type="min"/>
        <cfvo type="max"/>
        <color rgb="FFFFB628"/>
      </dataBar>
      <extLst>
        <ext xmlns:x14="http://schemas.microsoft.com/office/spreadsheetml/2009/9/main" uri="{B025F937-C7B1-47D3-B67F-A62EFF666E3E}">
          <x14:id>{B42BAF5D-E5B2-4480-B9E7-8E0A10DE5198}</x14:id>
        </ext>
      </extLst>
    </cfRule>
    <cfRule type="cellIs" dxfId="699" priority="137" operator="greaterThan">
      <formula>0</formula>
    </cfRule>
    <cfRule type="cellIs" dxfId="698" priority="139" operator="lessThan">
      <formula>0</formula>
    </cfRule>
    <cfRule type="cellIs" dxfId="697" priority="140" operator="lessThan">
      <formula>"&lt;=0"</formula>
    </cfRule>
  </conditionalFormatting>
  <conditionalFormatting sqref="AN5:AN35">
    <cfRule type="colorScale" priority="159">
      <colorScale>
        <cfvo type="min"/>
        <cfvo type="percentile" val="50"/>
        <cfvo type="max"/>
        <color rgb="FFF8696B"/>
        <color rgb="FFFCFCFF"/>
        <color rgb="FF5A8AC6"/>
      </colorScale>
    </cfRule>
    <cfRule type="dataBar" priority="160">
      <dataBar>
        <cfvo type="min"/>
        <cfvo type="max"/>
        <color rgb="FFFFB628"/>
      </dataBar>
      <extLst>
        <ext xmlns:x14="http://schemas.microsoft.com/office/spreadsheetml/2009/9/main" uri="{B025F937-C7B1-47D3-B67F-A62EFF666E3E}">
          <x14:id>{B65627F2-9EFC-4F1D-B407-758C5858F878}</x14:id>
        </ext>
      </extLst>
    </cfRule>
    <cfRule type="cellIs" dxfId="696" priority="161" operator="greaterThan">
      <formula>0</formula>
    </cfRule>
    <cfRule type="cellIs" dxfId="695" priority="162" operator="equal">
      <formula>0</formula>
    </cfRule>
    <cfRule type="cellIs" dxfId="694" priority="163" operator="lessThan">
      <formula>0</formula>
    </cfRule>
    <cfRule type="cellIs" dxfId="693" priority="164" operator="lessThan">
      <formula>"&lt;=0"</formula>
    </cfRule>
  </conditionalFormatting>
  <conditionalFormatting sqref="AN37:AN67">
    <cfRule type="colorScale" priority="141">
      <colorScale>
        <cfvo type="min"/>
        <cfvo type="percentile" val="50"/>
        <cfvo type="max"/>
        <color rgb="FFF8696B"/>
        <color rgb="FFFCFCFF"/>
        <color rgb="FF5A8AC6"/>
      </colorScale>
    </cfRule>
    <cfRule type="dataBar" priority="142">
      <dataBar>
        <cfvo type="min"/>
        <cfvo type="max"/>
        <color rgb="FFFFB628"/>
      </dataBar>
      <extLst>
        <ext xmlns:x14="http://schemas.microsoft.com/office/spreadsheetml/2009/9/main" uri="{B025F937-C7B1-47D3-B67F-A62EFF666E3E}">
          <x14:id>{4E7C7E29-AC64-48CE-9C0A-547FF9F44455}</x14:id>
        </ext>
      </extLst>
    </cfRule>
    <cfRule type="cellIs" dxfId="692" priority="143" operator="greaterThan">
      <formula>0</formula>
    </cfRule>
    <cfRule type="cellIs" dxfId="691" priority="144" operator="equal">
      <formula>0</formula>
    </cfRule>
    <cfRule type="cellIs" dxfId="690" priority="145" operator="lessThan">
      <formula>0</formula>
    </cfRule>
    <cfRule type="cellIs" dxfId="689" priority="146" operator="lessThan">
      <formula>"&lt;=0"</formula>
    </cfRule>
  </conditionalFormatting>
  <conditionalFormatting sqref="AN101:AN131">
    <cfRule type="colorScale" priority="129">
      <colorScale>
        <cfvo type="min"/>
        <cfvo type="percentile" val="50"/>
        <cfvo type="max"/>
        <color rgb="FFF8696B"/>
        <color rgb="FFFCFCFF"/>
        <color rgb="FF5A8AC6"/>
      </colorScale>
    </cfRule>
    <cfRule type="dataBar" priority="130">
      <dataBar>
        <cfvo type="min"/>
        <cfvo type="max"/>
        <color rgb="FFFFB628"/>
      </dataBar>
      <extLst>
        <ext xmlns:x14="http://schemas.microsoft.com/office/spreadsheetml/2009/9/main" uri="{B025F937-C7B1-47D3-B67F-A62EFF666E3E}">
          <x14:id>{38325CB0-1A5A-4A97-99C6-60A74857EDE1}</x14:id>
        </ext>
      </extLst>
    </cfRule>
    <cfRule type="cellIs" dxfId="688" priority="131" operator="greaterThan">
      <formula>0</formula>
    </cfRule>
    <cfRule type="cellIs" dxfId="687" priority="132" operator="equal">
      <formula>0</formula>
    </cfRule>
    <cfRule type="cellIs" dxfId="686" priority="133" operator="lessThan">
      <formula>0</formula>
    </cfRule>
    <cfRule type="cellIs" dxfId="685" priority="134" operator="lessThan">
      <formula>"&lt;=0"</formula>
    </cfRule>
  </conditionalFormatting>
  <conditionalFormatting sqref="AO69">
    <cfRule type="colorScale" priority="9">
      <colorScale>
        <cfvo type="min"/>
        <cfvo type="percentile" val="50"/>
        <cfvo type="max"/>
        <color rgb="FFF8696B"/>
        <color rgb="FFFCFCFF"/>
        <color rgb="FF5A8AC6"/>
      </colorScale>
    </cfRule>
    <cfRule type="dataBar" priority="10">
      <dataBar>
        <cfvo type="min"/>
        <cfvo type="max"/>
        <color rgb="FFFFB628"/>
      </dataBar>
      <extLst>
        <ext xmlns:x14="http://schemas.microsoft.com/office/spreadsheetml/2009/9/main" uri="{B025F937-C7B1-47D3-B67F-A62EFF666E3E}">
          <x14:id>{399EE579-58C8-479D-A419-0A1C9A9D191C}</x14:id>
        </ext>
      </extLst>
    </cfRule>
    <cfRule type="cellIs" dxfId="684" priority="11" operator="greaterThan">
      <formula>0</formula>
    </cfRule>
    <cfRule type="cellIs" dxfId="683" priority="13" operator="lessThan">
      <formula>0</formula>
    </cfRule>
    <cfRule type="cellIs" dxfId="682" priority="14" operator="lessThan">
      <formula>"&lt;=0"</formula>
    </cfRule>
  </conditionalFormatting>
  <conditionalFormatting sqref="AO69:AO99">
    <cfRule type="cellIs" dxfId="681" priority="12" operator="equal">
      <formula>0</formula>
    </cfRule>
  </conditionalFormatting>
  <conditionalFormatting sqref="AO70:AO99">
    <cfRule type="colorScale" priority="117">
      <colorScale>
        <cfvo type="min"/>
        <cfvo type="percentile" val="50"/>
        <cfvo type="max"/>
        <color rgb="FFF8696B"/>
        <color rgb="FFFCFCFF"/>
        <color rgb="FF5A8AC6"/>
      </colorScale>
    </cfRule>
    <cfRule type="dataBar" priority="118">
      <dataBar>
        <cfvo type="min"/>
        <cfvo type="max"/>
        <color rgb="FFFFB628"/>
      </dataBar>
      <extLst>
        <ext xmlns:x14="http://schemas.microsoft.com/office/spreadsheetml/2009/9/main" uri="{B025F937-C7B1-47D3-B67F-A62EFF666E3E}">
          <x14:id>{DA999D48-62E7-4B42-8EF5-347DFF34AD7D}</x14:id>
        </ext>
      </extLst>
    </cfRule>
    <cfRule type="cellIs" dxfId="680" priority="119" operator="greaterThan">
      <formula>0</formula>
    </cfRule>
    <cfRule type="cellIs" dxfId="679" priority="121" operator="lessThan">
      <formula>0</formula>
    </cfRule>
    <cfRule type="cellIs" dxfId="678" priority="122" operator="lessThan">
      <formula>"&lt;=0"</formula>
    </cfRule>
  </conditionalFormatting>
  <conditionalFormatting sqref="AQ5:AQ35">
    <cfRule type="colorScale" priority="153">
      <colorScale>
        <cfvo type="min"/>
        <cfvo type="percentile" val="50"/>
        <cfvo type="max"/>
        <color rgb="FFF8696B"/>
        <color rgb="FFFCFCFF"/>
        <color rgb="FF5A8AC6"/>
      </colorScale>
    </cfRule>
    <cfRule type="dataBar" priority="154">
      <dataBar>
        <cfvo type="min"/>
        <cfvo type="max"/>
        <color rgb="FFFFB628"/>
      </dataBar>
      <extLst>
        <ext xmlns:x14="http://schemas.microsoft.com/office/spreadsheetml/2009/9/main" uri="{B025F937-C7B1-47D3-B67F-A62EFF666E3E}">
          <x14:id>{A825157E-52F1-4D53-8EC5-F20FAE36F588}</x14:id>
        </ext>
      </extLst>
    </cfRule>
    <cfRule type="cellIs" dxfId="677" priority="155" operator="greaterThan">
      <formula>0</formula>
    </cfRule>
    <cfRule type="cellIs" dxfId="676" priority="156" operator="equal">
      <formula>0</formula>
    </cfRule>
    <cfRule type="cellIs" dxfId="675" priority="157" operator="lessThan">
      <formula>0</formula>
    </cfRule>
    <cfRule type="cellIs" dxfId="674" priority="158" operator="lessThan">
      <formula>"&lt;=0"</formula>
    </cfRule>
  </conditionalFormatting>
  <conditionalFormatting sqref="AQ37:AQ67">
    <cfRule type="colorScale" priority="123">
      <colorScale>
        <cfvo type="min"/>
        <cfvo type="percentile" val="50"/>
        <cfvo type="max"/>
        <color rgb="FFF8696B"/>
        <color rgb="FFFCFCFF"/>
        <color rgb="FF5A8AC6"/>
      </colorScale>
    </cfRule>
    <cfRule type="dataBar" priority="124">
      <dataBar>
        <cfvo type="min"/>
        <cfvo type="max"/>
        <color rgb="FFFFB628"/>
      </dataBar>
      <extLst>
        <ext xmlns:x14="http://schemas.microsoft.com/office/spreadsheetml/2009/9/main" uri="{B025F937-C7B1-47D3-B67F-A62EFF666E3E}">
          <x14:id>{8A8A1AD1-8EAC-46B1-AB48-2BA8BD8B65E3}</x14:id>
        </ext>
      </extLst>
    </cfRule>
    <cfRule type="cellIs" dxfId="673" priority="125" operator="greaterThan">
      <formula>0</formula>
    </cfRule>
    <cfRule type="cellIs" dxfId="672" priority="126" operator="equal">
      <formula>0</formula>
    </cfRule>
    <cfRule type="cellIs" dxfId="671" priority="127" operator="lessThan">
      <formula>0</formula>
    </cfRule>
    <cfRule type="cellIs" dxfId="670" priority="128" operator="lessThan">
      <formula>"&lt;=0"</formula>
    </cfRule>
  </conditionalFormatting>
  <conditionalFormatting sqref="AQ101:AQ131">
    <cfRule type="colorScale" priority="111">
      <colorScale>
        <cfvo type="min"/>
        <cfvo type="percentile" val="50"/>
        <cfvo type="max"/>
        <color rgb="FFF8696B"/>
        <color rgb="FFFCFCFF"/>
        <color rgb="FF5A8AC6"/>
      </colorScale>
    </cfRule>
    <cfRule type="dataBar" priority="112">
      <dataBar>
        <cfvo type="min"/>
        <cfvo type="max"/>
        <color rgb="FFFFB628"/>
      </dataBar>
      <extLst>
        <ext xmlns:x14="http://schemas.microsoft.com/office/spreadsheetml/2009/9/main" uri="{B025F937-C7B1-47D3-B67F-A62EFF666E3E}">
          <x14:id>{7D7949DB-4DEF-4C9F-B83B-B19BC1EB2659}</x14:id>
        </ext>
      </extLst>
    </cfRule>
    <cfRule type="cellIs" dxfId="669" priority="113" operator="greaterThan">
      <formula>0</formula>
    </cfRule>
    <cfRule type="cellIs" dxfId="668" priority="114" operator="equal">
      <formula>0</formula>
    </cfRule>
    <cfRule type="cellIs" dxfId="667" priority="115" operator="lessThan">
      <formula>0</formula>
    </cfRule>
    <cfRule type="cellIs" dxfId="666" priority="116" operator="lessThan">
      <formula>"&lt;=0"</formula>
    </cfRule>
  </conditionalFormatting>
  <conditionalFormatting sqref="AR69">
    <cfRule type="colorScale" priority="3">
      <colorScale>
        <cfvo type="min"/>
        <cfvo type="percentile" val="50"/>
        <cfvo type="max"/>
        <color rgb="FFF8696B"/>
        <color rgb="FFFCFCFF"/>
        <color rgb="FF5A8AC6"/>
      </colorScale>
    </cfRule>
    <cfRule type="dataBar" priority="4">
      <dataBar>
        <cfvo type="min"/>
        <cfvo type="max"/>
        <color rgb="FFFFB628"/>
      </dataBar>
      <extLst>
        <ext xmlns:x14="http://schemas.microsoft.com/office/spreadsheetml/2009/9/main" uri="{B025F937-C7B1-47D3-B67F-A62EFF666E3E}">
          <x14:id>{80029E3B-B5AA-4031-8B0F-718241395E5E}</x14:id>
        </ext>
      </extLst>
    </cfRule>
    <cfRule type="cellIs" dxfId="665" priority="5" operator="greaterThan">
      <formula>0</formula>
    </cfRule>
    <cfRule type="cellIs" dxfId="664" priority="7" operator="lessThan">
      <formula>0</formula>
    </cfRule>
    <cfRule type="cellIs" dxfId="663" priority="8" operator="lessThan">
      <formula>"&lt;=0"</formula>
    </cfRule>
  </conditionalFormatting>
  <conditionalFormatting sqref="AR69:AR99">
    <cfRule type="cellIs" dxfId="662" priority="6" operator="equal">
      <formula>0</formula>
    </cfRule>
  </conditionalFormatting>
  <conditionalFormatting sqref="AR70:AR99">
    <cfRule type="colorScale" priority="99">
      <colorScale>
        <cfvo type="min"/>
        <cfvo type="percentile" val="50"/>
        <cfvo type="max"/>
        <color rgb="FFF8696B"/>
        <color rgb="FFFCFCFF"/>
        <color rgb="FF5A8AC6"/>
      </colorScale>
    </cfRule>
    <cfRule type="dataBar" priority="100">
      <dataBar>
        <cfvo type="min"/>
        <cfvo type="max"/>
        <color rgb="FFFFB628"/>
      </dataBar>
      <extLst>
        <ext xmlns:x14="http://schemas.microsoft.com/office/spreadsheetml/2009/9/main" uri="{B025F937-C7B1-47D3-B67F-A62EFF666E3E}">
          <x14:id>{9D7B1CFC-9501-49BA-BB40-7F4462639A44}</x14:id>
        </ext>
      </extLst>
    </cfRule>
    <cfRule type="cellIs" dxfId="661" priority="101" operator="greaterThan">
      <formula>0</formula>
    </cfRule>
    <cfRule type="cellIs" dxfId="660" priority="103" operator="lessThan">
      <formula>0</formula>
    </cfRule>
    <cfRule type="cellIs" dxfId="659" priority="104" operator="lessThan">
      <formula>"&lt;=0"</formula>
    </cfRule>
  </conditionalFormatting>
  <conditionalFormatting sqref="AT5:AT35">
    <cfRule type="colorScale" priority="147">
      <colorScale>
        <cfvo type="min"/>
        <cfvo type="percentile" val="50"/>
        <cfvo type="max"/>
        <color rgb="FFF8696B"/>
        <color rgb="FFFCFCFF"/>
        <color rgb="FF5A8AC6"/>
      </colorScale>
    </cfRule>
    <cfRule type="dataBar" priority="148">
      <dataBar>
        <cfvo type="min"/>
        <cfvo type="max"/>
        <color rgb="FFFFB628"/>
      </dataBar>
      <extLst>
        <ext xmlns:x14="http://schemas.microsoft.com/office/spreadsheetml/2009/9/main" uri="{B025F937-C7B1-47D3-B67F-A62EFF666E3E}">
          <x14:id>{46FFEFF6-80C0-4631-99AC-F189D91A6099}</x14:id>
        </ext>
      </extLst>
    </cfRule>
    <cfRule type="cellIs" dxfId="658" priority="149" operator="greaterThan">
      <formula>0</formula>
    </cfRule>
    <cfRule type="cellIs" dxfId="657" priority="150" operator="equal">
      <formula>0</formula>
    </cfRule>
    <cfRule type="cellIs" dxfId="656" priority="151" operator="lessThan">
      <formula>0</formula>
    </cfRule>
    <cfRule type="cellIs" dxfId="655" priority="152" operator="lessThan">
      <formula>"&lt;=0"</formula>
    </cfRule>
  </conditionalFormatting>
  <conditionalFormatting sqref="AT37:AT67">
    <cfRule type="colorScale" priority="105">
      <colorScale>
        <cfvo type="min"/>
        <cfvo type="percentile" val="50"/>
        <cfvo type="max"/>
        <color rgb="FFF8696B"/>
        <color rgb="FFFCFCFF"/>
        <color rgb="FF5A8AC6"/>
      </colorScale>
    </cfRule>
    <cfRule type="dataBar" priority="106">
      <dataBar>
        <cfvo type="min"/>
        <cfvo type="max"/>
        <color rgb="FFFFB628"/>
      </dataBar>
      <extLst>
        <ext xmlns:x14="http://schemas.microsoft.com/office/spreadsheetml/2009/9/main" uri="{B025F937-C7B1-47D3-B67F-A62EFF666E3E}">
          <x14:id>{48AF6343-4DF1-4681-9E56-39E0FC3AC627}</x14:id>
        </ext>
      </extLst>
    </cfRule>
    <cfRule type="cellIs" dxfId="654" priority="107" operator="greaterThan">
      <formula>0</formula>
    </cfRule>
    <cfRule type="cellIs" dxfId="653" priority="108" operator="equal">
      <formula>0</formula>
    </cfRule>
    <cfRule type="cellIs" dxfId="652" priority="109" operator="lessThan">
      <formula>0</formula>
    </cfRule>
    <cfRule type="cellIs" dxfId="651" priority="110" operator="lessThan">
      <formula>"&lt;=0"</formula>
    </cfRule>
  </conditionalFormatting>
  <conditionalFormatting sqref="AT101:AT131">
    <cfRule type="colorScale" priority="93">
      <colorScale>
        <cfvo type="min"/>
        <cfvo type="percentile" val="50"/>
        <cfvo type="max"/>
        <color rgb="FFF8696B"/>
        <color rgb="FFFCFCFF"/>
        <color rgb="FF5A8AC6"/>
      </colorScale>
    </cfRule>
    <cfRule type="dataBar" priority="94">
      <dataBar>
        <cfvo type="min"/>
        <cfvo type="max"/>
        <color rgb="FFFFB628"/>
      </dataBar>
      <extLst>
        <ext xmlns:x14="http://schemas.microsoft.com/office/spreadsheetml/2009/9/main" uri="{B025F937-C7B1-47D3-B67F-A62EFF666E3E}">
          <x14:id>{030E97DE-B3EF-4197-A615-58D09C1E928A}</x14:id>
        </ext>
      </extLst>
    </cfRule>
    <cfRule type="cellIs" dxfId="650" priority="95" operator="greaterThan">
      <formula>0</formula>
    </cfRule>
    <cfRule type="cellIs" dxfId="649" priority="96" operator="equal">
      <formula>0</formula>
    </cfRule>
    <cfRule type="cellIs" dxfId="648" priority="97" operator="lessThan">
      <formula>0</formula>
    </cfRule>
    <cfRule type="cellIs" dxfId="647" priority="98" operator="lessThan">
      <formula>"&lt;=0"</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A1B8CD17-D7F6-4894-B9DD-40F47BA62413}">
            <x14:dataBar minLength="0" maxLength="100" border="1" negativeBarBorderColorSameAsPositive="0">
              <x14:cfvo type="autoMin"/>
              <x14:cfvo type="autoMax"/>
              <x14:borderColor rgb="FFFFB628"/>
              <x14:negativeFillColor rgb="FFFF0000"/>
              <x14:negativeBorderColor rgb="FFFF0000"/>
              <x14:axisColor rgb="FF000000"/>
            </x14:dataBar>
          </x14:cfRule>
          <xm:sqref>B69</xm:sqref>
        </x14:conditionalFormatting>
        <x14:conditionalFormatting xmlns:xm="http://schemas.microsoft.com/office/excel/2006/main">
          <x14:cfRule type="dataBar" id="{7BB4E8E0-CAAD-4F39-BA19-7C140D7B9354}">
            <x14:dataBar minLength="0" maxLength="100" border="1" negativeBarBorderColorSameAsPositive="0">
              <x14:cfvo type="autoMin"/>
              <x14:cfvo type="autoMax"/>
              <x14:borderColor rgb="FFFFB628"/>
              <x14:negativeFillColor rgb="FFFF0000"/>
              <x14:negativeBorderColor rgb="FFFF0000"/>
              <x14:axisColor rgb="FF000000"/>
            </x14:dataBar>
          </x14:cfRule>
          <xm:sqref>B70:B99</xm:sqref>
        </x14:conditionalFormatting>
        <x14:conditionalFormatting xmlns:xm="http://schemas.microsoft.com/office/excel/2006/main">
          <x14:cfRule type="dataBar" id="{7CF17B1B-C459-4208-A3EE-F5DB042D1876}">
            <x14:dataBar minLength="0" maxLength="100" border="1" negativeBarBorderColorSameAsPositive="0">
              <x14:cfvo type="autoMin"/>
              <x14:cfvo type="autoMax"/>
              <x14:borderColor rgb="FFFFB628"/>
              <x14:negativeFillColor rgb="FFFF0000"/>
              <x14:negativeBorderColor rgb="FFFF0000"/>
              <x14:axisColor rgb="FF000000"/>
            </x14:dataBar>
          </x14:cfRule>
          <xm:sqref>D5:D35</xm:sqref>
        </x14:conditionalFormatting>
        <x14:conditionalFormatting xmlns:xm="http://schemas.microsoft.com/office/excel/2006/main">
          <x14:cfRule type="dataBar" id="{93B0880E-B92D-4386-8811-180A749F5CD4}">
            <x14:dataBar minLength="0" maxLength="100" border="1" negativeBarBorderColorSameAsPositive="0">
              <x14:cfvo type="autoMin"/>
              <x14:cfvo type="autoMax"/>
              <x14:borderColor rgb="FFFFB628"/>
              <x14:negativeFillColor rgb="FFFF0000"/>
              <x14:negativeBorderColor rgb="FFFF0000"/>
              <x14:axisColor rgb="FF000000"/>
            </x14:dataBar>
          </x14:cfRule>
          <xm:sqref>D37:D67</xm:sqref>
        </x14:conditionalFormatting>
        <x14:conditionalFormatting xmlns:xm="http://schemas.microsoft.com/office/excel/2006/main">
          <x14:cfRule type="dataBar" id="{655227BC-58B5-443D-BDCF-CF15C1498969}">
            <x14:dataBar minLength="0" maxLength="100" border="1" negativeBarBorderColorSameAsPositive="0">
              <x14:cfvo type="autoMin"/>
              <x14:cfvo type="autoMax"/>
              <x14:borderColor rgb="FFFFB628"/>
              <x14:negativeFillColor rgb="FFFF0000"/>
              <x14:negativeBorderColor rgb="FFFF0000"/>
              <x14:axisColor rgb="FF000000"/>
            </x14:dataBar>
          </x14:cfRule>
          <xm:sqref>D101:D131</xm:sqref>
        </x14:conditionalFormatting>
        <x14:conditionalFormatting xmlns:xm="http://schemas.microsoft.com/office/excel/2006/main">
          <x14:cfRule type="dataBar" id="{46AA17ED-0A9F-44CA-AC2C-F087E4BBAE6D}">
            <x14:dataBar minLength="0" maxLength="100" border="1" negativeBarBorderColorSameAsPositive="0">
              <x14:cfvo type="autoMin"/>
              <x14:cfvo type="autoMax"/>
              <x14:borderColor rgb="FFFFB628"/>
              <x14:negativeFillColor rgb="FFFF0000"/>
              <x14:negativeBorderColor rgb="FFFF0000"/>
              <x14:axisColor rgb="FF000000"/>
            </x14:dataBar>
          </x14:cfRule>
          <xm:sqref>E69</xm:sqref>
        </x14:conditionalFormatting>
        <x14:conditionalFormatting xmlns:xm="http://schemas.microsoft.com/office/excel/2006/main">
          <x14:cfRule type="dataBar" id="{21CD9F25-BF14-4A37-B83D-97A482398861}">
            <x14:dataBar minLength="0" maxLength="100" border="1" negativeBarBorderColorSameAsPositive="0">
              <x14:cfvo type="autoMin"/>
              <x14:cfvo type="autoMax"/>
              <x14:borderColor rgb="FFFFB628"/>
              <x14:negativeFillColor rgb="FFFF0000"/>
              <x14:negativeBorderColor rgb="FFFF0000"/>
              <x14:axisColor rgb="FF000000"/>
            </x14:dataBar>
          </x14:cfRule>
          <xm:sqref>E70:E99</xm:sqref>
        </x14:conditionalFormatting>
        <x14:conditionalFormatting xmlns:xm="http://schemas.microsoft.com/office/excel/2006/main">
          <x14:cfRule type="dataBar" id="{9355E5A5-B656-4212-B4FF-61E6E1E57DD1}">
            <x14:dataBar minLength="0" maxLength="100" border="1" negativeBarBorderColorSameAsPositive="0">
              <x14:cfvo type="autoMin"/>
              <x14:cfvo type="autoMax"/>
              <x14:borderColor rgb="FFFFB628"/>
              <x14:negativeFillColor rgb="FFFF0000"/>
              <x14:negativeBorderColor rgb="FFFF0000"/>
              <x14:axisColor rgb="FF000000"/>
            </x14:dataBar>
          </x14:cfRule>
          <xm:sqref>G5:G35</xm:sqref>
        </x14:conditionalFormatting>
        <x14:conditionalFormatting xmlns:xm="http://schemas.microsoft.com/office/excel/2006/main">
          <x14:cfRule type="dataBar" id="{6E84AA40-136D-47F3-AAC7-DB1A0CB1F03A}">
            <x14:dataBar minLength="0" maxLength="100" border="1" negativeBarBorderColorSameAsPositive="0">
              <x14:cfvo type="autoMin"/>
              <x14:cfvo type="autoMax"/>
              <x14:borderColor rgb="FFFFB628"/>
              <x14:negativeFillColor rgb="FFFF0000"/>
              <x14:negativeBorderColor rgb="FFFF0000"/>
              <x14:axisColor rgb="FF000000"/>
            </x14:dataBar>
          </x14:cfRule>
          <xm:sqref>G37:G67</xm:sqref>
        </x14:conditionalFormatting>
        <x14:conditionalFormatting xmlns:xm="http://schemas.microsoft.com/office/excel/2006/main">
          <x14:cfRule type="dataBar" id="{47935F4B-21B4-4ABE-844F-C1788FEF08E5}">
            <x14:dataBar minLength="0" maxLength="100" border="1" negativeBarBorderColorSameAsPositive="0">
              <x14:cfvo type="autoMin"/>
              <x14:cfvo type="autoMax"/>
              <x14:borderColor rgb="FFFFB628"/>
              <x14:negativeFillColor rgb="FFFF0000"/>
              <x14:negativeBorderColor rgb="FFFF0000"/>
              <x14:axisColor rgb="FF000000"/>
            </x14:dataBar>
          </x14:cfRule>
          <xm:sqref>G101:G131</xm:sqref>
        </x14:conditionalFormatting>
        <x14:conditionalFormatting xmlns:xm="http://schemas.microsoft.com/office/excel/2006/main">
          <x14:cfRule type="dataBar" id="{9C7740E6-60B0-4CDA-A60C-61B9778DD407}">
            <x14:dataBar minLength="0" maxLength="100" border="1" negativeBarBorderColorSameAsPositive="0">
              <x14:cfvo type="autoMin"/>
              <x14:cfvo type="autoMax"/>
              <x14:borderColor rgb="FFFFB628"/>
              <x14:negativeFillColor rgb="FFFF0000"/>
              <x14:negativeBorderColor rgb="FFFF0000"/>
              <x14:axisColor rgb="FF000000"/>
            </x14:dataBar>
          </x14:cfRule>
          <xm:sqref>H69</xm:sqref>
        </x14:conditionalFormatting>
        <x14:conditionalFormatting xmlns:xm="http://schemas.microsoft.com/office/excel/2006/main">
          <x14:cfRule type="dataBar" id="{AA5A9D1A-D917-4974-8A0C-4C398BC007E8}">
            <x14:dataBar minLength="0" maxLength="100" border="1" negativeBarBorderColorSameAsPositive="0">
              <x14:cfvo type="autoMin"/>
              <x14:cfvo type="autoMax"/>
              <x14:borderColor rgb="FFFFB628"/>
              <x14:negativeFillColor rgb="FFFF0000"/>
              <x14:negativeBorderColor rgb="FFFF0000"/>
              <x14:axisColor rgb="FF000000"/>
            </x14:dataBar>
          </x14:cfRule>
          <xm:sqref>H70:H99</xm:sqref>
        </x14:conditionalFormatting>
        <x14:conditionalFormatting xmlns:xm="http://schemas.microsoft.com/office/excel/2006/main">
          <x14:cfRule type="dataBar" id="{1E7C45A5-B99E-427D-A520-BB5EF11F48D4}">
            <x14:dataBar minLength="0" maxLength="100" border="1" negativeBarBorderColorSameAsPositive="0">
              <x14:cfvo type="autoMin"/>
              <x14:cfvo type="autoMax"/>
              <x14:borderColor rgb="FFFFB628"/>
              <x14:negativeFillColor rgb="FFFF0000"/>
              <x14:negativeBorderColor rgb="FFFF0000"/>
              <x14:axisColor rgb="FF000000"/>
            </x14:dataBar>
          </x14:cfRule>
          <xm:sqref>J5:J35</xm:sqref>
        </x14:conditionalFormatting>
        <x14:conditionalFormatting xmlns:xm="http://schemas.microsoft.com/office/excel/2006/main">
          <x14:cfRule type="dataBar" id="{C86995BA-B33D-437D-BCC0-C56B39C4507B}">
            <x14:dataBar minLength="0" maxLength="100" border="1" negativeBarBorderColorSameAsPositive="0">
              <x14:cfvo type="autoMin"/>
              <x14:cfvo type="autoMax"/>
              <x14:borderColor rgb="FFFFB628"/>
              <x14:negativeFillColor rgb="FFFF0000"/>
              <x14:negativeBorderColor rgb="FFFF0000"/>
              <x14:axisColor rgb="FF000000"/>
            </x14:dataBar>
          </x14:cfRule>
          <xm:sqref>J37:J67</xm:sqref>
        </x14:conditionalFormatting>
        <x14:conditionalFormatting xmlns:xm="http://schemas.microsoft.com/office/excel/2006/main">
          <x14:cfRule type="dataBar" id="{F17C9811-BFA7-4BC5-89D8-B6D7C7176200}">
            <x14:dataBar minLength="0" maxLength="100" border="1" negativeBarBorderColorSameAsPositive="0">
              <x14:cfvo type="autoMin"/>
              <x14:cfvo type="autoMax"/>
              <x14:borderColor rgb="FFFFB628"/>
              <x14:negativeFillColor rgb="FFFF0000"/>
              <x14:negativeBorderColor rgb="FFFF0000"/>
              <x14:axisColor rgb="FF000000"/>
            </x14:dataBar>
          </x14:cfRule>
          <xm:sqref>J101:J131</xm:sqref>
        </x14:conditionalFormatting>
        <x14:conditionalFormatting xmlns:xm="http://schemas.microsoft.com/office/excel/2006/main">
          <x14:cfRule type="dataBar" id="{B07CC069-8077-4036-8A17-B7CDC6290572}">
            <x14:dataBar minLength="0" maxLength="100" border="1" negativeBarBorderColorSameAsPositive="0">
              <x14:cfvo type="autoMin"/>
              <x14:cfvo type="autoMax"/>
              <x14:borderColor rgb="FFFFB628"/>
              <x14:negativeFillColor rgb="FFFF0000"/>
              <x14:negativeBorderColor rgb="FFFF0000"/>
              <x14:axisColor rgb="FF000000"/>
            </x14:dataBar>
          </x14:cfRule>
          <xm:sqref>K69</xm:sqref>
        </x14:conditionalFormatting>
        <x14:conditionalFormatting xmlns:xm="http://schemas.microsoft.com/office/excel/2006/main">
          <x14:cfRule type="dataBar" id="{504FA6E0-3FE3-4682-BA1E-77E2FF18804E}">
            <x14:dataBar minLength="0" maxLength="100" border="1" negativeBarBorderColorSameAsPositive="0">
              <x14:cfvo type="autoMin"/>
              <x14:cfvo type="autoMax"/>
              <x14:borderColor rgb="FFFFB628"/>
              <x14:negativeFillColor rgb="FFFF0000"/>
              <x14:negativeBorderColor rgb="FFFF0000"/>
              <x14:axisColor rgb="FF000000"/>
            </x14:dataBar>
          </x14:cfRule>
          <xm:sqref>K70:K99</xm:sqref>
        </x14:conditionalFormatting>
        <x14:conditionalFormatting xmlns:xm="http://schemas.microsoft.com/office/excel/2006/main">
          <x14:cfRule type="dataBar" id="{77FAE67B-374D-4FBA-A2CB-47925DD31846}">
            <x14:dataBar minLength="0" maxLength="100" border="1" negativeBarBorderColorSameAsPositive="0">
              <x14:cfvo type="autoMin"/>
              <x14:cfvo type="autoMax"/>
              <x14:borderColor rgb="FFFFB628"/>
              <x14:negativeFillColor rgb="FFFF0000"/>
              <x14:negativeBorderColor rgb="FFFF0000"/>
              <x14:axisColor rgb="FF000000"/>
            </x14:dataBar>
          </x14:cfRule>
          <xm:sqref>M5:M35 P5:P35</xm:sqref>
        </x14:conditionalFormatting>
        <x14:conditionalFormatting xmlns:xm="http://schemas.microsoft.com/office/excel/2006/main">
          <x14:cfRule type="dataBar" id="{CFC1B859-F2FD-496D-A4D5-37F7BDDC0BBC}">
            <x14:dataBar minLength="0" maxLength="100" border="1" negativeBarBorderColorSameAsPositive="0">
              <x14:cfvo type="autoMin"/>
              <x14:cfvo type="autoMax"/>
              <x14:borderColor rgb="FFFFB628"/>
              <x14:negativeFillColor rgb="FFFF0000"/>
              <x14:negativeBorderColor rgb="FFFF0000"/>
              <x14:axisColor rgb="FF000000"/>
            </x14:dataBar>
          </x14:cfRule>
          <xm:sqref>M37:M67</xm:sqref>
        </x14:conditionalFormatting>
        <x14:conditionalFormatting xmlns:xm="http://schemas.microsoft.com/office/excel/2006/main">
          <x14:cfRule type="dataBar" id="{20D9843A-7D45-45A5-9049-8114D680A52A}">
            <x14:dataBar minLength="0" maxLength="100" border="1" negativeBarBorderColorSameAsPositive="0">
              <x14:cfvo type="autoMin"/>
              <x14:cfvo type="autoMax"/>
              <x14:borderColor rgb="FFFFB628"/>
              <x14:negativeFillColor rgb="FFFF0000"/>
              <x14:negativeBorderColor rgb="FFFF0000"/>
              <x14:axisColor rgb="FF000000"/>
            </x14:dataBar>
          </x14:cfRule>
          <xm:sqref>M101:M131</xm:sqref>
        </x14:conditionalFormatting>
        <x14:conditionalFormatting xmlns:xm="http://schemas.microsoft.com/office/excel/2006/main">
          <x14:cfRule type="dataBar" id="{5CF4DC1D-E426-4C54-AAB4-B224D2655042}">
            <x14:dataBar minLength="0" maxLength="100" border="1" negativeBarBorderColorSameAsPositive="0">
              <x14:cfvo type="autoMin"/>
              <x14:cfvo type="autoMax"/>
              <x14:borderColor rgb="FFFFB628"/>
              <x14:negativeFillColor rgb="FFFF0000"/>
              <x14:negativeBorderColor rgb="FFFF0000"/>
              <x14:axisColor rgb="FF000000"/>
            </x14:dataBar>
          </x14:cfRule>
          <xm:sqref>N69</xm:sqref>
        </x14:conditionalFormatting>
        <x14:conditionalFormatting xmlns:xm="http://schemas.microsoft.com/office/excel/2006/main">
          <x14:cfRule type="dataBar" id="{6DB2612C-CE6B-4F74-81B5-6644ED1B4BE6}">
            <x14:dataBar minLength="0" maxLength="100" border="1" negativeBarBorderColorSameAsPositive="0">
              <x14:cfvo type="autoMin"/>
              <x14:cfvo type="autoMax"/>
              <x14:borderColor rgb="FFFFB628"/>
              <x14:negativeFillColor rgb="FFFF0000"/>
              <x14:negativeBorderColor rgb="FFFF0000"/>
              <x14:axisColor rgb="FF000000"/>
            </x14:dataBar>
          </x14:cfRule>
          <xm:sqref>N70:N99</xm:sqref>
        </x14:conditionalFormatting>
        <x14:conditionalFormatting xmlns:xm="http://schemas.microsoft.com/office/excel/2006/main">
          <x14:cfRule type="dataBar" id="{02C69D50-7ACE-49B9-AA1D-817638AB1760}">
            <x14:dataBar minLength="0" maxLength="100" border="1" negativeBarBorderColorSameAsPositive="0">
              <x14:cfvo type="autoMin"/>
              <x14:cfvo type="autoMax"/>
              <x14:borderColor rgb="FFFFB628"/>
              <x14:negativeFillColor rgb="FFFF0000"/>
              <x14:negativeBorderColor rgb="FFFF0000"/>
              <x14:axisColor rgb="FF000000"/>
            </x14:dataBar>
          </x14:cfRule>
          <xm:sqref>P37:P67</xm:sqref>
        </x14:conditionalFormatting>
        <x14:conditionalFormatting xmlns:xm="http://schemas.microsoft.com/office/excel/2006/main">
          <x14:cfRule type="dataBar" id="{9C5ABF2D-B909-49F1-8B4C-67A121F616AD}">
            <x14:dataBar minLength="0" maxLength="100" border="1" negativeBarBorderColorSameAsPositive="0">
              <x14:cfvo type="autoMin"/>
              <x14:cfvo type="autoMax"/>
              <x14:borderColor rgb="FFFFB628"/>
              <x14:negativeFillColor rgb="FFFF0000"/>
              <x14:negativeBorderColor rgb="FFFF0000"/>
              <x14:axisColor rgb="FF000000"/>
            </x14:dataBar>
          </x14:cfRule>
          <xm:sqref>P101:P131</xm:sqref>
        </x14:conditionalFormatting>
        <x14:conditionalFormatting xmlns:xm="http://schemas.microsoft.com/office/excel/2006/main">
          <x14:cfRule type="dataBar" id="{28721058-A5FF-476E-ABB5-A9CE1C2808C4}">
            <x14:dataBar minLength="0" maxLength="100" border="1" negativeBarBorderColorSameAsPositive="0">
              <x14:cfvo type="autoMin"/>
              <x14:cfvo type="autoMax"/>
              <x14:borderColor rgb="FFFFB628"/>
              <x14:negativeFillColor rgb="FFFF0000"/>
              <x14:negativeBorderColor rgb="FFFF0000"/>
              <x14:axisColor rgb="FF000000"/>
            </x14:dataBar>
          </x14:cfRule>
          <xm:sqref>Q69</xm:sqref>
        </x14:conditionalFormatting>
        <x14:conditionalFormatting xmlns:xm="http://schemas.microsoft.com/office/excel/2006/main">
          <x14:cfRule type="dataBar" id="{A7BF1A86-4D05-43DB-9A82-2F313A009999}">
            <x14:dataBar minLength="0" maxLength="100" border="1" negativeBarBorderColorSameAsPositive="0">
              <x14:cfvo type="autoMin"/>
              <x14:cfvo type="autoMax"/>
              <x14:borderColor rgb="FFFFB628"/>
              <x14:negativeFillColor rgb="FFFF0000"/>
              <x14:negativeBorderColor rgb="FFFF0000"/>
              <x14:axisColor rgb="FF000000"/>
            </x14:dataBar>
          </x14:cfRule>
          <xm:sqref>Q70:Q99</xm:sqref>
        </x14:conditionalFormatting>
        <x14:conditionalFormatting xmlns:xm="http://schemas.microsoft.com/office/excel/2006/main">
          <x14:cfRule type="dataBar" id="{D167287B-BBF5-4F48-B76B-128C4B538566}">
            <x14:dataBar minLength="0" maxLength="100" border="1" negativeBarBorderColorSameAsPositive="0">
              <x14:cfvo type="autoMin"/>
              <x14:cfvo type="autoMax"/>
              <x14:borderColor rgb="FFFFB628"/>
              <x14:negativeFillColor rgb="FFFF0000"/>
              <x14:negativeBorderColor rgb="FFFF0000"/>
              <x14:axisColor rgb="FF000000"/>
            </x14:dataBar>
          </x14:cfRule>
          <xm:sqref>S5:S35</xm:sqref>
        </x14:conditionalFormatting>
        <x14:conditionalFormatting xmlns:xm="http://schemas.microsoft.com/office/excel/2006/main">
          <x14:cfRule type="dataBar" id="{923E1EF4-E7B9-40F2-A082-49051339E350}">
            <x14:dataBar minLength="0" maxLength="100" border="1" negativeBarBorderColorSameAsPositive="0">
              <x14:cfvo type="autoMin"/>
              <x14:cfvo type="autoMax"/>
              <x14:borderColor rgb="FFFFB628"/>
              <x14:negativeFillColor rgb="FFFF0000"/>
              <x14:negativeBorderColor rgb="FFFF0000"/>
              <x14:axisColor rgb="FF000000"/>
            </x14:dataBar>
          </x14:cfRule>
          <xm:sqref>S37:S67</xm:sqref>
        </x14:conditionalFormatting>
        <x14:conditionalFormatting xmlns:xm="http://schemas.microsoft.com/office/excel/2006/main">
          <x14:cfRule type="dataBar" id="{89E106A1-D81C-46EA-B455-86FB6CB9E308}">
            <x14:dataBar minLength="0" maxLength="100" border="1" negativeBarBorderColorSameAsPositive="0">
              <x14:cfvo type="autoMin"/>
              <x14:cfvo type="autoMax"/>
              <x14:borderColor rgb="FFFFB628"/>
              <x14:negativeFillColor rgb="FFFF0000"/>
              <x14:negativeBorderColor rgb="FFFF0000"/>
              <x14:axisColor rgb="FF000000"/>
            </x14:dataBar>
          </x14:cfRule>
          <xm:sqref>S101:S131</xm:sqref>
        </x14:conditionalFormatting>
        <x14:conditionalFormatting xmlns:xm="http://schemas.microsoft.com/office/excel/2006/main">
          <x14:cfRule type="dataBar" id="{B0755A28-3CD6-4041-883F-38B01DCB218C}">
            <x14:dataBar minLength="0" maxLength="100" border="1" negativeBarBorderColorSameAsPositive="0">
              <x14:cfvo type="autoMin"/>
              <x14:cfvo type="autoMax"/>
              <x14:borderColor rgb="FFFFB628"/>
              <x14:negativeFillColor rgb="FFFF0000"/>
              <x14:negativeBorderColor rgb="FFFF0000"/>
              <x14:axisColor rgb="FF000000"/>
            </x14:dataBar>
          </x14:cfRule>
          <xm:sqref>W69 T69</xm:sqref>
        </x14:conditionalFormatting>
        <x14:conditionalFormatting xmlns:xm="http://schemas.microsoft.com/office/excel/2006/main">
          <x14:cfRule type="dataBar" id="{20E2966B-776B-49A6-93C5-BFC7A6DF7475}">
            <x14:dataBar minLength="0" maxLength="100" border="1" negativeBarBorderColorSameAsPositive="0">
              <x14:cfvo type="autoMin"/>
              <x14:cfvo type="autoMax"/>
              <x14:borderColor rgb="FFFFB628"/>
              <x14:negativeFillColor rgb="FFFF0000"/>
              <x14:negativeBorderColor rgb="FFFF0000"/>
              <x14:axisColor rgb="FF000000"/>
            </x14:dataBar>
          </x14:cfRule>
          <xm:sqref>T70:T99 W80:W137 W37:W68 W70:W78</xm:sqref>
        </x14:conditionalFormatting>
        <x14:conditionalFormatting xmlns:xm="http://schemas.microsoft.com/office/excel/2006/main">
          <x14:cfRule type="dataBar" id="{67744BEC-AF35-48DC-8F5F-79756CE80DF1}">
            <x14:dataBar minLength="0" maxLength="100" border="1" negativeBarBorderColorSameAsPositive="0">
              <x14:cfvo type="autoMin"/>
              <x14:cfvo type="autoMax"/>
              <x14:borderColor rgb="FFFFB628"/>
              <x14:negativeFillColor rgb="FFFF0000"/>
              <x14:negativeBorderColor rgb="FFFF0000"/>
              <x14:axisColor rgb="FF000000"/>
            </x14:dataBar>
          </x14:cfRule>
          <xm:sqref>V5:V35</xm:sqref>
        </x14:conditionalFormatting>
        <x14:conditionalFormatting xmlns:xm="http://schemas.microsoft.com/office/excel/2006/main">
          <x14:cfRule type="dataBar" id="{98547C36-3DBE-427F-8BF6-502148445182}">
            <x14:dataBar minLength="0" maxLength="100" border="1" negativeBarBorderColorSameAsPositive="0">
              <x14:cfvo type="autoMin"/>
              <x14:cfvo type="autoMax"/>
              <x14:borderColor rgb="FFFFB628"/>
              <x14:negativeFillColor rgb="FFFF0000"/>
              <x14:negativeBorderColor rgb="FFFF0000"/>
              <x14:axisColor rgb="FF000000"/>
            </x14:dataBar>
          </x14:cfRule>
          <xm:sqref>V37:V67</xm:sqref>
        </x14:conditionalFormatting>
        <x14:conditionalFormatting xmlns:xm="http://schemas.microsoft.com/office/excel/2006/main">
          <x14:cfRule type="dataBar" id="{47FB2340-1136-452F-958D-2A85623FD52B}">
            <x14:dataBar minLength="0" maxLength="100" border="1" negativeBarBorderColorSameAsPositive="0">
              <x14:cfvo type="autoMin"/>
              <x14:cfvo type="autoMax"/>
              <x14:borderColor rgb="FFFFB628"/>
              <x14:negativeFillColor rgb="FFFF0000"/>
              <x14:negativeBorderColor rgb="FFFF0000"/>
              <x14:axisColor rgb="FF000000"/>
            </x14:dataBar>
          </x14:cfRule>
          <xm:sqref>V101:V131</xm:sqref>
        </x14:conditionalFormatting>
        <x14:conditionalFormatting xmlns:xm="http://schemas.microsoft.com/office/excel/2006/main">
          <x14:cfRule type="dataBar" id="{AB4C9F4D-E532-4562-88F3-54C97F998CE3}">
            <x14:dataBar minLength="0" maxLength="100" border="1" negativeBarBorderColorSameAsPositive="0">
              <x14:cfvo type="autoMin"/>
              <x14:cfvo type="autoMax"/>
              <x14:borderColor rgb="FFFFB628"/>
              <x14:negativeFillColor rgb="FFFF0000"/>
              <x14:negativeBorderColor rgb="FFFF0000"/>
              <x14:axisColor rgb="FF000000"/>
            </x14:dataBar>
          </x14:cfRule>
          <xm:sqref>X69</xm:sqref>
        </x14:conditionalFormatting>
        <x14:conditionalFormatting xmlns:xm="http://schemas.microsoft.com/office/excel/2006/main">
          <x14:cfRule type="dataBar" id="{C6C7BB22-2834-4D65-A6D3-BFF7E4FA9393}">
            <x14:dataBar minLength="0" maxLength="100" border="1" negativeBarBorderColorSameAsPositive="0">
              <x14:cfvo type="autoMin"/>
              <x14:cfvo type="autoMax"/>
              <x14:borderColor rgb="FFFFB628"/>
              <x14:negativeFillColor rgb="FFFF0000"/>
              <x14:negativeBorderColor rgb="FFFF0000"/>
              <x14:axisColor rgb="FF000000"/>
            </x14:dataBar>
          </x14:cfRule>
          <xm:sqref>X70:X99</xm:sqref>
        </x14:conditionalFormatting>
        <x14:conditionalFormatting xmlns:xm="http://schemas.microsoft.com/office/excel/2006/main">
          <x14:cfRule type="dataBar" id="{9C13C960-6378-4D97-BCD5-F9E4EA18A11E}">
            <x14:dataBar minLength="0" maxLength="100" border="1" negativeBarBorderColorSameAsPositive="0">
              <x14:cfvo type="autoMin"/>
              <x14:cfvo type="autoMax"/>
              <x14:borderColor rgb="FFFFB628"/>
              <x14:negativeFillColor rgb="FFFF0000"/>
              <x14:negativeBorderColor rgb="FFFF0000"/>
              <x14:axisColor rgb="FF000000"/>
            </x14:dataBar>
          </x14:cfRule>
          <xm:sqref>Z5:Z35</xm:sqref>
        </x14:conditionalFormatting>
        <x14:conditionalFormatting xmlns:xm="http://schemas.microsoft.com/office/excel/2006/main">
          <x14:cfRule type="dataBar" id="{2B3FD414-9F19-4257-BF9A-A648759AA7DE}">
            <x14:dataBar minLength="0" maxLength="100" border="1" negativeBarBorderColorSameAsPositive="0">
              <x14:cfvo type="autoMin"/>
              <x14:cfvo type="autoMax"/>
              <x14:borderColor rgb="FFFFB628"/>
              <x14:negativeFillColor rgb="FFFF0000"/>
              <x14:negativeBorderColor rgb="FFFF0000"/>
              <x14:axisColor rgb="FF000000"/>
            </x14:dataBar>
          </x14:cfRule>
          <xm:sqref>Z37:Z67</xm:sqref>
        </x14:conditionalFormatting>
        <x14:conditionalFormatting xmlns:xm="http://schemas.microsoft.com/office/excel/2006/main">
          <x14:cfRule type="dataBar" id="{748B5872-7C8A-47AB-AF28-D210C2AD130A}">
            <x14:dataBar minLength="0" maxLength="100" border="1" negativeBarBorderColorSameAsPositive="0">
              <x14:cfvo type="autoMin"/>
              <x14:cfvo type="autoMax"/>
              <x14:borderColor rgb="FFFFB628"/>
              <x14:negativeFillColor rgb="FFFF0000"/>
              <x14:negativeBorderColor rgb="FFFF0000"/>
              <x14:axisColor rgb="FF000000"/>
            </x14:dataBar>
          </x14:cfRule>
          <xm:sqref>Z101:Z131</xm:sqref>
        </x14:conditionalFormatting>
        <x14:conditionalFormatting xmlns:xm="http://schemas.microsoft.com/office/excel/2006/main">
          <x14:cfRule type="dataBar" id="{A676EC13-953E-43A4-9506-B2FD29E0FFCE}">
            <x14:dataBar minLength="0" maxLength="100" border="1" negativeBarBorderColorSameAsPositive="0">
              <x14:cfvo type="autoMin"/>
              <x14:cfvo type="autoMax"/>
              <x14:borderColor rgb="FFFFB628"/>
              <x14:negativeFillColor rgb="FFFF0000"/>
              <x14:negativeBorderColor rgb="FFFF0000"/>
              <x14:axisColor rgb="FF000000"/>
            </x14:dataBar>
          </x14:cfRule>
          <xm:sqref>AA70:AA99 AD51:AE68 AD70:AE139</xm:sqref>
        </x14:conditionalFormatting>
        <x14:conditionalFormatting xmlns:xm="http://schemas.microsoft.com/office/excel/2006/main">
          <x14:cfRule type="dataBar" id="{F7EC3028-2819-4117-A981-1A1110AC9096}">
            <x14:dataBar minLength="0" maxLength="100" border="1" negativeBarBorderColorSameAsPositive="0">
              <x14:cfvo type="autoMin"/>
              <x14:cfvo type="autoMax"/>
              <x14:borderColor rgb="FFFFB628"/>
              <x14:negativeFillColor rgb="FFFF0000"/>
              <x14:negativeBorderColor rgb="FFFF0000"/>
              <x14:axisColor rgb="FF000000"/>
            </x14:dataBar>
          </x14:cfRule>
          <xm:sqref>AC5:AC35</xm:sqref>
        </x14:conditionalFormatting>
        <x14:conditionalFormatting xmlns:xm="http://schemas.microsoft.com/office/excel/2006/main">
          <x14:cfRule type="dataBar" id="{764360D8-0F75-417F-AD1D-B9CEE0DE2C8A}">
            <x14:dataBar minLength="0" maxLength="100" border="1" negativeBarBorderColorSameAsPositive="0">
              <x14:cfvo type="autoMin"/>
              <x14:cfvo type="autoMax"/>
              <x14:borderColor rgb="FFFFB628"/>
              <x14:negativeFillColor rgb="FFFF0000"/>
              <x14:negativeBorderColor rgb="FFFF0000"/>
              <x14:axisColor rgb="FF000000"/>
            </x14:dataBar>
          </x14:cfRule>
          <xm:sqref>AC37:AC67</xm:sqref>
        </x14:conditionalFormatting>
        <x14:conditionalFormatting xmlns:xm="http://schemas.microsoft.com/office/excel/2006/main">
          <x14:cfRule type="dataBar" id="{55031D8B-D834-4BA7-9A82-E543AF2B8A70}">
            <x14:dataBar minLength="0" maxLength="100" border="1" negativeBarBorderColorSameAsPositive="0">
              <x14:cfvo type="autoMin"/>
              <x14:cfvo type="autoMax"/>
              <x14:borderColor rgb="FFFFB628"/>
              <x14:negativeFillColor rgb="FFFF0000"/>
              <x14:negativeBorderColor rgb="FFFF0000"/>
              <x14:axisColor rgb="FF000000"/>
            </x14:dataBar>
          </x14:cfRule>
          <xm:sqref>AC101:AC131</xm:sqref>
        </x14:conditionalFormatting>
        <x14:conditionalFormatting xmlns:xm="http://schemas.microsoft.com/office/excel/2006/main">
          <x14:cfRule type="dataBar" id="{A43E0FFE-910D-44F1-AB46-43FE8578DD0C}">
            <x14:dataBar minLength="0" maxLength="100" border="1" negativeBarBorderColorSameAsPositive="0">
              <x14:cfvo type="autoMin"/>
              <x14:cfvo type="autoMax"/>
              <x14:borderColor rgb="FFFFB628"/>
              <x14:negativeFillColor rgb="FFFF0000"/>
              <x14:negativeBorderColor rgb="FFFF0000"/>
              <x14:axisColor rgb="FF000000"/>
            </x14:dataBar>
          </x14:cfRule>
          <xm:sqref>AD37:AE61</xm:sqref>
        </x14:conditionalFormatting>
        <x14:conditionalFormatting xmlns:xm="http://schemas.microsoft.com/office/excel/2006/main">
          <x14:cfRule type="dataBar" id="{FA64E796-5C61-4F3D-B1AA-A16AEAA14129}">
            <x14:dataBar minLength="0" maxLength="100" border="1" negativeBarBorderColorSameAsPositive="0">
              <x14:cfvo type="autoMin"/>
              <x14:cfvo type="autoMax"/>
              <x14:borderColor rgb="FFFFB628"/>
              <x14:negativeFillColor rgb="FFFF0000"/>
              <x14:negativeBorderColor rgb="FFFF0000"/>
              <x14:axisColor rgb="FF000000"/>
            </x14:dataBar>
          </x14:cfRule>
          <xm:sqref>AD69:AE69 AA69</xm:sqref>
        </x14:conditionalFormatting>
        <x14:conditionalFormatting xmlns:xm="http://schemas.microsoft.com/office/excel/2006/main">
          <x14:cfRule type="dataBar" id="{1A7D4D60-B524-48CB-93CA-98A415F2E158}">
            <x14:dataBar minLength="0" maxLength="100" border="1" negativeBarBorderColorSameAsPositive="0">
              <x14:cfvo type="autoMin"/>
              <x14:cfvo type="autoMax"/>
              <x14:borderColor rgb="FFFFB628"/>
              <x14:negativeFillColor rgb="FFFF0000"/>
              <x14:negativeBorderColor rgb="FFFF0000"/>
              <x14:axisColor rgb="FF000000"/>
            </x14:dataBar>
          </x14:cfRule>
          <xm:sqref>AF69</xm:sqref>
        </x14:conditionalFormatting>
        <x14:conditionalFormatting xmlns:xm="http://schemas.microsoft.com/office/excel/2006/main">
          <x14:cfRule type="dataBar" id="{0B8A7959-3DB3-4A08-9404-1B8E125D6B57}">
            <x14:dataBar minLength="0" maxLength="100" border="1" negativeBarBorderColorSameAsPositive="0">
              <x14:cfvo type="autoMin"/>
              <x14:cfvo type="autoMax"/>
              <x14:borderColor rgb="FFFFB628"/>
              <x14:negativeFillColor rgb="FFFF0000"/>
              <x14:negativeBorderColor rgb="FFFF0000"/>
              <x14:axisColor rgb="FF000000"/>
            </x14:dataBar>
          </x14:cfRule>
          <xm:sqref>AF70:AF99</xm:sqref>
        </x14:conditionalFormatting>
        <x14:conditionalFormatting xmlns:xm="http://schemas.microsoft.com/office/excel/2006/main">
          <x14:cfRule type="dataBar" id="{5C982B60-43AD-4A0F-8D65-E05E48690F55}">
            <x14:dataBar minLength="0" maxLength="100" border="1" negativeBarBorderColorSameAsPositive="0">
              <x14:cfvo type="autoMin"/>
              <x14:cfvo type="autoMax"/>
              <x14:borderColor rgb="FFFFB628"/>
              <x14:negativeFillColor rgb="FFFF0000"/>
              <x14:negativeBorderColor rgb="FFFF0000"/>
              <x14:axisColor rgb="FF000000"/>
            </x14:dataBar>
          </x14:cfRule>
          <xm:sqref>AH5:AH35</xm:sqref>
        </x14:conditionalFormatting>
        <x14:conditionalFormatting xmlns:xm="http://schemas.microsoft.com/office/excel/2006/main">
          <x14:cfRule type="dataBar" id="{49000132-9FE7-43B6-840F-5EFE4B9FE377}">
            <x14:dataBar minLength="0" maxLength="100" border="1" negativeBarBorderColorSameAsPositive="0">
              <x14:cfvo type="autoMin"/>
              <x14:cfvo type="autoMax"/>
              <x14:borderColor rgb="FFFFB628"/>
              <x14:negativeFillColor rgb="FFFF0000"/>
              <x14:negativeBorderColor rgb="FFFF0000"/>
              <x14:axisColor rgb="FF000000"/>
            </x14:dataBar>
          </x14:cfRule>
          <xm:sqref>AH37:AH67</xm:sqref>
        </x14:conditionalFormatting>
        <x14:conditionalFormatting xmlns:xm="http://schemas.microsoft.com/office/excel/2006/main">
          <x14:cfRule type="dataBar" id="{E61C913F-CD09-4FC0-97B9-D9B39DFA7F9F}">
            <x14:dataBar minLength="0" maxLength="100" border="1" negativeBarBorderColorSameAsPositive="0">
              <x14:cfvo type="autoMin"/>
              <x14:cfvo type="autoMax"/>
              <x14:borderColor rgb="FFFFB628"/>
              <x14:negativeFillColor rgb="FFFF0000"/>
              <x14:negativeBorderColor rgb="FFFF0000"/>
              <x14:axisColor rgb="FF000000"/>
            </x14:dataBar>
          </x14:cfRule>
          <xm:sqref>AH101:AH131</xm:sqref>
        </x14:conditionalFormatting>
        <x14:conditionalFormatting xmlns:xm="http://schemas.microsoft.com/office/excel/2006/main">
          <x14:cfRule type="dataBar" id="{9AD15622-E8D6-4C05-BF0F-EE1A445CCBA3}">
            <x14:dataBar minLength="0" maxLength="100" border="1" negativeBarBorderColorSameAsPositive="0">
              <x14:cfvo type="autoMin"/>
              <x14:cfvo type="autoMax"/>
              <x14:borderColor rgb="FFFFB628"/>
              <x14:negativeFillColor rgb="FFFF0000"/>
              <x14:negativeBorderColor rgb="FFFF0000"/>
              <x14:axisColor rgb="FF000000"/>
            </x14:dataBar>
          </x14:cfRule>
          <xm:sqref>AI69</xm:sqref>
        </x14:conditionalFormatting>
        <x14:conditionalFormatting xmlns:xm="http://schemas.microsoft.com/office/excel/2006/main">
          <x14:cfRule type="dataBar" id="{C16AAE1C-989F-4682-9D84-B70B6B5177BB}">
            <x14:dataBar minLength="0" maxLength="100" border="1" negativeBarBorderColorSameAsPositive="0">
              <x14:cfvo type="autoMin"/>
              <x14:cfvo type="autoMax"/>
              <x14:borderColor rgb="FFFFB628"/>
              <x14:negativeFillColor rgb="FFFF0000"/>
              <x14:negativeBorderColor rgb="FFFF0000"/>
              <x14:axisColor rgb="FF000000"/>
            </x14:dataBar>
          </x14:cfRule>
          <xm:sqref>AI70:AI99</xm:sqref>
        </x14:conditionalFormatting>
        <x14:conditionalFormatting xmlns:xm="http://schemas.microsoft.com/office/excel/2006/main">
          <x14:cfRule type="dataBar" id="{9114976E-ABF7-4BDC-B2C8-2B88B583BFD7}">
            <x14:dataBar minLength="0" maxLength="100" border="1" negativeBarBorderColorSameAsPositive="0">
              <x14:cfvo type="autoMin"/>
              <x14:cfvo type="autoMax"/>
              <x14:borderColor rgb="FFFFB628"/>
              <x14:negativeFillColor rgb="FFFF0000"/>
              <x14:negativeBorderColor rgb="FFFF0000"/>
              <x14:axisColor rgb="FF000000"/>
            </x14:dataBar>
          </x14:cfRule>
          <xm:sqref>AK5:AK35</xm:sqref>
        </x14:conditionalFormatting>
        <x14:conditionalFormatting xmlns:xm="http://schemas.microsoft.com/office/excel/2006/main">
          <x14:cfRule type="dataBar" id="{07DF3D81-DD0E-4841-BE4B-21BE4AF329D5}">
            <x14:dataBar minLength="0" maxLength="100" border="1" negativeBarBorderColorSameAsPositive="0">
              <x14:cfvo type="autoMin"/>
              <x14:cfvo type="autoMax"/>
              <x14:borderColor rgb="FFFFB628"/>
              <x14:negativeFillColor rgb="FFFF0000"/>
              <x14:negativeBorderColor rgb="FFFF0000"/>
              <x14:axisColor rgb="FF000000"/>
            </x14:dataBar>
          </x14:cfRule>
          <xm:sqref>AK37:AK67</xm:sqref>
        </x14:conditionalFormatting>
        <x14:conditionalFormatting xmlns:xm="http://schemas.microsoft.com/office/excel/2006/main">
          <x14:cfRule type="dataBar" id="{9B1493CC-06A2-4DEA-93CC-06229EE9ED24}">
            <x14:dataBar minLength="0" maxLength="100" border="1" negativeBarBorderColorSameAsPositive="0">
              <x14:cfvo type="autoMin"/>
              <x14:cfvo type="autoMax"/>
              <x14:borderColor rgb="FFFFB628"/>
              <x14:negativeFillColor rgb="FFFF0000"/>
              <x14:negativeBorderColor rgb="FFFF0000"/>
              <x14:axisColor rgb="FF000000"/>
            </x14:dataBar>
          </x14:cfRule>
          <xm:sqref>AK101:AK131</xm:sqref>
        </x14:conditionalFormatting>
        <x14:conditionalFormatting xmlns:xm="http://schemas.microsoft.com/office/excel/2006/main">
          <x14:cfRule type="dataBar" id="{146E1FE3-E2E9-41EE-AE02-FDA56E5AB77A}">
            <x14:dataBar minLength="0" maxLength="100" border="1" negativeBarBorderColorSameAsPositive="0">
              <x14:cfvo type="autoMin"/>
              <x14:cfvo type="autoMax"/>
              <x14:borderColor rgb="FFFFB628"/>
              <x14:negativeFillColor rgb="FFFF0000"/>
              <x14:negativeBorderColor rgb="FFFF0000"/>
              <x14:axisColor rgb="FF000000"/>
            </x14:dataBar>
          </x14:cfRule>
          <xm:sqref>AL69</xm:sqref>
        </x14:conditionalFormatting>
        <x14:conditionalFormatting xmlns:xm="http://schemas.microsoft.com/office/excel/2006/main">
          <x14:cfRule type="dataBar" id="{B42BAF5D-E5B2-4480-B9E7-8E0A10DE5198}">
            <x14:dataBar minLength="0" maxLength="100" border="1" negativeBarBorderColorSameAsPositive="0">
              <x14:cfvo type="autoMin"/>
              <x14:cfvo type="autoMax"/>
              <x14:borderColor rgb="FFFFB628"/>
              <x14:negativeFillColor rgb="FFFF0000"/>
              <x14:negativeBorderColor rgb="FFFF0000"/>
              <x14:axisColor rgb="FF000000"/>
            </x14:dataBar>
          </x14:cfRule>
          <xm:sqref>AL70:AL99</xm:sqref>
        </x14:conditionalFormatting>
        <x14:conditionalFormatting xmlns:xm="http://schemas.microsoft.com/office/excel/2006/main">
          <x14:cfRule type="dataBar" id="{B65627F2-9EFC-4F1D-B407-758C5858F878}">
            <x14:dataBar minLength="0" maxLength="100" border="1" negativeBarBorderColorSameAsPositive="0">
              <x14:cfvo type="autoMin"/>
              <x14:cfvo type="autoMax"/>
              <x14:borderColor rgb="FFFFB628"/>
              <x14:negativeFillColor rgb="FFFF0000"/>
              <x14:negativeBorderColor rgb="FFFF0000"/>
              <x14:axisColor rgb="FF000000"/>
            </x14:dataBar>
          </x14:cfRule>
          <xm:sqref>AN5:AN35</xm:sqref>
        </x14:conditionalFormatting>
        <x14:conditionalFormatting xmlns:xm="http://schemas.microsoft.com/office/excel/2006/main">
          <x14:cfRule type="dataBar" id="{4E7C7E29-AC64-48CE-9C0A-547FF9F44455}">
            <x14:dataBar minLength="0" maxLength="100" border="1" negativeBarBorderColorSameAsPositive="0">
              <x14:cfvo type="autoMin"/>
              <x14:cfvo type="autoMax"/>
              <x14:borderColor rgb="FFFFB628"/>
              <x14:negativeFillColor rgb="FFFF0000"/>
              <x14:negativeBorderColor rgb="FFFF0000"/>
              <x14:axisColor rgb="FF000000"/>
            </x14:dataBar>
          </x14:cfRule>
          <xm:sqref>AN37:AN67</xm:sqref>
        </x14:conditionalFormatting>
        <x14:conditionalFormatting xmlns:xm="http://schemas.microsoft.com/office/excel/2006/main">
          <x14:cfRule type="dataBar" id="{38325CB0-1A5A-4A97-99C6-60A74857EDE1}">
            <x14:dataBar minLength="0" maxLength="100" border="1" negativeBarBorderColorSameAsPositive="0">
              <x14:cfvo type="autoMin"/>
              <x14:cfvo type="autoMax"/>
              <x14:borderColor rgb="FFFFB628"/>
              <x14:negativeFillColor rgb="FFFF0000"/>
              <x14:negativeBorderColor rgb="FFFF0000"/>
              <x14:axisColor rgb="FF000000"/>
            </x14:dataBar>
          </x14:cfRule>
          <xm:sqref>AN101:AN131</xm:sqref>
        </x14:conditionalFormatting>
        <x14:conditionalFormatting xmlns:xm="http://schemas.microsoft.com/office/excel/2006/main">
          <x14:cfRule type="dataBar" id="{399EE579-58C8-479D-A419-0A1C9A9D191C}">
            <x14:dataBar minLength="0" maxLength="100" border="1" negativeBarBorderColorSameAsPositive="0">
              <x14:cfvo type="autoMin"/>
              <x14:cfvo type="autoMax"/>
              <x14:borderColor rgb="FFFFB628"/>
              <x14:negativeFillColor rgb="FFFF0000"/>
              <x14:negativeBorderColor rgb="FFFF0000"/>
              <x14:axisColor rgb="FF000000"/>
            </x14:dataBar>
          </x14:cfRule>
          <xm:sqref>AO69</xm:sqref>
        </x14:conditionalFormatting>
        <x14:conditionalFormatting xmlns:xm="http://schemas.microsoft.com/office/excel/2006/main">
          <x14:cfRule type="dataBar" id="{DA999D48-62E7-4B42-8EF5-347DFF34AD7D}">
            <x14:dataBar minLength="0" maxLength="100" border="1" negativeBarBorderColorSameAsPositive="0">
              <x14:cfvo type="autoMin"/>
              <x14:cfvo type="autoMax"/>
              <x14:borderColor rgb="FFFFB628"/>
              <x14:negativeFillColor rgb="FFFF0000"/>
              <x14:negativeBorderColor rgb="FFFF0000"/>
              <x14:axisColor rgb="FF000000"/>
            </x14:dataBar>
          </x14:cfRule>
          <xm:sqref>AO70:AO99</xm:sqref>
        </x14:conditionalFormatting>
        <x14:conditionalFormatting xmlns:xm="http://schemas.microsoft.com/office/excel/2006/main">
          <x14:cfRule type="dataBar" id="{A825157E-52F1-4D53-8EC5-F20FAE36F588}">
            <x14:dataBar minLength="0" maxLength="100" border="1" negativeBarBorderColorSameAsPositive="0">
              <x14:cfvo type="autoMin"/>
              <x14:cfvo type="autoMax"/>
              <x14:borderColor rgb="FFFFB628"/>
              <x14:negativeFillColor rgb="FFFF0000"/>
              <x14:negativeBorderColor rgb="FFFF0000"/>
              <x14:axisColor rgb="FF000000"/>
            </x14:dataBar>
          </x14:cfRule>
          <xm:sqref>AQ5:AQ35</xm:sqref>
        </x14:conditionalFormatting>
        <x14:conditionalFormatting xmlns:xm="http://schemas.microsoft.com/office/excel/2006/main">
          <x14:cfRule type="dataBar" id="{8A8A1AD1-8EAC-46B1-AB48-2BA8BD8B65E3}">
            <x14:dataBar minLength="0" maxLength="100" border="1" negativeBarBorderColorSameAsPositive="0">
              <x14:cfvo type="autoMin"/>
              <x14:cfvo type="autoMax"/>
              <x14:borderColor rgb="FFFFB628"/>
              <x14:negativeFillColor rgb="FFFF0000"/>
              <x14:negativeBorderColor rgb="FFFF0000"/>
              <x14:axisColor rgb="FF000000"/>
            </x14:dataBar>
          </x14:cfRule>
          <xm:sqref>AQ37:AQ67</xm:sqref>
        </x14:conditionalFormatting>
        <x14:conditionalFormatting xmlns:xm="http://schemas.microsoft.com/office/excel/2006/main">
          <x14:cfRule type="dataBar" id="{7D7949DB-4DEF-4C9F-B83B-B19BC1EB2659}">
            <x14:dataBar minLength="0" maxLength="100" border="1" negativeBarBorderColorSameAsPositive="0">
              <x14:cfvo type="autoMin"/>
              <x14:cfvo type="autoMax"/>
              <x14:borderColor rgb="FFFFB628"/>
              <x14:negativeFillColor rgb="FFFF0000"/>
              <x14:negativeBorderColor rgb="FFFF0000"/>
              <x14:axisColor rgb="FF000000"/>
            </x14:dataBar>
          </x14:cfRule>
          <xm:sqref>AQ101:AQ131</xm:sqref>
        </x14:conditionalFormatting>
        <x14:conditionalFormatting xmlns:xm="http://schemas.microsoft.com/office/excel/2006/main">
          <x14:cfRule type="dataBar" id="{80029E3B-B5AA-4031-8B0F-718241395E5E}">
            <x14:dataBar minLength="0" maxLength="100" border="1" negativeBarBorderColorSameAsPositive="0">
              <x14:cfvo type="autoMin"/>
              <x14:cfvo type="autoMax"/>
              <x14:borderColor rgb="FFFFB628"/>
              <x14:negativeFillColor rgb="FFFF0000"/>
              <x14:negativeBorderColor rgb="FFFF0000"/>
              <x14:axisColor rgb="FF000000"/>
            </x14:dataBar>
          </x14:cfRule>
          <xm:sqref>AR69</xm:sqref>
        </x14:conditionalFormatting>
        <x14:conditionalFormatting xmlns:xm="http://schemas.microsoft.com/office/excel/2006/main">
          <x14:cfRule type="dataBar" id="{9D7B1CFC-9501-49BA-BB40-7F4462639A44}">
            <x14:dataBar minLength="0" maxLength="100" border="1" negativeBarBorderColorSameAsPositive="0">
              <x14:cfvo type="autoMin"/>
              <x14:cfvo type="autoMax"/>
              <x14:borderColor rgb="FFFFB628"/>
              <x14:negativeFillColor rgb="FFFF0000"/>
              <x14:negativeBorderColor rgb="FFFF0000"/>
              <x14:axisColor rgb="FF000000"/>
            </x14:dataBar>
          </x14:cfRule>
          <xm:sqref>AR70:AR99</xm:sqref>
        </x14:conditionalFormatting>
        <x14:conditionalFormatting xmlns:xm="http://schemas.microsoft.com/office/excel/2006/main">
          <x14:cfRule type="dataBar" id="{46FFEFF6-80C0-4631-99AC-F189D91A6099}">
            <x14:dataBar minLength="0" maxLength="100" border="1" negativeBarBorderColorSameAsPositive="0">
              <x14:cfvo type="autoMin"/>
              <x14:cfvo type="autoMax"/>
              <x14:borderColor rgb="FFFFB628"/>
              <x14:negativeFillColor rgb="FFFF0000"/>
              <x14:negativeBorderColor rgb="FFFF0000"/>
              <x14:axisColor rgb="FF000000"/>
            </x14:dataBar>
          </x14:cfRule>
          <xm:sqref>AT5:AT35</xm:sqref>
        </x14:conditionalFormatting>
        <x14:conditionalFormatting xmlns:xm="http://schemas.microsoft.com/office/excel/2006/main">
          <x14:cfRule type="dataBar" id="{48AF6343-4DF1-4681-9E56-39E0FC3AC627}">
            <x14:dataBar minLength="0" maxLength="100" border="1" negativeBarBorderColorSameAsPositive="0">
              <x14:cfvo type="autoMin"/>
              <x14:cfvo type="autoMax"/>
              <x14:borderColor rgb="FFFFB628"/>
              <x14:negativeFillColor rgb="FFFF0000"/>
              <x14:negativeBorderColor rgb="FFFF0000"/>
              <x14:axisColor rgb="FF000000"/>
            </x14:dataBar>
          </x14:cfRule>
          <xm:sqref>AT37:AT67</xm:sqref>
        </x14:conditionalFormatting>
        <x14:conditionalFormatting xmlns:xm="http://schemas.microsoft.com/office/excel/2006/main">
          <x14:cfRule type="dataBar" id="{030E97DE-B3EF-4197-A615-58D09C1E928A}">
            <x14:dataBar minLength="0" maxLength="100" border="1" negativeBarBorderColorSameAsPositive="0">
              <x14:cfvo type="autoMin"/>
              <x14:cfvo type="autoMax"/>
              <x14:borderColor rgb="FFFFB628"/>
              <x14:negativeFillColor rgb="FFFF0000"/>
              <x14:negativeBorderColor rgb="FFFF0000"/>
              <x14:axisColor rgb="FF000000"/>
            </x14:dataBar>
          </x14:cfRule>
          <xm:sqref>AT101:AT131</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8"/>
  </sheetPr>
  <dimension ref="A1:AT139"/>
  <sheetViews>
    <sheetView zoomScale="55" zoomScaleNormal="55" workbookViewId="0">
      <selection activeCell="I36" sqref="I36"/>
    </sheetView>
  </sheetViews>
  <sheetFormatPr defaultColWidth="39.5703125" defaultRowHeight="20.100000000000001" customHeight="1" outlineLevelRow="1" outlineLevelCol="1"/>
  <cols>
    <col min="1" max="1" width="8.5703125" style="2" customWidth="1"/>
    <col min="2" max="21" width="39.5703125" style="3" outlineLevel="1"/>
    <col min="22" max="22" width="40.5703125" style="3" customWidth="1" outlineLevel="1"/>
    <col min="23" max="23" width="39.5703125" style="3" outlineLevel="1"/>
    <col min="24" max="16384" width="39.5703125" style="3"/>
  </cols>
  <sheetData>
    <row r="1" spans="1:46" ht="22.5">
      <c r="A1" s="201" t="s">
        <v>165</v>
      </c>
      <c r="B1" s="201"/>
      <c r="C1" s="201"/>
    </row>
    <row r="2" spans="1:46" ht="14.25">
      <c r="A2" s="4" t="s">
        <v>1</v>
      </c>
      <c r="B2" s="202" t="s">
        <v>55</v>
      </c>
      <c r="C2" s="203"/>
      <c r="D2" s="204"/>
      <c r="E2" s="202" t="s">
        <v>67</v>
      </c>
      <c r="F2" s="203"/>
      <c r="G2" s="204"/>
      <c r="H2" s="202" t="s">
        <v>68</v>
      </c>
      <c r="I2" s="203"/>
      <c r="J2" s="204"/>
      <c r="K2" s="202" t="s">
        <v>69</v>
      </c>
      <c r="L2" s="203"/>
      <c r="M2" s="204"/>
      <c r="N2" s="202" t="s">
        <v>70</v>
      </c>
      <c r="O2" s="203"/>
      <c r="P2" s="204"/>
      <c r="Q2" s="202" t="s">
        <v>74</v>
      </c>
      <c r="R2" s="203"/>
      <c r="S2" s="204"/>
      <c r="T2" s="202" t="s">
        <v>75</v>
      </c>
      <c r="U2" s="203"/>
      <c r="V2" s="204"/>
      <c r="W2" s="14" t="s">
        <v>147</v>
      </c>
      <c r="X2" s="202" t="s">
        <v>73</v>
      </c>
      <c r="Y2" s="203"/>
      <c r="Z2" s="204"/>
      <c r="AA2" s="202" t="s">
        <v>17</v>
      </c>
      <c r="AB2" s="203"/>
      <c r="AC2" s="204"/>
      <c r="AD2" s="14" t="s">
        <v>148</v>
      </c>
      <c r="AE2" s="14" t="s">
        <v>149</v>
      </c>
      <c r="AF2" s="202" t="s">
        <v>71</v>
      </c>
      <c r="AG2" s="203"/>
      <c r="AH2" s="204"/>
      <c r="AI2" s="202" t="s">
        <v>72</v>
      </c>
      <c r="AJ2" s="203"/>
      <c r="AK2" s="204"/>
      <c r="AL2" s="202" t="s">
        <v>76</v>
      </c>
      <c r="AM2" s="203"/>
      <c r="AN2" s="204"/>
      <c r="AO2" s="202" t="s">
        <v>78</v>
      </c>
      <c r="AP2" s="203"/>
      <c r="AQ2" s="204"/>
      <c r="AR2" s="205" t="s">
        <v>64</v>
      </c>
      <c r="AS2" s="206"/>
      <c r="AT2" s="207"/>
    </row>
    <row r="3" spans="1:46" s="1" customFormat="1" ht="25.5">
      <c r="A3" s="214" t="s">
        <v>84</v>
      </c>
      <c r="B3" s="208" t="s">
        <v>87</v>
      </c>
      <c r="C3" s="209"/>
      <c r="D3" s="210"/>
      <c r="E3" s="208" t="s">
        <v>85</v>
      </c>
      <c r="F3" s="209"/>
      <c r="G3" s="210"/>
      <c r="H3" s="208" t="s">
        <v>86</v>
      </c>
      <c r="I3" s="209"/>
      <c r="J3" s="210"/>
      <c r="K3" s="208" t="s">
        <v>88</v>
      </c>
      <c r="L3" s="209"/>
      <c r="M3" s="210"/>
      <c r="N3" s="208" t="s">
        <v>89</v>
      </c>
      <c r="O3" s="209"/>
      <c r="P3" s="210"/>
      <c r="Q3" s="208" t="s">
        <v>93</v>
      </c>
      <c r="R3" s="209"/>
      <c r="S3" s="210"/>
      <c r="T3" s="208" t="s">
        <v>94</v>
      </c>
      <c r="U3" s="209"/>
      <c r="V3" s="210"/>
      <c r="W3" s="15" t="s">
        <v>105</v>
      </c>
      <c r="X3" s="208" t="s">
        <v>92</v>
      </c>
      <c r="Y3" s="209"/>
      <c r="Z3" s="210"/>
      <c r="AA3" s="208" t="s">
        <v>97</v>
      </c>
      <c r="AB3" s="209"/>
      <c r="AC3" s="210"/>
      <c r="AD3" s="15" t="s">
        <v>106</v>
      </c>
      <c r="AE3" s="15" t="s">
        <v>107</v>
      </c>
      <c r="AF3" s="208" t="s">
        <v>90</v>
      </c>
      <c r="AG3" s="209"/>
      <c r="AH3" s="210"/>
      <c r="AI3" s="208" t="s">
        <v>91</v>
      </c>
      <c r="AJ3" s="209"/>
      <c r="AK3" s="210"/>
      <c r="AL3" s="208" t="s">
        <v>95</v>
      </c>
      <c r="AM3" s="209"/>
      <c r="AN3" s="210"/>
      <c r="AO3" s="208" t="s">
        <v>98</v>
      </c>
      <c r="AP3" s="209"/>
      <c r="AQ3" s="210"/>
      <c r="AR3" s="211" t="s">
        <v>104</v>
      </c>
      <c r="AS3" s="212"/>
      <c r="AT3" s="213"/>
    </row>
    <row r="4" spans="1:46" ht="14.25">
      <c r="A4" s="214"/>
      <c r="B4" s="5" t="s">
        <v>150</v>
      </c>
      <c r="C4" s="5" t="s">
        <v>151</v>
      </c>
      <c r="D4" s="5" t="s">
        <v>152</v>
      </c>
      <c r="E4" s="5" t="s">
        <v>153</v>
      </c>
      <c r="F4" s="5" t="s">
        <v>154</v>
      </c>
      <c r="G4" s="5" t="s">
        <v>155</v>
      </c>
      <c r="H4" s="5" t="s">
        <v>153</v>
      </c>
      <c r="I4" s="5" t="s">
        <v>154</v>
      </c>
      <c r="J4" s="5" t="s">
        <v>155</v>
      </c>
      <c r="K4" s="5" t="s">
        <v>153</v>
      </c>
      <c r="L4" s="5" t="s">
        <v>154</v>
      </c>
      <c r="M4" s="5" t="s">
        <v>155</v>
      </c>
      <c r="N4" s="5" t="s">
        <v>153</v>
      </c>
      <c r="O4" s="5" t="s">
        <v>154</v>
      </c>
      <c r="P4" s="5" t="s">
        <v>155</v>
      </c>
      <c r="Q4" s="5" t="s">
        <v>153</v>
      </c>
      <c r="R4" s="5" t="s">
        <v>154</v>
      </c>
      <c r="S4" s="5" t="s">
        <v>155</v>
      </c>
      <c r="T4" s="5" t="s">
        <v>153</v>
      </c>
      <c r="U4" s="5" t="s">
        <v>154</v>
      </c>
      <c r="V4" s="5" t="s">
        <v>155</v>
      </c>
      <c r="W4" s="5"/>
      <c r="X4" s="5" t="s">
        <v>153</v>
      </c>
      <c r="Y4" s="5" t="s">
        <v>154</v>
      </c>
      <c r="Z4" s="5" t="s">
        <v>155</v>
      </c>
      <c r="AA4" s="5" t="s">
        <v>153</v>
      </c>
      <c r="AB4" s="5" t="s">
        <v>154</v>
      </c>
      <c r="AC4" s="5" t="s">
        <v>155</v>
      </c>
      <c r="AD4" s="5"/>
      <c r="AE4" s="5"/>
      <c r="AF4" s="5" t="s">
        <v>153</v>
      </c>
      <c r="AG4" s="5" t="s">
        <v>154</v>
      </c>
      <c r="AH4" s="5" t="s">
        <v>155</v>
      </c>
      <c r="AI4" s="19" t="s">
        <v>153</v>
      </c>
      <c r="AJ4" s="19" t="s">
        <v>154</v>
      </c>
      <c r="AK4" s="19" t="s">
        <v>155</v>
      </c>
      <c r="AL4" s="19" t="s">
        <v>153</v>
      </c>
      <c r="AM4" s="19" t="s">
        <v>154</v>
      </c>
      <c r="AN4" s="19" t="s">
        <v>155</v>
      </c>
      <c r="AO4" s="19" t="s">
        <v>153</v>
      </c>
      <c r="AP4" s="19" t="s">
        <v>154</v>
      </c>
      <c r="AQ4" s="19" t="s">
        <v>155</v>
      </c>
      <c r="AR4" s="19" t="s">
        <v>153</v>
      </c>
      <c r="AS4" s="19" t="s">
        <v>154</v>
      </c>
      <c r="AT4" s="19" t="s">
        <v>155</v>
      </c>
    </row>
    <row r="5" spans="1:46" ht="14.25">
      <c r="A5" s="6">
        <f>全平台汇总!A3</f>
        <v>46082</v>
      </c>
      <c r="B5" s="7">
        <f>Sugarplay!D9</f>
        <v>3504</v>
      </c>
      <c r="C5" s="7">
        <f>'2026年2月Sugarplay'!D9</f>
        <v>2338</v>
      </c>
      <c r="D5" s="8">
        <f t="shared" ref="D5:D35" si="0">(B5-C5)/C5</f>
        <v>0.49871685201026517</v>
      </c>
      <c r="E5" s="9">
        <f>Sugarplay!B9</f>
        <v>183</v>
      </c>
      <c r="F5" s="9">
        <f>'2026年2月Sugarplay'!B9</f>
        <v>173</v>
      </c>
      <c r="G5" s="10">
        <f t="shared" ref="G5:G35" si="1">(E5-F5)/F5</f>
        <v>5.7803468208092484E-2</v>
      </c>
      <c r="H5" s="7">
        <f>Sugarplay!C9</f>
        <v>48</v>
      </c>
      <c r="I5" s="7">
        <f>'2026年2月Sugarplay'!C9</f>
        <v>29</v>
      </c>
      <c r="J5" s="8">
        <f t="shared" ref="J5:J35" si="2">(H5-I5)/I5</f>
        <v>0.65517241379310343</v>
      </c>
      <c r="K5" s="9">
        <f>Sugarplay!F9</f>
        <v>934</v>
      </c>
      <c r="L5" s="9">
        <f>'2026年2月Sugarplay'!F9</f>
        <v>814</v>
      </c>
      <c r="M5" s="13">
        <f t="shared" ref="M5:M35" si="3">(K5-L5)/L5</f>
        <v>0.14742014742014742</v>
      </c>
      <c r="N5" s="7">
        <f>Sugarplay!G9</f>
        <v>1843</v>
      </c>
      <c r="O5" s="7">
        <f>'2026年2月Sugarplay'!G9</f>
        <v>1793</v>
      </c>
      <c r="P5" s="12">
        <f t="shared" ref="P5:P35" si="4">(N5-O5)/O5</f>
        <v>2.7886224205242609E-2</v>
      </c>
      <c r="Q5" s="9">
        <f>Sugarplay!K9</f>
        <v>41408</v>
      </c>
      <c r="R5" s="9">
        <f>'2026年2月Sugarplay'!K9</f>
        <v>9463</v>
      </c>
      <c r="S5" s="12">
        <f t="shared" ref="S5:S35" si="5">(Q5-R5)/R5</f>
        <v>3.3757793511571381</v>
      </c>
      <c r="T5" s="7">
        <f>Sugarplay!L9</f>
        <v>1285351</v>
      </c>
      <c r="U5" s="7">
        <f>'2026年2月Sugarplay'!L9</f>
        <v>1339157</v>
      </c>
      <c r="V5" s="12">
        <f t="shared" ref="V5:V35" si="6">(T5-U5)/U5</f>
        <v>-4.0179008137208705E-2</v>
      </c>
      <c r="W5" s="16">
        <f>Sugarplay!AJ9</f>
        <v>1376.1788008565311</v>
      </c>
      <c r="X5" s="9">
        <f>Sugarplay!J9</f>
        <v>3460</v>
      </c>
      <c r="Y5" s="9">
        <f>'2026年2月Sugarplay'!J9</f>
        <v>2263</v>
      </c>
      <c r="Z5" s="12">
        <f t="shared" ref="Z5:Z35" si="7">(X5-Y5)/Y5</f>
        <v>0.52894387980556778</v>
      </c>
      <c r="AA5" s="7">
        <f>Sugarplay!Q9</f>
        <v>10899132.34</v>
      </c>
      <c r="AB5" s="7">
        <f>'2026年2月Sugarplay'!Q9</f>
        <v>11580145.689999999</v>
      </c>
      <c r="AC5" s="12">
        <f t="shared" ref="AC5:AC35" si="8">(AA5-AB5)/AB5</f>
        <v>-5.8808703122628821E-2</v>
      </c>
      <c r="AD5" s="16">
        <f>Sugarplay!AK9</f>
        <v>3150.038248554913</v>
      </c>
      <c r="AE5" s="16">
        <f>Sugarplay!AK9</f>
        <v>3150.038248554913</v>
      </c>
      <c r="AF5" s="9">
        <f>Sugarplay!H9</f>
        <v>244</v>
      </c>
      <c r="AG5" s="9">
        <f>'2026年2月Sugarplay'!H9</f>
        <v>211</v>
      </c>
      <c r="AH5" s="12">
        <f t="shared" ref="AH5:AH35" si="9">(AF5-AG5)/AG5</f>
        <v>0.15639810426540285</v>
      </c>
      <c r="AI5" s="7">
        <f>Sugarplay!I9</f>
        <v>371</v>
      </c>
      <c r="AJ5" s="7">
        <f>'2026年2月Sugarplay'!I9</f>
        <v>351</v>
      </c>
      <c r="AK5" s="12">
        <f t="shared" ref="AK5:AK35" si="10">(AI5-AJ5)/AJ5</f>
        <v>5.6980056980056981E-2</v>
      </c>
      <c r="AL5" s="9">
        <f>Sugarplay!N9</f>
        <v>1354182</v>
      </c>
      <c r="AM5" s="9">
        <f>'2026年2月Sugarplay'!N9</f>
        <v>1408490</v>
      </c>
      <c r="AN5" s="12">
        <f t="shared" ref="AN5:AN35" si="11">(AL5-AM5)/AM5</f>
        <v>-3.8557604242841624E-2</v>
      </c>
      <c r="AO5" s="7">
        <f>Sugarplay!R9</f>
        <v>229332.53</v>
      </c>
      <c r="AP5" s="7">
        <f>'2026年2月Sugarplay'!R9</f>
        <v>-81790.960000000006</v>
      </c>
      <c r="AQ5" s="12">
        <f t="shared" ref="AQ5:AQ35" si="12">(AO5-AP5)/AP5</f>
        <v>-3.8038860284804086</v>
      </c>
      <c r="AR5" s="9">
        <f>Sugarplay!AH9</f>
        <v>5409.306399999994</v>
      </c>
      <c r="AS5" s="9">
        <f>'2026年2月Sugarplay'!AH9</f>
        <v>-468197.23480000003</v>
      </c>
      <c r="AT5" s="12">
        <f t="shared" ref="AT5:AT35" si="13">(AR5-AS5)/AS5</f>
        <v>-1.0115534778891009</v>
      </c>
    </row>
    <row r="6" spans="1:46" ht="14.25">
      <c r="A6" s="6">
        <f>全平台汇总!A4</f>
        <v>46083</v>
      </c>
      <c r="B6" s="7">
        <f>Sugarplay!D10</f>
        <v>2798</v>
      </c>
      <c r="C6" s="7">
        <f>'2026年2月Sugarplay'!D10</f>
        <v>2248</v>
      </c>
      <c r="D6" s="8">
        <f t="shared" si="0"/>
        <v>0.24466192170818504</v>
      </c>
      <c r="E6" s="9">
        <f>Sugarplay!B10</f>
        <v>99</v>
      </c>
      <c r="F6" s="9">
        <f>'2026年2月Sugarplay'!B10</f>
        <v>138</v>
      </c>
      <c r="G6" s="10">
        <f t="shared" si="1"/>
        <v>-0.28260869565217389</v>
      </c>
      <c r="H6" s="7">
        <f>Sugarplay!C10</f>
        <v>37</v>
      </c>
      <c r="I6" s="7">
        <f>'2026年2月Sugarplay'!C10</f>
        <v>26</v>
      </c>
      <c r="J6" s="8">
        <f t="shared" si="2"/>
        <v>0.42307692307692307</v>
      </c>
      <c r="K6" s="9">
        <f>Sugarplay!F10</f>
        <v>859</v>
      </c>
      <c r="L6" s="9">
        <f>'2026年2月Sugarplay'!F10</f>
        <v>796</v>
      </c>
      <c r="M6" s="13">
        <f t="shared" si="3"/>
        <v>7.9145728643216076E-2</v>
      </c>
      <c r="N6" s="7">
        <f>Sugarplay!G10</f>
        <v>1836</v>
      </c>
      <c r="O6" s="7">
        <f>'2026年2月Sugarplay'!G10</f>
        <v>1836</v>
      </c>
      <c r="P6" s="12">
        <f t="shared" si="4"/>
        <v>0</v>
      </c>
      <c r="Q6" s="9">
        <f>Sugarplay!K10</f>
        <v>22965</v>
      </c>
      <c r="R6" s="9">
        <f>'2026年2月Sugarplay'!K10</f>
        <v>5675</v>
      </c>
      <c r="S6" s="12">
        <f t="shared" si="5"/>
        <v>3.0466960352422907</v>
      </c>
      <c r="T6" s="7">
        <f>Sugarplay!L10</f>
        <v>1399133</v>
      </c>
      <c r="U6" s="7">
        <f>'2026年2月Sugarplay'!L10</f>
        <v>1684433</v>
      </c>
      <c r="V6" s="12">
        <f t="shared" si="6"/>
        <v>-0.16937450168691778</v>
      </c>
      <c r="W6" s="16">
        <f>Sugarplay!AJ10</f>
        <v>1628.7927823050059</v>
      </c>
      <c r="X6" s="9">
        <f>Sugarplay!J10</f>
        <v>2720</v>
      </c>
      <c r="Y6" s="9">
        <f>'2026年2月Sugarplay'!J10</f>
        <v>2200</v>
      </c>
      <c r="Z6" s="12">
        <f t="shared" si="7"/>
        <v>0.23636363636363636</v>
      </c>
      <c r="AA6" s="7">
        <f>Sugarplay!Q10</f>
        <v>10702083.779999999</v>
      </c>
      <c r="AB6" s="7">
        <f>'2026年2月Sugarplay'!Q10</f>
        <v>14287292.25</v>
      </c>
      <c r="AC6" s="12">
        <f t="shared" si="8"/>
        <v>-0.2509368750401253</v>
      </c>
      <c r="AD6" s="16">
        <f>Sugarplay!AK10</f>
        <v>3934.5896249999996</v>
      </c>
      <c r="AE6" s="16">
        <f>Sugarplay!AK10</f>
        <v>3934.5896249999996</v>
      </c>
      <c r="AF6" s="9">
        <f>Sugarplay!H10</f>
        <v>210</v>
      </c>
      <c r="AG6" s="9">
        <f>'2026年2月Sugarplay'!H10</f>
        <v>212</v>
      </c>
      <c r="AH6" s="12">
        <f t="shared" si="9"/>
        <v>-9.433962264150943E-3</v>
      </c>
      <c r="AI6" s="7">
        <f>Sugarplay!I10</f>
        <v>320</v>
      </c>
      <c r="AJ6" s="7">
        <f>'2026年2月Sugarplay'!I10</f>
        <v>347</v>
      </c>
      <c r="AK6" s="12">
        <f t="shared" si="10"/>
        <v>-7.7809798270893377E-2</v>
      </c>
      <c r="AL6" s="9">
        <f>Sugarplay!N10</f>
        <v>1476106</v>
      </c>
      <c r="AM6" s="9">
        <f>'2026年2月Sugarplay'!N10</f>
        <v>2052070</v>
      </c>
      <c r="AN6" s="12">
        <f t="shared" si="11"/>
        <v>-0.28067463585550201</v>
      </c>
      <c r="AO6" s="7">
        <f>Sugarplay!R10</f>
        <v>178477.74</v>
      </c>
      <c r="AP6" s="7">
        <f>'2026年2月Sugarplay'!R10</f>
        <v>345249.72</v>
      </c>
      <c r="AQ6" s="12">
        <f t="shared" si="12"/>
        <v>-0.48304740116805889</v>
      </c>
      <c r="AR6" s="9">
        <f>Sugarplay!AH10</f>
        <v>-225484.35880000002</v>
      </c>
      <c r="AS6" s="9">
        <f>'2026年2月Sugarplay'!AH10</f>
        <v>-316144.29639999999</v>
      </c>
      <c r="AT6" s="12">
        <f t="shared" si="13"/>
        <v>-0.28676758882688475</v>
      </c>
    </row>
    <row r="7" spans="1:46" ht="14.25">
      <c r="A7" s="6">
        <f>全平台汇总!A5</f>
        <v>46084</v>
      </c>
      <c r="B7" s="7">
        <f>Sugarplay!D11</f>
        <v>2641</v>
      </c>
      <c r="C7" s="7">
        <f>'2026年2月Sugarplay'!D11</f>
        <v>2261</v>
      </c>
      <c r="D7" s="8">
        <f t="shared" si="0"/>
        <v>0.16806722689075632</v>
      </c>
      <c r="E7" s="9">
        <f>Sugarplay!B11</f>
        <v>103</v>
      </c>
      <c r="F7" s="9">
        <f>'2026年2月Sugarplay'!B11</f>
        <v>127</v>
      </c>
      <c r="G7" s="10">
        <f t="shared" si="1"/>
        <v>-0.1889763779527559</v>
      </c>
      <c r="H7" s="7">
        <f>Sugarplay!C11</f>
        <v>27</v>
      </c>
      <c r="I7" s="7">
        <f>'2026年2月Sugarplay'!C11</f>
        <v>30</v>
      </c>
      <c r="J7" s="8">
        <f t="shared" si="2"/>
        <v>-0.1</v>
      </c>
      <c r="K7" s="9">
        <f>Sugarplay!F11</f>
        <v>782</v>
      </c>
      <c r="L7" s="9">
        <f>'2026年2月Sugarplay'!F11</f>
        <v>785</v>
      </c>
      <c r="M7" s="13">
        <f t="shared" si="3"/>
        <v>-3.821656050955414E-3</v>
      </c>
      <c r="N7" s="7">
        <f>Sugarplay!G11</f>
        <v>1698</v>
      </c>
      <c r="O7" s="7">
        <f>'2026年2月Sugarplay'!G11</f>
        <v>1762</v>
      </c>
      <c r="P7" s="12">
        <f t="shared" si="4"/>
        <v>-3.6322360953461974E-2</v>
      </c>
      <c r="Q7" s="9">
        <f>Sugarplay!K11</f>
        <v>10850</v>
      </c>
      <c r="R7" s="9">
        <f>'2026年2月Sugarplay'!K11</f>
        <v>5050</v>
      </c>
      <c r="S7" s="12">
        <f t="shared" si="5"/>
        <v>1.1485148514851484</v>
      </c>
      <c r="T7" s="7">
        <f>Sugarplay!L11</f>
        <v>1594902</v>
      </c>
      <c r="U7" s="7">
        <f>'2026年2月Sugarplay'!L11</f>
        <v>1757316</v>
      </c>
      <c r="V7" s="12">
        <f t="shared" si="6"/>
        <v>-9.2421624795995708E-2</v>
      </c>
      <c r="W7" s="16">
        <f>Sugarplay!AJ11</f>
        <v>2039.5166240409208</v>
      </c>
      <c r="X7" s="9">
        <f>Sugarplay!J11</f>
        <v>2576</v>
      </c>
      <c r="Y7" s="9">
        <f>'2026年2月Sugarplay'!J11</f>
        <v>2192</v>
      </c>
      <c r="Z7" s="12">
        <f t="shared" si="7"/>
        <v>0.17518248175182483</v>
      </c>
      <c r="AA7" s="7">
        <f>Sugarplay!Q11</f>
        <v>14708155.99</v>
      </c>
      <c r="AB7" s="7">
        <f>'2026年2月Sugarplay'!Q11</f>
        <v>13145359.84</v>
      </c>
      <c r="AC7" s="12">
        <f t="shared" si="8"/>
        <v>0.11888576418003939</v>
      </c>
      <c r="AD7" s="16">
        <f>Sugarplay!AK11</f>
        <v>5709.6878843167706</v>
      </c>
      <c r="AE7" s="16">
        <f>Sugarplay!AK11</f>
        <v>5709.6878843167706</v>
      </c>
      <c r="AF7" s="9">
        <f>Sugarplay!H11</f>
        <v>186</v>
      </c>
      <c r="AG7" s="9">
        <f>'2026年2月Sugarplay'!H11</f>
        <v>210</v>
      </c>
      <c r="AH7" s="12">
        <f t="shared" si="9"/>
        <v>-0.11428571428571428</v>
      </c>
      <c r="AI7" s="7">
        <f>Sugarplay!I11</f>
        <v>282</v>
      </c>
      <c r="AJ7" s="7">
        <f>'2026年2月Sugarplay'!I11</f>
        <v>342</v>
      </c>
      <c r="AK7" s="12">
        <f t="shared" si="10"/>
        <v>-0.17543859649122806</v>
      </c>
      <c r="AL7" s="9">
        <f>Sugarplay!N11</f>
        <v>1064018</v>
      </c>
      <c r="AM7" s="9">
        <f>'2026年2月Sugarplay'!N11</f>
        <v>1714135</v>
      </c>
      <c r="AN7" s="12">
        <f t="shared" si="11"/>
        <v>-0.37926826066791708</v>
      </c>
      <c r="AO7" s="7">
        <f>Sugarplay!R11</f>
        <v>531983.63</v>
      </c>
      <c r="AP7" s="7">
        <f>'2026年2月Sugarplay'!R11</f>
        <v>220397.17</v>
      </c>
      <c r="AQ7" s="12">
        <f t="shared" si="12"/>
        <v>1.4137498226497189</v>
      </c>
      <c r="AR7" s="9">
        <f>Sugarplay!AH11</f>
        <v>332970.2844</v>
      </c>
      <c r="AS7" s="9">
        <f>'2026年2月Sugarplay'!AH11</f>
        <v>-46610.300399999986</v>
      </c>
      <c r="AT7" s="12">
        <f t="shared" si="13"/>
        <v>-8.1437060379898369</v>
      </c>
    </row>
    <row r="8" spans="1:46" ht="14.25">
      <c r="A8" s="6">
        <f>全平台汇总!A6</f>
        <v>46085</v>
      </c>
      <c r="B8" s="7">
        <f>Sugarplay!D12</f>
        <v>2505</v>
      </c>
      <c r="C8" s="7">
        <f>'2026年2月Sugarplay'!D12</f>
        <v>2450</v>
      </c>
      <c r="D8" s="8">
        <f t="shared" si="0"/>
        <v>2.2448979591836733E-2</v>
      </c>
      <c r="E8" s="9">
        <f>Sugarplay!B12</f>
        <v>93</v>
      </c>
      <c r="F8" s="9">
        <f>'2026年2月Sugarplay'!B12</f>
        <v>150</v>
      </c>
      <c r="G8" s="10">
        <f t="shared" si="1"/>
        <v>-0.38</v>
      </c>
      <c r="H8" s="7">
        <f>Sugarplay!C12</f>
        <v>33</v>
      </c>
      <c r="I8" s="7">
        <f>'2026年2月Sugarplay'!C12</f>
        <v>33</v>
      </c>
      <c r="J8" s="8">
        <f t="shared" si="2"/>
        <v>0</v>
      </c>
      <c r="K8" s="9">
        <f>Sugarplay!F12</f>
        <v>806</v>
      </c>
      <c r="L8" s="9">
        <f>'2026年2月Sugarplay'!F12</f>
        <v>803</v>
      </c>
      <c r="M8" s="13">
        <f t="shared" si="3"/>
        <v>3.7359900373599006E-3</v>
      </c>
      <c r="N8" s="7">
        <f>Sugarplay!G12</f>
        <v>1805</v>
      </c>
      <c r="O8" s="7">
        <f>'2026年2月Sugarplay'!G12</f>
        <v>1790</v>
      </c>
      <c r="P8" s="12">
        <f t="shared" si="4"/>
        <v>8.3798882681564244E-3</v>
      </c>
      <c r="Q8" s="9">
        <f>Sugarplay!K12</f>
        <v>7059</v>
      </c>
      <c r="R8" s="9">
        <f>'2026年2月Sugarplay'!K12</f>
        <v>7527</v>
      </c>
      <c r="S8" s="12">
        <f t="shared" si="5"/>
        <v>-6.2176165803108807E-2</v>
      </c>
      <c r="T8" s="7">
        <f>Sugarplay!L12</f>
        <v>1810164</v>
      </c>
      <c r="U8" s="7">
        <f>'2026年2月Sugarplay'!L12</f>
        <v>1476995</v>
      </c>
      <c r="V8" s="12">
        <f t="shared" si="6"/>
        <v>0.22557219218751587</v>
      </c>
      <c r="W8" s="16">
        <f>Sugarplay!AJ12</f>
        <v>2245.8610421836229</v>
      </c>
      <c r="X8" s="9">
        <f>Sugarplay!J12</f>
        <v>2459</v>
      </c>
      <c r="Y8" s="9">
        <f>'2026年2月Sugarplay'!J12</f>
        <v>2367</v>
      </c>
      <c r="Z8" s="12">
        <f t="shared" si="7"/>
        <v>3.8867765103506549E-2</v>
      </c>
      <c r="AA8" s="7">
        <f>Sugarplay!Q12</f>
        <v>13029935.42</v>
      </c>
      <c r="AB8" s="7">
        <f>'2026年2月Sugarplay'!Q12</f>
        <v>15058008.109999999</v>
      </c>
      <c r="AC8" s="12">
        <f t="shared" si="8"/>
        <v>-0.13468399506659581</v>
      </c>
      <c r="AD8" s="16">
        <f>Sugarplay!AK12</f>
        <v>5298.8757299715335</v>
      </c>
      <c r="AE8" s="16">
        <f>Sugarplay!AK12</f>
        <v>5298.8757299715335</v>
      </c>
      <c r="AF8" s="9">
        <f>Sugarplay!H12</f>
        <v>209</v>
      </c>
      <c r="AG8" s="9">
        <f>'2026年2月Sugarplay'!H12</f>
        <v>189</v>
      </c>
      <c r="AH8" s="12">
        <f t="shared" si="9"/>
        <v>0.10582010582010581</v>
      </c>
      <c r="AI8" s="7">
        <f>Sugarplay!I12</f>
        <v>328</v>
      </c>
      <c r="AJ8" s="7">
        <f>'2026年2月Sugarplay'!I12</f>
        <v>318</v>
      </c>
      <c r="AK8" s="12">
        <f t="shared" si="10"/>
        <v>3.1446540880503145E-2</v>
      </c>
      <c r="AL8" s="9">
        <f>Sugarplay!N12</f>
        <v>1559355</v>
      </c>
      <c r="AM8" s="9">
        <f>'2026年2月Sugarplay'!N12</f>
        <v>1339582</v>
      </c>
      <c r="AN8" s="12">
        <f t="shared" si="11"/>
        <v>0.16406087869200989</v>
      </c>
      <c r="AO8" s="7">
        <f>Sugarplay!R12</f>
        <v>302128.05</v>
      </c>
      <c r="AP8" s="7">
        <f>'2026年2月Sugarplay'!R12</f>
        <v>784638.32</v>
      </c>
      <c r="AQ8" s="12">
        <f t="shared" si="12"/>
        <v>-0.61494609388947508</v>
      </c>
      <c r="AR8" s="9">
        <f>Sugarplay!AH12</f>
        <v>78903.893999999986</v>
      </c>
      <c r="AS8" s="9">
        <f>'2026年2月Sugarplay'!AH12</f>
        <v>326011.26159999997</v>
      </c>
      <c r="AT8" s="12">
        <f t="shared" si="13"/>
        <v>-0.75797187614699268</v>
      </c>
    </row>
    <row r="9" spans="1:46" ht="14.25">
      <c r="A9" s="6">
        <f>全平台汇总!A7</f>
        <v>46086</v>
      </c>
      <c r="B9" s="7">
        <f>Sugarplay!D13</f>
        <v>2644</v>
      </c>
      <c r="C9" s="7">
        <f>'2026年2月Sugarplay'!D13</f>
        <v>2551</v>
      </c>
      <c r="D9" s="8">
        <f t="shared" si="0"/>
        <v>3.6456291650333206E-2</v>
      </c>
      <c r="E9" s="9">
        <f>Sugarplay!B13</f>
        <v>125</v>
      </c>
      <c r="F9" s="9">
        <f>'2026年2月Sugarplay'!B13</f>
        <v>144</v>
      </c>
      <c r="G9" s="10">
        <f t="shared" si="1"/>
        <v>-0.13194444444444445</v>
      </c>
      <c r="H9" s="7">
        <f>Sugarplay!C13</f>
        <v>25</v>
      </c>
      <c r="I9" s="7">
        <f>'2026年2月Sugarplay'!C13</f>
        <v>36</v>
      </c>
      <c r="J9" s="8">
        <f t="shared" si="2"/>
        <v>-0.30555555555555558</v>
      </c>
      <c r="K9" s="9">
        <f>Sugarplay!F13</f>
        <v>791</v>
      </c>
      <c r="L9" s="9">
        <f>'2026年2月Sugarplay'!F13</f>
        <v>841</v>
      </c>
      <c r="M9" s="13">
        <f t="shared" si="3"/>
        <v>-5.9453032104637336E-2</v>
      </c>
      <c r="N9" s="7">
        <f>Sugarplay!G13</f>
        <v>1881</v>
      </c>
      <c r="O9" s="7">
        <f>'2026年2月Sugarplay'!G13</f>
        <v>1912</v>
      </c>
      <c r="P9" s="12">
        <f t="shared" si="4"/>
        <v>-1.6213389121338913E-2</v>
      </c>
      <c r="Q9" s="9">
        <f>Sugarplay!K13</f>
        <v>3725</v>
      </c>
      <c r="R9" s="9">
        <f>'2026年2月Sugarplay'!K13</f>
        <v>4906</v>
      </c>
      <c r="S9" s="12">
        <f t="shared" si="5"/>
        <v>-0.24072564207093355</v>
      </c>
      <c r="T9" s="7">
        <f>Sugarplay!L13</f>
        <v>2064997</v>
      </c>
      <c r="U9" s="7">
        <f>'2026年2月Sugarplay'!L13</f>
        <v>2154031</v>
      </c>
      <c r="V9" s="12">
        <f t="shared" si="6"/>
        <v>-4.1333666971366707E-2</v>
      </c>
      <c r="W9" s="16">
        <f>Sugarplay!AJ13</f>
        <v>2610.6156763590393</v>
      </c>
      <c r="X9" s="9">
        <f>Sugarplay!J13</f>
        <v>2571</v>
      </c>
      <c r="Y9" s="9">
        <f>'2026年2月Sugarplay'!J13</f>
        <v>2462</v>
      </c>
      <c r="Z9" s="12">
        <f t="shared" si="7"/>
        <v>4.4272948822095856E-2</v>
      </c>
      <c r="AA9" s="7">
        <f>Sugarplay!Q13</f>
        <v>17886959.920000002</v>
      </c>
      <c r="AB9" s="7">
        <f>'2026年2月Sugarplay'!Q13</f>
        <v>26133148.579999998</v>
      </c>
      <c r="AC9" s="12">
        <f t="shared" si="8"/>
        <v>-0.31554516420998352</v>
      </c>
      <c r="AD9" s="16">
        <f>Sugarplay!AK13</f>
        <v>6957.1995021392459</v>
      </c>
      <c r="AE9" s="16">
        <f>Sugarplay!AK13</f>
        <v>6957.1995021392459</v>
      </c>
      <c r="AF9" s="9">
        <f>Sugarplay!H13</f>
        <v>202</v>
      </c>
      <c r="AG9" s="9">
        <f>'2026年2月Sugarplay'!H13</f>
        <v>191</v>
      </c>
      <c r="AH9" s="12">
        <f t="shared" si="9"/>
        <v>5.7591623036649213E-2</v>
      </c>
      <c r="AI9" s="7">
        <f>Sugarplay!I13</f>
        <v>330</v>
      </c>
      <c r="AJ9" s="7">
        <f>'2026年2月Sugarplay'!I13</f>
        <v>321</v>
      </c>
      <c r="AK9" s="12">
        <f t="shared" si="10"/>
        <v>2.8037383177570093E-2</v>
      </c>
      <c r="AL9" s="9">
        <f>Sugarplay!N13</f>
        <v>1395549</v>
      </c>
      <c r="AM9" s="9">
        <f>'2026年2月Sugarplay'!N13</f>
        <v>1373230</v>
      </c>
      <c r="AN9" s="12">
        <f t="shared" si="11"/>
        <v>1.6252921943155918E-2</v>
      </c>
      <c r="AO9" s="7">
        <f>Sugarplay!R13</f>
        <v>600122.63</v>
      </c>
      <c r="AP9" s="7">
        <f>'2026年2月Sugarplay'!R13</f>
        <v>603020.67000000004</v>
      </c>
      <c r="AQ9" s="12">
        <f t="shared" si="12"/>
        <v>-4.8058717456568069E-3</v>
      </c>
      <c r="AR9" s="9">
        <f>Sugarplay!AH13</f>
        <v>329931.91440000001</v>
      </c>
      <c r="AS9" s="9">
        <f>'2026年2月Sugarplay'!AH13</f>
        <v>311962.67960000003</v>
      </c>
      <c r="AT9" s="12">
        <f t="shared" si="13"/>
        <v>5.760059127277728E-2</v>
      </c>
    </row>
    <row r="10" spans="1:46" ht="14.25">
      <c r="A10" s="6">
        <f>全平台汇总!A8</f>
        <v>46087</v>
      </c>
      <c r="B10" s="7">
        <f>Sugarplay!D14</f>
        <v>4137</v>
      </c>
      <c r="C10" s="7">
        <f>'2026年2月Sugarplay'!D14</f>
        <v>3651</v>
      </c>
      <c r="D10" s="8">
        <f t="shared" si="0"/>
        <v>0.13311421528348397</v>
      </c>
      <c r="E10" s="9">
        <f>Sugarplay!B14</f>
        <v>200</v>
      </c>
      <c r="F10" s="9">
        <f>'2026年2月Sugarplay'!B14</f>
        <v>268</v>
      </c>
      <c r="G10" s="10">
        <f t="shared" si="1"/>
        <v>-0.2537313432835821</v>
      </c>
      <c r="H10" s="7">
        <f>Sugarplay!C14</f>
        <v>39</v>
      </c>
      <c r="I10" s="7">
        <f>'2026年2月Sugarplay'!C14</f>
        <v>71</v>
      </c>
      <c r="J10" s="8">
        <f t="shared" si="2"/>
        <v>-0.45070422535211269</v>
      </c>
      <c r="K10" s="9">
        <f>Sugarplay!F14</f>
        <v>815</v>
      </c>
      <c r="L10" s="9">
        <f>'2026年2月Sugarplay'!F14</f>
        <v>848</v>
      </c>
      <c r="M10" s="13">
        <f t="shared" si="3"/>
        <v>-3.891509433962264E-2</v>
      </c>
      <c r="N10" s="7">
        <f>Sugarplay!G14</f>
        <v>1845</v>
      </c>
      <c r="O10" s="7">
        <f>'2026年2月Sugarplay'!G14</f>
        <v>1913</v>
      </c>
      <c r="P10" s="12">
        <f t="shared" si="4"/>
        <v>-3.5546262415054888E-2</v>
      </c>
      <c r="Q10" s="9">
        <f>Sugarplay!K14</f>
        <v>9050</v>
      </c>
      <c r="R10" s="9">
        <f>'2026年2月Sugarplay'!K14</f>
        <v>9147</v>
      </c>
      <c r="S10" s="12">
        <f t="shared" si="5"/>
        <v>-1.0604569804307424E-2</v>
      </c>
      <c r="T10" s="7">
        <f>Sugarplay!L14</f>
        <v>1888874</v>
      </c>
      <c r="U10" s="7">
        <f>'2026年2月Sugarplay'!L14</f>
        <v>1299210</v>
      </c>
      <c r="V10" s="12">
        <f t="shared" si="6"/>
        <v>0.45386350166639727</v>
      </c>
      <c r="W10" s="16">
        <f>Sugarplay!AJ14</f>
        <v>2317.636809815951</v>
      </c>
      <c r="X10" s="9">
        <f>Sugarplay!J14</f>
        <v>4020</v>
      </c>
      <c r="Y10" s="9">
        <f>'2026年2月Sugarplay'!J14</f>
        <v>3557</v>
      </c>
      <c r="Z10" s="12">
        <f t="shared" si="7"/>
        <v>0.13016587011526567</v>
      </c>
      <c r="AA10" s="7">
        <f>Sugarplay!Q14</f>
        <v>16683347.359999999</v>
      </c>
      <c r="AB10" s="7">
        <f>'2026年2月Sugarplay'!Q14</f>
        <v>14507694.68</v>
      </c>
      <c r="AC10" s="12">
        <f t="shared" si="8"/>
        <v>0.1499654306207111</v>
      </c>
      <c r="AD10" s="16">
        <f>Sugarplay!AK14</f>
        <v>4150.0864079601988</v>
      </c>
      <c r="AE10" s="16">
        <f>Sugarplay!AK14</f>
        <v>4150.0864079601988</v>
      </c>
      <c r="AF10" s="9">
        <f>Sugarplay!H14</f>
        <v>247</v>
      </c>
      <c r="AG10" s="9">
        <f>'2026年2月Sugarplay'!H14</f>
        <v>219</v>
      </c>
      <c r="AH10" s="12">
        <f t="shared" si="9"/>
        <v>0.12785388127853881</v>
      </c>
      <c r="AI10" s="7">
        <f>Sugarplay!I14</f>
        <v>379</v>
      </c>
      <c r="AJ10" s="7">
        <f>'2026年2月Sugarplay'!I14</f>
        <v>343</v>
      </c>
      <c r="AK10" s="12">
        <f t="shared" si="10"/>
        <v>0.10495626822157435</v>
      </c>
      <c r="AL10" s="9">
        <f>Sugarplay!N14</f>
        <v>1768841</v>
      </c>
      <c r="AM10" s="9">
        <f>'2026年2月Sugarplay'!N14</f>
        <v>1466821</v>
      </c>
      <c r="AN10" s="12">
        <f t="shared" si="11"/>
        <v>0.20590106086564072</v>
      </c>
      <c r="AO10" s="7">
        <f>Sugarplay!R14</f>
        <v>841471.48</v>
      </c>
      <c r="AP10" s="7">
        <f>'2026年2月Sugarplay'!R14</f>
        <v>511375.56</v>
      </c>
      <c r="AQ10" s="12">
        <f t="shared" si="12"/>
        <v>0.64550585874694522</v>
      </c>
      <c r="AR10" s="9">
        <f>Sugarplay!AH14</f>
        <v>452457.83239999996</v>
      </c>
      <c r="AS10" s="9">
        <f>'2026年2月Sugarplay'!AH14</f>
        <v>204528.72280000005</v>
      </c>
      <c r="AT10" s="12">
        <f t="shared" si="13"/>
        <v>1.2121970264413144</v>
      </c>
    </row>
    <row r="11" spans="1:46" ht="14.25">
      <c r="A11" s="6">
        <f>全平台汇总!A9</f>
        <v>46088</v>
      </c>
      <c r="B11" s="7">
        <f>Sugarplay!D15</f>
        <v>3122</v>
      </c>
      <c r="C11" s="7">
        <f>'2026年2月Sugarplay'!D15</f>
        <v>3068</v>
      </c>
      <c r="D11" s="8">
        <f t="shared" si="0"/>
        <v>1.7601043024771838E-2</v>
      </c>
      <c r="E11" s="9">
        <f>Sugarplay!B15</f>
        <v>131</v>
      </c>
      <c r="F11" s="9">
        <f>'2026年2月Sugarplay'!B15</f>
        <v>326</v>
      </c>
      <c r="G11" s="10">
        <f t="shared" si="1"/>
        <v>-0.59815950920245398</v>
      </c>
      <c r="H11" s="7">
        <f>Sugarplay!C15</f>
        <v>36</v>
      </c>
      <c r="I11" s="7">
        <f>'2026年2月Sugarplay'!C15</f>
        <v>162</v>
      </c>
      <c r="J11" s="8">
        <f t="shared" si="2"/>
        <v>-0.77777777777777779</v>
      </c>
      <c r="K11" s="9">
        <f>Sugarplay!F15</f>
        <v>843</v>
      </c>
      <c r="L11" s="9">
        <f>'2026年2月Sugarplay'!F15</f>
        <v>963</v>
      </c>
      <c r="M11" s="13">
        <f t="shared" si="3"/>
        <v>-0.12461059190031153</v>
      </c>
      <c r="N11" s="7">
        <f>Sugarplay!G15</f>
        <v>1904</v>
      </c>
      <c r="O11" s="7">
        <f>'2026年2月Sugarplay'!G15</f>
        <v>1971</v>
      </c>
      <c r="P11" s="12">
        <f t="shared" si="4"/>
        <v>-3.3992897006595635E-2</v>
      </c>
      <c r="Q11" s="9">
        <f>Sugarplay!K15</f>
        <v>9807</v>
      </c>
      <c r="R11" s="9">
        <f>'2026年2月Sugarplay'!K15</f>
        <v>18750</v>
      </c>
      <c r="S11" s="12">
        <f t="shared" si="5"/>
        <v>-0.47696</v>
      </c>
      <c r="T11" s="7">
        <f>Sugarplay!L15</f>
        <v>1495925</v>
      </c>
      <c r="U11" s="7">
        <f>'2026年2月Sugarplay'!L15</f>
        <v>1493086</v>
      </c>
      <c r="V11" s="12">
        <f t="shared" si="6"/>
        <v>1.9014309959372736E-3</v>
      </c>
      <c r="W11" s="16">
        <f>Sugarplay!AJ15</f>
        <v>1774.5255041518387</v>
      </c>
      <c r="X11" s="9">
        <f>Sugarplay!J15</f>
        <v>3083</v>
      </c>
      <c r="Y11" s="9">
        <f>'2026年2月Sugarplay'!J15</f>
        <v>2981</v>
      </c>
      <c r="Z11" s="12">
        <f t="shared" si="7"/>
        <v>3.421670580342167E-2</v>
      </c>
      <c r="AA11" s="7">
        <f>Sugarplay!Q15</f>
        <v>11198771.09</v>
      </c>
      <c r="AB11" s="7">
        <f>'2026年2月Sugarplay'!Q15</f>
        <v>14249613.68</v>
      </c>
      <c r="AC11" s="12">
        <f t="shared" si="8"/>
        <v>-0.21410002113123952</v>
      </c>
      <c r="AD11" s="16">
        <f>Sugarplay!AK15</f>
        <v>3632.4265617904639</v>
      </c>
      <c r="AE11" s="16">
        <f>Sugarplay!AK15</f>
        <v>3632.4265617904639</v>
      </c>
      <c r="AF11" s="9">
        <f>Sugarplay!H15</f>
        <v>230</v>
      </c>
      <c r="AG11" s="9">
        <f>'2026年2月Sugarplay'!H15</f>
        <v>209</v>
      </c>
      <c r="AH11" s="12">
        <f t="shared" si="9"/>
        <v>0.10047846889952153</v>
      </c>
      <c r="AI11" s="7">
        <f>Sugarplay!I15</f>
        <v>333</v>
      </c>
      <c r="AJ11" s="7">
        <f>'2026年2月Sugarplay'!I15</f>
        <v>331</v>
      </c>
      <c r="AK11" s="12">
        <f t="shared" si="10"/>
        <v>6.0422960725075529E-3</v>
      </c>
      <c r="AL11" s="9">
        <f>Sugarplay!N15</f>
        <v>846633</v>
      </c>
      <c r="AM11" s="9">
        <f>'2026年2月Sugarplay'!N15</f>
        <v>1161586</v>
      </c>
      <c r="AN11" s="12">
        <f t="shared" si="11"/>
        <v>-0.27114049239574167</v>
      </c>
      <c r="AO11" s="7">
        <f>Sugarplay!R15</f>
        <v>869270.22</v>
      </c>
      <c r="AP11" s="7">
        <f>'2026年2月Sugarplay'!R15</f>
        <v>598677.84</v>
      </c>
      <c r="AQ11" s="12">
        <f t="shared" si="12"/>
        <v>0.45198329037867851</v>
      </c>
      <c r="AR11" s="9">
        <f>Sugarplay!AH15</f>
        <v>594527.26359999995</v>
      </c>
      <c r="AS11" s="9">
        <f>'2026年2月Sugarplay'!AH15</f>
        <v>182872.11919999996</v>
      </c>
      <c r="AT11" s="12">
        <f t="shared" si="13"/>
        <v>2.2510547053364061</v>
      </c>
    </row>
    <row r="12" spans="1:46" ht="14.25">
      <c r="A12" s="6">
        <f>全平台汇总!A10</f>
        <v>46089</v>
      </c>
      <c r="B12" s="7">
        <f>Sugarplay!D16</f>
        <v>2871</v>
      </c>
      <c r="C12" s="7">
        <f>'2026年2月Sugarplay'!D16</f>
        <v>2836</v>
      </c>
      <c r="D12" s="8">
        <f t="shared" si="0"/>
        <v>1.234132581100141E-2</v>
      </c>
      <c r="E12" s="9">
        <f>Sugarplay!B16</f>
        <v>105</v>
      </c>
      <c r="F12" s="9">
        <f>'2026年2月Sugarplay'!B16</f>
        <v>191</v>
      </c>
      <c r="G12" s="10">
        <f t="shared" si="1"/>
        <v>-0.45026178010471202</v>
      </c>
      <c r="H12" s="7">
        <f>Sugarplay!C16</f>
        <v>33</v>
      </c>
      <c r="I12" s="7">
        <f>'2026年2月Sugarplay'!C16</f>
        <v>61</v>
      </c>
      <c r="J12" s="8">
        <f t="shared" si="2"/>
        <v>-0.45901639344262296</v>
      </c>
      <c r="K12" s="9">
        <f>Sugarplay!F16</f>
        <v>825</v>
      </c>
      <c r="L12" s="9">
        <f>'2026年2月Sugarplay'!F16</f>
        <v>857</v>
      </c>
      <c r="M12" s="13">
        <f t="shared" si="3"/>
        <v>-3.7339556592765458E-2</v>
      </c>
      <c r="N12" s="7">
        <f>Sugarplay!G16</f>
        <v>1821</v>
      </c>
      <c r="O12" s="7">
        <f>'2026年2月Sugarplay'!G16</f>
        <v>1832</v>
      </c>
      <c r="P12" s="12">
        <f t="shared" si="4"/>
        <v>-6.0043668122270744E-3</v>
      </c>
      <c r="Q12" s="9">
        <f>Sugarplay!K16</f>
        <v>9629</v>
      </c>
      <c r="R12" s="9">
        <f>'2026年2月Sugarplay'!K16</f>
        <v>9608</v>
      </c>
      <c r="S12" s="12">
        <f t="shared" si="5"/>
        <v>2.1856786011656953E-3</v>
      </c>
      <c r="T12" s="7">
        <f>Sugarplay!L16</f>
        <v>1463304</v>
      </c>
      <c r="U12" s="7">
        <f>'2026年2月Sugarplay'!L16</f>
        <v>1307014</v>
      </c>
      <c r="V12" s="12">
        <f t="shared" si="6"/>
        <v>0.11957790811728107</v>
      </c>
      <c r="W12" s="16">
        <f>Sugarplay!AJ16</f>
        <v>1773.7018181818182</v>
      </c>
      <c r="X12" s="9">
        <f>Sugarplay!J16</f>
        <v>2797</v>
      </c>
      <c r="Y12" s="9">
        <f>'2026年2月Sugarplay'!J16</f>
        <v>2750</v>
      </c>
      <c r="Z12" s="12">
        <f t="shared" si="7"/>
        <v>1.7090909090909091E-2</v>
      </c>
      <c r="AA12" s="7">
        <f>Sugarplay!Q16</f>
        <v>10323746.41</v>
      </c>
      <c r="AB12" s="7">
        <f>'2026年2月Sugarplay'!Q16</f>
        <v>11696179.49</v>
      </c>
      <c r="AC12" s="12">
        <f t="shared" si="8"/>
        <v>-0.11734028886726669</v>
      </c>
      <c r="AD12" s="16">
        <f>Sugarplay!AK16</f>
        <v>3691.0069395781193</v>
      </c>
      <c r="AE12" s="16">
        <f>Sugarplay!AK16</f>
        <v>3691.0069395781193</v>
      </c>
      <c r="AF12" s="9">
        <f>Sugarplay!H16</f>
        <v>214</v>
      </c>
      <c r="AG12" s="9">
        <f>'2026年2月Sugarplay'!H16</f>
        <v>203</v>
      </c>
      <c r="AH12" s="12">
        <f t="shared" si="9"/>
        <v>5.4187192118226604E-2</v>
      </c>
      <c r="AI12" s="7">
        <f>Sugarplay!I16</f>
        <v>320</v>
      </c>
      <c r="AJ12" s="7">
        <f>'2026年2月Sugarplay'!I16</f>
        <v>300</v>
      </c>
      <c r="AK12" s="12">
        <f t="shared" si="10"/>
        <v>6.6666666666666666E-2</v>
      </c>
      <c r="AL12" s="9">
        <f>Sugarplay!N16</f>
        <v>1168496</v>
      </c>
      <c r="AM12" s="9">
        <f>'2026年2月Sugarplay'!N16</f>
        <v>1160345</v>
      </c>
      <c r="AN12" s="12">
        <f t="shared" si="11"/>
        <v>7.0246349146159117E-3</v>
      </c>
      <c r="AO12" s="7">
        <f>Sugarplay!R16</f>
        <v>274927.59000000003</v>
      </c>
      <c r="AP12" s="7">
        <f>'2026年2月Sugarplay'!R16</f>
        <v>639312.74</v>
      </c>
      <c r="AQ12" s="12">
        <f t="shared" si="12"/>
        <v>-0.56996384899196595</v>
      </c>
      <c r="AR12" s="9">
        <f>Sugarplay!AH16</f>
        <v>77756.599200000026</v>
      </c>
      <c r="AS12" s="9">
        <f>'2026年2月Sugarplay'!AH16</f>
        <v>181867.48120000001</v>
      </c>
      <c r="AT12" s="12">
        <f t="shared" si="13"/>
        <v>-0.57245463187291323</v>
      </c>
    </row>
    <row r="13" spans="1:46" ht="14.25">
      <c r="A13" s="6">
        <f>全平台汇总!A11</f>
        <v>46090</v>
      </c>
      <c r="B13" s="7">
        <f>Sugarplay!D17</f>
        <v>2835</v>
      </c>
      <c r="C13" s="7">
        <f>'2026年2月Sugarplay'!D17</f>
        <v>2539</v>
      </c>
      <c r="D13" s="8">
        <f t="shared" si="0"/>
        <v>0.1165813312327688</v>
      </c>
      <c r="E13" s="9">
        <f>Sugarplay!B17</f>
        <v>146</v>
      </c>
      <c r="F13" s="9">
        <f>'2026年2月Sugarplay'!B17</f>
        <v>230</v>
      </c>
      <c r="G13" s="10">
        <f t="shared" si="1"/>
        <v>-0.36521739130434783</v>
      </c>
      <c r="H13" s="7">
        <f>Sugarplay!C17</f>
        <v>42</v>
      </c>
      <c r="I13" s="7">
        <f>'2026年2月Sugarplay'!C17</f>
        <v>113</v>
      </c>
      <c r="J13" s="8">
        <f t="shared" si="2"/>
        <v>-0.62831858407079644</v>
      </c>
      <c r="K13" s="9">
        <f>Sugarplay!F17</f>
        <v>774</v>
      </c>
      <c r="L13" s="9">
        <f>'2026年2月Sugarplay'!F17</f>
        <v>870</v>
      </c>
      <c r="M13" s="13">
        <f t="shared" si="3"/>
        <v>-0.1103448275862069</v>
      </c>
      <c r="N13" s="7">
        <f>Sugarplay!G17</f>
        <v>1812</v>
      </c>
      <c r="O13" s="7">
        <f>'2026年2月Sugarplay'!G17</f>
        <v>1746</v>
      </c>
      <c r="P13" s="12">
        <f t="shared" si="4"/>
        <v>3.7800687285223365E-2</v>
      </c>
      <c r="Q13" s="9">
        <f>Sugarplay!K17</f>
        <v>15375</v>
      </c>
      <c r="R13" s="9">
        <f>'2026年2月Sugarplay'!K17</f>
        <v>19050</v>
      </c>
      <c r="S13" s="12">
        <f t="shared" si="5"/>
        <v>-0.19291338582677164</v>
      </c>
      <c r="T13" s="7">
        <f>Sugarplay!L17</f>
        <v>1542303</v>
      </c>
      <c r="U13" s="7">
        <f>'2026年2月Sugarplay'!L17</f>
        <v>1462620</v>
      </c>
      <c r="V13" s="12">
        <f t="shared" si="6"/>
        <v>5.4479632440415149E-2</v>
      </c>
      <c r="W13" s="16">
        <f>Sugarplay!AJ17</f>
        <v>1992.6395348837209</v>
      </c>
      <c r="X13" s="9">
        <f>Sugarplay!J17</f>
        <v>2787</v>
      </c>
      <c r="Y13" s="9">
        <f>'2026年2月Sugarplay'!J17</f>
        <v>2469</v>
      </c>
      <c r="Z13" s="12">
        <f t="shared" si="7"/>
        <v>0.12879708383961117</v>
      </c>
      <c r="AA13" s="7">
        <f>Sugarplay!Q17</f>
        <v>10764688.289999999</v>
      </c>
      <c r="AB13" s="7">
        <f>'2026年2月Sugarplay'!Q17</f>
        <v>11326881.77</v>
      </c>
      <c r="AC13" s="12">
        <f t="shared" si="8"/>
        <v>-4.9633561240923989E-2</v>
      </c>
      <c r="AD13" s="16">
        <f>Sugarplay!AK17</f>
        <v>3862.4644025834227</v>
      </c>
      <c r="AE13" s="16">
        <f>Sugarplay!AK17</f>
        <v>3862.4644025834227</v>
      </c>
      <c r="AF13" s="9">
        <f>Sugarplay!H17</f>
        <v>228</v>
      </c>
      <c r="AG13" s="9">
        <f>'2026年2月Sugarplay'!H17</f>
        <v>196</v>
      </c>
      <c r="AH13" s="12">
        <f t="shared" si="9"/>
        <v>0.16326530612244897</v>
      </c>
      <c r="AI13" s="7">
        <f>Sugarplay!I17</f>
        <v>355</v>
      </c>
      <c r="AJ13" s="7">
        <f>'2026年2月Sugarplay'!I17</f>
        <v>294</v>
      </c>
      <c r="AK13" s="12">
        <f t="shared" si="10"/>
        <v>0.20748299319727892</v>
      </c>
      <c r="AL13" s="9">
        <f>Sugarplay!N17</f>
        <v>1563266</v>
      </c>
      <c r="AM13" s="9">
        <f>'2026年2月Sugarplay'!N17</f>
        <v>1503242</v>
      </c>
      <c r="AN13" s="12">
        <f t="shared" si="11"/>
        <v>3.9929698611401228E-2</v>
      </c>
      <c r="AO13" s="7">
        <f>Sugarplay!R17</f>
        <v>492829.36</v>
      </c>
      <c r="AP13" s="7">
        <f>'2026年2月Sugarplay'!R17</f>
        <v>630765.51</v>
      </c>
      <c r="AQ13" s="12">
        <f t="shared" si="12"/>
        <v>-0.21868055214369603</v>
      </c>
      <c r="AR13" s="9">
        <f>Sugarplay!AH17</f>
        <v>-134571.83320000005</v>
      </c>
      <c r="AS13" s="9">
        <f>'2026年2月Sugarplay'!AH17</f>
        <v>-171340.76120000001</v>
      </c>
      <c r="AT13" s="12">
        <f t="shared" si="13"/>
        <v>-0.21459533471478445</v>
      </c>
    </row>
    <row r="14" spans="1:46" ht="14.25">
      <c r="A14" s="6">
        <f>全平台汇总!A12</f>
        <v>46091</v>
      </c>
      <c r="B14" s="7">
        <f>Sugarplay!D18</f>
        <v>2655</v>
      </c>
      <c r="C14" s="7">
        <f>'2026年2月Sugarplay'!D18</f>
        <v>2526</v>
      </c>
      <c r="D14" s="8">
        <f t="shared" si="0"/>
        <v>5.1068883610451303E-2</v>
      </c>
      <c r="E14" s="9">
        <f>Sugarplay!B18</f>
        <v>109</v>
      </c>
      <c r="F14" s="9">
        <f>'2026年2月Sugarplay'!B18</f>
        <v>107</v>
      </c>
      <c r="G14" s="10">
        <f t="shared" si="1"/>
        <v>1.8691588785046728E-2</v>
      </c>
      <c r="H14" s="7">
        <f>Sugarplay!C18</f>
        <v>28</v>
      </c>
      <c r="I14" s="7">
        <f>'2026年2月Sugarplay'!C18</f>
        <v>23</v>
      </c>
      <c r="J14" s="8">
        <f t="shared" si="2"/>
        <v>0.21739130434782608</v>
      </c>
      <c r="K14" s="9">
        <f>Sugarplay!F18</f>
        <v>805</v>
      </c>
      <c r="L14" s="9">
        <f>'2026年2月Sugarplay'!F18</f>
        <v>780</v>
      </c>
      <c r="M14" s="13">
        <f t="shared" si="3"/>
        <v>3.2051282051282048E-2</v>
      </c>
      <c r="N14" s="7">
        <f>Sugarplay!G18</f>
        <v>1743</v>
      </c>
      <c r="O14" s="7">
        <f>'2026年2月Sugarplay'!G18</f>
        <v>1757</v>
      </c>
      <c r="P14" s="12">
        <f t="shared" si="4"/>
        <v>-7.9681274900398405E-3</v>
      </c>
      <c r="Q14" s="9">
        <f>Sugarplay!K18</f>
        <v>7380</v>
      </c>
      <c r="R14" s="9">
        <f>'2026年2月Sugarplay'!K18</f>
        <v>8716</v>
      </c>
      <c r="S14" s="12">
        <f t="shared" si="5"/>
        <v>-0.15328132170720515</v>
      </c>
      <c r="T14" s="7">
        <f>Sugarplay!L18</f>
        <v>1627575</v>
      </c>
      <c r="U14" s="7">
        <f>'2026年2月Sugarplay'!L18</f>
        <v>1697449</v>
      </c>
      <c r="V14" s="12">
        <f t="shared" si="6"/>
        <v>-4.1164123340377237E-2</v>
      </c>
      <c r="W14" s="16">
        <f>Sugarplay!AJ18</f>
        <v>2021.8322981366459</v>
      </c>
      <c r="X14" s="9">
        <f>Sugarplay!J18</f>
        <v>2585</v>
      </c>
      <c r="Y14" s="9">
        <f>'2026年2月Sugarplay'!J18</f>
        <v>2458</v>
      </c>
      <c r="Z14" s="12">
        <f t="shared" si="7"/>
        <v>5.1668022782750206E-2</v>
      </c>
      <c r="AA14" s="7">
        <f>Sugarplay!Q18</f>
        <v>10528847.51</v>
      </c>
      <c r="AB14" s="7">
        <f>'2026年2月Sugarplay'!Q18</f>
        <v>13118390.67</v>
      </c>
      <c r="AC14" s="12">
        <f t="shared" si="8"/>
        <v>-0.19739792975688231</v>
      </c>
      <c r="AD14" s="16">
        <f>Sugarplay!AK18</f>
        <v>4073.0551295938103</v>
      </c>
      <c r="AE14" s="16">
        <f>Sugarplay!AK18</f>
        <v>4073.0551295938103</v>
      </c>
      <c r="AF14" s="9">
        <f>Sugarplay!H18</f>
        <v>196</v>
      </c>
      <c r="AG14" s="9">
        <f>'2026年2月Sugarplay'!H18</f>
        <v>219</v>
      </c>
      <c r="AH14" s="12">
        <f t="shared" si="9"/>
        <v>-0.1050228310502283</v>
      </c>
      <c r="AI14" s="7">
        <f>Sugarplay!I18</f>
        <v>307</v>
      </c>
      <c r="AJ14" s="7">
        <f>'2026年2月Sugarplay'!I18</f>
        <v>357</v>
      </c>
      <c r="AK14" s="12">
        <f t="shared" si="10"/>
        <v>-0.14005602240896359</v>
      </c>
      <c r="AL14" s="9">
        <f>Sugarplay!N18</f>
        <v>1357111</v>
      </c>
      <c r="AM14" s="9">
        <f>'2026年2月Sugarplay'!N18</f>
        <v>1590996</v>
      </c>
      <c r="AN14" s="12">
        <f t="shared" si="11"/>
        <v>-0.14700539787655029</v>
      </c>
      <c r="AO14" s="7">
        <f>Sugarplay!R18</f>
        <v>289862.74</v>
      </c>
      <c r="AP14" s="7">
        <f>'2026年2月Sugarplay'!R18</f>
        <v>100820.67</v>
      </c>
      <c r="AQ14" s="12">
        <f t="shared" si="12"/>
        <v>1.8750328677641204</v>
      </c>
      <c r="AR14" s="9">
        <f>Sugarplay!AH18</f>
        <v>60500.761199999979</v>
      </c>
      <c r="AS14" s="9">
        <f>'2026年2月Sugarplay'!AH18</f>
        <v>-77583.900399999999</v>
      </c>
      <c r="AT14" s="12">
        <f t="shared" si="13"/>
        <v>-1.7798107711532378</v>
      </c>
    </row>
    <row r="15" spans="1:46" ht="14.25">
      <c r="A15" s="6">
        <f>全平台汇总!A13</f>
        <v>46092</v>
      </c>
      <c r="B15" s="7">
        <f>Sugarplay!D19</f>
        <v>2675</v>
      </c>
      <c r="C15" s="7">
        <f>'2026年2月Sugarplay'!D19</f>
        <v>2406</v>
      </c>
      <c r="D15" s="8">
        <f t="shared" si="0"/>
        <v>0.11180382377389858</v>
      </c>
      <c r="E15" s="9">
        <f>Sugarplay!B19</f>
        <v>103</v>
      </c>
      <c r="F15" s="9">
        <f>'2026年2月Sugarplay'!B19</f>
        <v>97</v>
      </c>
      <c r="G15" s="10">
        <f t="shared" si="1"/>
        <v>6.1855670103092786E-2</v>
      </c>
      <c r="H15" s="7">
        <f>Sugarplay!C19</f>
        <v>14</v>
      </c>
      <c r="I15" s="7">
        <f>'2026年2月Sugarplay'!C19</f>
        <v>24</v>
      </c>
      <c r="J15" s="8">
        <f t="shared" si="2"/>
        <v>-0.41666666666666669</v>
      </c>
      <c r="K15" s="9">
        <f>Sugarplay!F19</f>
        <v>764</v>
      </c>
      <c r="L15" s="9">
        <f>'2026年2月Sugarplay'!F19</f>
        <v>805</v>
      </c>
      <c r="M15" s="13">
        <f t="shared" si="3"/>
        <v>-5.0931677018633541E-2</v>
      </c>
      <c r="N15" s="7">
        <f>Sugarplay!G19</f>
        <v>1677</v>
      </c>
      <c r="O15" s="7">
        <f>'2026年2月Sugarplay'!G19</f>
        <v>1752</v>
      </c>
      <c r="P15" s="12">
        <f t="shared" si="4"/>
        <v>-4.2808219178082189E-2</v>
      </c>
      <c r="Q15" s="9">
        <f>Sugarplay!K19</f>
        <v>2066</v>
      </c>
      <c r="R15" s="9">
        <f>'2026年2月Sugarplay'!K19</f>
        <v>9168</v>
      </c>
      <c r="S15" s="12">
        <f t="shared" si="5"/>
        <v>-0.7746509598603839</v>
      </c>
      <c r="T15" s="7">
        <f>Sugarplay!L19</f>
        <v>1802411</v>
      </c>
      <c r="U15" s="7">
        <f>'2026年2月Sugarplay'!L19</f>
        <v>1433421</v>
      </c>
      <c r="V15" s="12">
        <f t="shared" si="6"/>
        <v>0.25741913924799481</v>
      </c>
      <c r="W15" s="16">
        <f>Sugarplay!AJ19</f>
        <v>2359.1767015706805</v>
      </c>
      <c r="X15" s="9">
        <f>Sugarplay!J19</f>
        <v>2606</v>
      </c>
      <c r="Y15" s="9">
        <f>'2026年2月Sugarplay'!J19</f>
        <v>2334</v>
      </c>
      <c r="Z15" s="12">
        <f t="shared" si="7"/>
        <v>0.11653813196229648</v>
      </c>
      <c r="AA15" s="7">
        <f>Sugarplay!Q19</f>
        <v>10571940.75</v>
      </c>
      <c r="AB15" s="7">
        <f>'2026年2月Sugarplay'!Q19</f>
        <v>11294149.300000001</v>
      </c>
      <c r="AC15" s="12">
        <f t="shared" si="8"/>
        <v>-6.3945369484357778E-2</v>
      </c>
      <c r="AD15" s="16">
        <f>Sugarplay!AK19</f>
        <v>4056.7692824251726</v>
      </c>
      <c r="AE15" s="16">
        <f>Sugarplay!AK19</f>
        <v>4056.7692824251726</v>
      </c>
      <c r="AF15" s="9">
        <f>Sugarplay!H19</f>
        <v>193</v>
      </c>
      <c r="AG15" s="9">
        <f>'2026年2月Sugarplay'!H19</f>
        <v>202</v>
      </c>
      <c r="AH15" s="12">
        <f t="shared" si="9"/>
        <v>-4.4554455445544552E-2</v>
      </c>
      <c r="AI15" s="7">
        <f>Sugarplay!I19</f>
        <v>306</v>
      </c>
      <c r="AJ15" s="7">
        <f>'2026年2月Sugarplay'!I19</f>
        <v>326</v>
      </c>
      <c r="AK15" s="12">
        <f t="shared" si="10"/>
        <v>-6.1349693251533742E-2</v>
      </c>
      <c r="AL15" s="9">
        <f>Sugarplay!N19</f>
        <v>1344631</v>
      </c>
      <c r="AM15" s="9">
        <f>'2026年2月Sugarplay'!N19</f>
        <v>1278627</v>
      </c>
      <c r="AN15" s="12">
        <f t="shared" si="11"/>
        <v>5.1620996584617718E-2</v>
      </c>
      <c r="AO15" s="7">
        <f>Sugarplay!R19</f>
        <v>743539.83</v>
      </c>
      <c r="AP15" s="7">
        <f>'2026年2月Sugarplay'!R19</f>
        <v>430058.27</v>
      </c>
      <c r="AQ15" s="12">
        <f t="shared" si="12"/>
        <v>0.72892810548672837</v>
      </c>
      <c r="AR15" s="9">
        <f>Sugarplay!AH19</f>
        <v>480447.13039999991</v>
      </c>
      <c r="AS15" s="9">
        <f>'2026年2月Sugarplay'!AH19</f>
        <v>202724.97760000004</v>
      </c>
      <c r="AT15" s="12">
        <f t="shared" si="13"/>
        <v>1.3699454112062006</v>
      </c>
    </row>
    <row r="16" spans="1:46" ht="14.25">
      <c r="A16" s="6">
        <f>全平台汇总!A14</f>
        <v>46093</v>
      </c>
      <c r="B16" s="7">
        <f>Sugarplay!D20</f>
        <v>2583</v>
      </c>
      <c r="C16" s="7">
        <f>'2026年2月Sugarplay'!D20</f>
        <v>3145</v>
      </c>
      <c r="D16" s="8">
        <f t="shared" si="0"/>
        <v>-0.17869634340222576</v>
      </c>
      <c r="E16" s="9">
        <f>Sugarplay!B20</f>
        <v>108</v>
      </c>
      <c r="F16" s="9">
        <f>'2026年2月Sugarplay'!B20</f>
        <v>140</v>
      </c>
      <c r="G16" s="10">
        <f t="shared" si="1"/>
        <v>-0.22857142857142856</v>
      </c>
      <c r="H16" s="7">
        <f>Sugarplay!C20</f>
        <v>26</v>
      </c>
      <c r="I16" s="7">
        <f>'2026年2月Sugarplay'!C20</f>
        <v>23</v>
      </c>
      <c r="J16" s="8">
        <f t="shared" si="2"/>
        <v>0.13043478260869565</v>
      </c>
      <c r="K16" s="9">
        <f>Sugarplay!F20</f>
        <v>753</v>
      </c>
      <c r="L16" s="9">
        <f>'2026年2月Sugarplay'!F20</f>
        <v>789</v>
      </c>
      <c r="M16" s="13">
        <f t="shared" si="3"/>
        <v>-4.5627376425855515E-2</v>
      </c>
      <c r="N16" s="7">
        <f>Sugarplay!G20</f>
        <v>1758</v>
      </c>
      <c r="O16" s="7">
        <f>'2026年2月Sugarplay'!G20</f>
        <v>1754</v>
      </c>
      <c r="P16" s="12">
        <f t="shared" si="4"/>
        <v>2.2805017103762829E-3</v>
      </c>
      <c r="Q16" s="9">
        <f>Sugarplay!K20</f>
        <v>5449</v>
      </c>
      <c r="R16" s="9">
        <f>'2026年2月Sugarplay'!K20</f>
        <v>4093</v>
      </c>
      <c r="S16" s="12">
        <f t="shared" si="5"/>
        <v>0.331297336916687</v>
      </c>
      <c r="T16" s="7">
        <f>Sugarplay!L20</f>
        <v>1908710</v>
      </c>
      <c r="U16" s="7">
        <f>'2026年2月Sugarplay'!L20</f>
        <v>1368013</v>
      </c>
      <c r="V16" s="12">
        <f t="shared" si="6"/>
        <v>0.39524258906896353</v>
      </c>
      <c r="W16" s="16">
        <f>Sugarplay!AJ20</f>
        <v>2534.8074369189908</v>
      </c>
      <c r="X16" s="9">
        <f>Sugarplay!J20</f>
        <v>2523</v>
      </c>
      <c r="Y16" s="9">
        <f>'2026年2月Sugarplay'!J20</f>
        <v>3058</v>
      </c>
      <c r="Z16" s="12">
        <f t="shared" si="7"/>
        <v>-0.17495094833224328</v>
      </c>
      <c r="AA16" s="7">
        <f>Sugarplay!Q20</f>
        <v>9795730.1300000008</v>
      </c>
      <c r="AB16" s="7">
        <f>'2026年2月Sugarplay'!Q20</f>
        <v>9783482.1600000001</v>
      </c>
      <c r="AC16" s="12">
        <f t="shared" si="8"/>
        <v>1.2519029318698804E-3</v>
      </c>
      <c r="AD16" s="16">
        <f>Sugarplay!AK20</f>
        <v>3882.5723860483554</v>
      </c>
      <c r="AE16" s="16">
        <f>Sugarplay!AK20</f>
        <v>3882.5723860483554</v>
      </c>
      <c r="AF16" s="9">
        <f>Sugarplay!H20</f>
        <v>212</v>
      </c>
      <c r="AG16" s="9">
        <f>'2026年2月Sugarplay'!H20</f>
        <v>207</v>
      </c>
      <c r="AH16" s="12">
        <f t="shared" si="9"/>
        <v>2.4154589371980676E-2</v>
      </c>
      <c r="AI16" s="7">
        <f>Sugarplay!I20</f>
        <v>339</v>
      </c>
      <c r="AJ16" s="7">
        <f>'2026年2月Sugarplay'!I20</f>
        <v>299</v>
      </c>
      <c r="AK16" s="12">
        <f t="shared" si="10"/>
        <v>0.13377926421404682</v>
      </c>
      <c r="AL16" s="9">
        <f>Sugarplay!N20</f>
        <v>1475721</v>
      </c>
      <c r="AM16" s="9">
        <f>'2026年2月Sugarplay'!N20</f>
        <v>741130</v>
      </c>
      <c r="AN16" s="12">
        <f t="shared" si="11"/>
        <v>0.99117698649359764</v>
      </c>
      <c r="AO16" s="7">
        <f>Sugarplay!R20</f>
        <v>400080.86</v>
      </c>
      <c r="AP16" s="7">
        <f>'2026年2月Sugarplay'!R20</f>
        <v>759202.48</v>
      </c>
      <c r="AQ16" s="12">
        <f t="shared" si="12"/>
        <v>-0.47302482468181611</v>
      </c>
      <c r="AR16" s="9">
        <f>Sugarplay!AH20</f>
        <v>169457.6568</v>
      </c>
      <c r="AS16" s="9">
        <f>'2026年2月Sugarplay'!AH20</f>
        <v>499935.23240000004</v>
      </c>
      <c r="AT16" s="12">
        <f t="shared" si="13"/>
        <v>-0.66104077924954829</v>
      </c>
    </row>
    <row r="17" spans="1:46" ht="14.25">
      <c r="A17" s="6">
        <f>全平台汇总!A15</f>
        <v>46094</v>
      </c>
      <c r="B17" s="7">
        <f>Sugarplay!D21</f>
        <v>0</v>
      </c>
      <c r="C17" s="7">
        <f>'2026年2月Sugarplay'!D21</f>
        <v>2681</v>
      </c>
      <c r="D17" s="8">
        <f t="shared" si="0"/>
        <v>-1</v>
      </c>
      <c r="E17" s="9">
        <f>Sugarplay!B21</f>
        <v>0</v>
      </c>
      <c r="F17" s="9">
        <f>'2026年2月Sugarplay'!B21</f>
        <v>142</v>
      </c>
      <c r="G17" s="10">
        <f t="shared" si="1"/>
        <v>-1</v>
      </c>
      <c r="H17" s="7">
        <f>Sugarplay!C21</f>
        <v>0</v>
      </c>
      <c r="I17" s="7">
        <f>'2026年2月Sugarplay'!C21</f>
        <v>38</v>
      </c>
      <c r="J17" s="8">
        <f t="shared" si="2"/>
        <v>-1</v>
      </c>
      <c r="K17" s="9">
        <f>Sugarplay!F21</f>
        <v>0</v>
      </c>
      <c r="L17" s="9">
        <f>'2026年2月Sugarplay'!F21</f>
        <v>830</v>
      </c>
      <c r="M17" s="13">
        <f t="shared" si="3"/>
        <v>-1</v>
      </c>
      <c r="N17" s="7">
        <f>Sugarplay!G21</f>
        <v>0</v>
      </c>
      <c r="O17" s="7">
        <f>'2026年2月Sugarplay'!G21</f>
        <v>1878</v>
      </c>
      <c r="P17" s="12">
        <f t="shared" si="4"/>
        <v>-1</v>
      </c>
      <c r="Q17" s="9">
        <f>Sugarplay!K21</f>
        <v>0</v>
      </c>
      <c r="R17" s="9">
        <f>'2026年2月Sugarplay'!K21</f>
        <v>14636</v>
      </c>
      <c r="S17" s="12">
        <f t="shared" si="5"/>
        <v>-1</v>
      </c>
      <c r="T17" s="7">
        <f>Sugarplay!L21</f>
        <v>0</v>
      </c>
      <c r="U17" s="7">
        <f>'2026年2月Sugarplay'!L21</f>
        <v>1422503</v>
      </c>
      <c r="V17" s="12">
        <f t="shared" si="6"/>
        <v>-1</v>
      </c>
      <c r="W17" s="16" t="e">
        <f>Sugarplay!AJ21</f>
        <v>#DIV/0!</v>
      </c>
      <c r="X17" s="9">
        <f>Sugarplay!J21</f>
        <v>0</v>
      </c>
      <c r="Y17" s="9">
        <f>'2026年2月Sugarplay'!J21</f>
        <v>2655</v>
      </c>
      <c r="Z17" s="12">
        <f t="shared" si="7"/>
        <v>-1</v>
      </c>
      <c r="AA17" s="7">
        <f>Sugarplay!Q21</f>
        <v>0</v>
      </c>
      <c r="AB17" s="7">
        <f>'2026年2月Sugarplay'!Q21</f>
        <v>15612001.92</v>
      </c>
      <c r="AC17" s="12">
        <f t="shared" si="8"/>
        <v>-1</v>
      </c>
      <c r="AD17" s="16" t="e">
        <f>Sugarplay!AK21</f>
        <v>#DIV/0!</v>
      </c>
      <c r="AE17" s="16" t="e">
        <f>Sugarplay!AK21</f>
        <v>#DIV/0!</v>
      </c>
      <c r="AF17" s="9">
        <f>Sugarplay!H21</f>
        <v>0</v>
      </c>
      <c r="AG17" s="9">
        <f>'2026年2月Sugarplay'!H21</f>
        <v>232</v>
      </c>
      <c r="AH17" s="12">
        <f t="shared" si="9"/>
        <v>-1</v>
      </c>
      <c r="AI17" s="7">
        <f>Sugarplay!I21</f>
        <v>0</v>
      </c>
      <c r="AJ17" s="7">
        <f>'2026年2月Sugarplay'!I21</f>
        <v>328</v>
      </c>
      <c r="AK17" s="12">
        <f t="shared" si="10"/>
        <v>-1</v>
      </c>
      <c r="AL17" s="9">
        <f>Sugarplay!N21</f>
        <v>0</v>
      </c>
      <c r="AM17" s="9">
        <f>'2026年2月Sugarplay'!N21</f>
        <v>1371645</v>
      </c>
      <c r="AN17" s="12">
        <f t="shared" si="11"/>
        <v>-1</v>
      </c>
      <c r="AO17" s="7">
        <f>Sugarplay!R21</f>
        <v>0</v>
      </c>
      <c r="AP17" s="7">
        <f>'2026年2月Sugarplay'!R21</f>
        <v>190616.78</v>
      </c>
      <c r="AQ17" s="12">
        <f t="shared" si="12"/>
        <v>-1</v>
      </c>
      <c r="AR17" s="9" t="str">
        <f>Sugarplay!AH21</f>
        <v/>
      </c>
      <c r="AS17" s="9">
        <f>'2026年2月Sugarplay'!AH21</f>
        <v>163.22639999999228</v>
      </c>
      <c r="AT17" s="12" t="e">
        <f t="shared" si="13"/>
        <v>#VALUE!</v>
      </c>
    </row>
    <row r="18" spans="1:46" ht="14.25">
      <c r="A18" s="6">
        <f>全平台汇总!A16</f>
        <v>46095</v>
      </c>
      <c r="B18" s="7">
        <f>Sugarplay!D22</f>
        <v>0</v>
      </c>
      <c r="C18" s="7">
        <f>'2026年2月Sugarplay'!D22</f>
        <v>2464</v>
      </c>
      <c r="D18" s="8">
        <f t="shared" si="0"/>
        <v>-1</v>
      </c>
      <c r="E18" s="9">
        <f>Sugarplay!B22</f>
        <v>0</v>
      </c>
      <c r="F18" s="9">
        <f>'2026年2月Sugarplay'!B22</f>
        <v>121</v>
      </c>
      <c r="G18" s="10">
        <f t="shared" si="1"/>
        <v>-1</v>
      </c>
      <c r="H18" s="7">
        <f>Sugarplay!C22</f>
        <v>0</v>
      </c>
      <c r="I18" s="7">
        <f>'2026年2月Sugarplay'!C22</f>
        <v>20</v>
      </c>
      <c r="J18" s="8">
        <f t="shared" si="2"/>
        <v>-1</v>
      </c>
      <c r="K18" s="9">
        <f>Sugarplay!F22</f>
        <v>0</v>
      </c>
      <c r="L18" s="9">
        <f>'2026年2月Sugarplay'!F22</f>
        <v>786</v>
      </c>
      <c r="M18" s="13">
        <f t="shared" si="3"/>
        <v>-1</v>
      </c>
      <c r="N18" s="7">
        <f>Sugarplay!G22</f>
        <v>0</v>
      </c>
      <c r="O18" s="7">
        <f>'2026年2月Sugarplay'!G22</f>
        <v>1872</v>
      </c>
      <c r="P18" s="12">
        <f t="shared" si="4"/>
        <v>-1</v>
      </c>
      <c r="Q18" s="9">
        <f>Sugarplay!K22</f>
        <v>0</v>
      </c>
      <c r="R18" s="9">
        <f>'2026年2月Sugarplay'!K22</f>
        <v>7667</v>
      </c>
      <c r="S18" s="12">
        <f t="shared" si="5"/>
        <v>-1</v>
      </c>
      <c r="T18" s="7">
        <f>Sugarplay!L22</f>
        <v>0</v>
      </c>
      <c r="U18" s="7">
        <f>'2026年2月Sugarplay'!L22</f>
        <v>1768481</v>
      </c>
      <c r="V18" s="12">
        <f t="shared" si="6"/>
        <v>-1</v>
      </c>
      <c r="W18" s="16" t="e">
        <f>Sugarplay!AJ22</f>
        <v>#DIV/0!</v>
      </c>
      <c r="X18" s="9">
        <f>Sugarplay!J22</f>
        <v>0</v>
      </c>
      <c r="Y18" s="9">
        <f>'2026年2月Sugarplay'!J22</f>
        <v>2411</v>
      </c>
      <c r="Z18" s="12">
        <f t="shared" si="7"/>
        <v>-1</v>
      </c>
      <c r="AA18" s="7">
        <f>Sugarplay!Q22</f>
        <v>0</v>
      </c>
      <c r="AB18" s="7">
        <f>'2026年2月Sugarplay'!Q22</f>
        <v>16530259.189999999</v>
      </c>
      <c r="AC18" s="12">
        <f t="shared" si="8"/>
        <v>-1</v>
      </c>
      <c r="AD18" s="16" t="e">
        <f>Sugarplay!AK22</f>
        <v>#DIV/0!</v>
      </c>
      <c r="AE18" s="16" t="e">
        <f>Sugarplay!AK22</f>
        <v>#DIV/0!</v>
      </c>
      <c r="AF18" s="9">
        <f>Sugarplay!H22</f>
        <v>0</v>
      </c>
      <c r="AG18" s="9">
        <f>'2026年2月Sugarplay'!H22</f>
        <v>202</v>
      </c>
      <c r="AH18" s="12">
        <f t="shared" si="9"/>
        <v>-1</v>
      </c>
      <c r="AI18" s="7">
        <f>Sugarplay!I22</f>
        <v>0</v>
      </c>
      <c r="AJ18" s="7">
        <f>'2026年2月Sugarplay'!I22</f>
        <v>317</v>
      </c>
      <c r="AK18" s="12">
        <f t="shared" si="10"/>
        <v>-1</v>
      </c>
      <c r="AL18" s="9">
        <f>Sugarplay!N22</f>
        <v>0</v>
      </c>
      <c r="AM18" s="9">
        <f>'2026年2月Sugarplay'!N22</f>
        <v>1336567</v>
      </c>
      <c r="AN18" s="12">
        <f t="shared" si="11"/>
        <v>-1</v>
      </c>
      <c r="AO18" s="7">
        <f>Sugarplay!R22</f>
        <v>0</v>
      </c>
      <c r="AP18" s="7">
        <f>'2026年2月Sugarplay'!R22</f>
        <v>621348.56999999995</v>
      </c>
      <c r="AQ18" s="12">
        <f t="shared" si="12"/>
        <v>-1</v>
      </c>
      <c r="AR18" s="9" t="str">
        <f>Sugarplay!AH22</f>
        <v/>
      </c>
      <c r="AS18" s="9">
        <f>'2026年2月Sugarplay'!AH22</f>
        <v>313020.16159999999</v>
      </c>
      <c r="AT18" s="12" t="e">
        <f t="shared" si="13"/>
        <v>#VALUE!</v>
      </c>
    </row>
    <row r="19" spans="1:46" ht="14.25">
      <c r="A19" s="6">
        <f>全平台汇总!A17</f>
        <v>46096</v>
      </c>
      <c r="B19" s="7">
        <f>Sugarplay!D23</f>
        <v>0</v>
      </c>
      <c r="C19" s="7">
        <f>'2026年2月Sugarplay'!D23</f>
        <v>2311</v>
      </c>
      <c r="D19" s="8">
        <f t="shared" si="0"/>
        <v>-1</v>
      </c>
      <c r="E19" s="9">
        <f>Sugarplay!B23</f>
        <v>0</v>
      </c>
      <c r="F19" s="9">
        <f>'2026年2月Sugarplay'!B23</f>
        <v>74</v>
      </c>
      <c r="G19" s="10">
        <f t="shared" si="1"/>
        <v>-1</v>
      </c>
      <c r="H19" s="7">
        <f>Sugarplay!C23</f>
        <v>0</v>
      </c>
      <c r="I19" s="7">
        <f>'2026年2月Sugarplay'!C23</f>
        <v>25</v>
      </c>
      <c r="J19" s="8">
        <f t="shared" si="2"/>
        <v>-1</v>
      </c>
      <c r="K19" s="9">
        <f>Sugarplay!F23</f>
        <v>0</v>
      </c>
      <c r="L19" s="9">
        <f>'2026年2月Sugarplay'!F23</f>
        <v>787</v>
      </c>
      <c r="M19" s="13">
        <f t="shared" si="3"/>
        <v>-1</v>
      </c>
      <c r="N19" s="7">
        <f>Sugarplay!G23</f>
        <v>0</v>
      </c>
      <c r="O19" s="7">
        <f>'2026年2月Sugarplay'!G23</f>
        <v>1810</v>
      </c>
      <c r="P19" s="12">
        <f t="shared" si="4"/>
        <v>-1</v>
      </c>
      <c r="Q19" s="9">
        <f>Sugarplay!K23</f>
        <v>0</v>
      </c>
      <c r="R19" s="9">
        <f>'2026年2月Sugarplay'!K23</f>
        <v>7250</v>
      </c>
      <c r="S19" s="12">
        <f t="shared" si="5"/>
        <v>-1</v>
      </c>
      <c r="T19" s="7">
        <f>Sugarplay!L23</f>
        <v>0</v>
      </c>
      <c r="U19" s="7">
        <f>'2026年2月Sugarplay'!L23</f>
        <v>1279920</v>
      </c>
      <c r="V19" s="12">
        <f t="shared" si="6"/>
        <v>-1</v>
      </c>
      <c r="W19" s="16" t="e">
        <f>Sugarplay!AJ23</f>
        <v>#DIV/0!</v>
      </c>
      <c r="X19" s="9">
        <f>Sugarplay!J23</f>
        <v>0</v>
      </c>
      <c r="Y19" s="9">
        <f>'2026年2月Sugarplay'!J23</f>
        <v>2272</v>
      </c>
      <c r="Z19" s="12">
        <f t="shared" si="7"/>
        <v>-1</v>
      </c>
      <c r="AA19" s="7">
        <f>Sugarplay!Q23</f>
        <v>0</v>
      </c>
      <c r="AB19" s="7">
        <f>'2026年2月Sugarplay'!Q23</f>
        <v>10390217.310000001</v>
      </c>
      <c r="AC19" s="12">
        <f t="shared" si="8"/>
        <v>-1</v>
      </c>
      <c r="AD19" s="16" t="e">
        <f>Sugarplay!AK23</f>
        <v>#DIV/0!</v>
      </c>
      <c r="AE19" s="16" t="e">
        <f>Sugarplay!AK23</f>
        <v>#DIV/0!</v>
      </c>
      <c r="AF19" s="9">
        <f>Sugarplay!H23</f>
        <v>0</v>
      </c>
      <c r="AG19" s="9">
        <f>'2026年2月Sugarplay'!H23</f>
        <v>218</v>
      </c>
      <c r="AH19" s="12">
        <f t="shared" si="9"/>
        <v>-1</v>
      </c>
      <c r="AI19" s="7">
        <f>Sugarplay!I23</f>
        <v>0</v>
      </c>
      <c r="AJ19" s="7">
        <f>'2026年2月Sugarplay'!I23</f>
        <v>351</v>
      </c>
      <c r="AK19" s="12">
        <f t="shared" si="10"/>
        <v>-1</v>
      </c>
      <c r="AL19" s="9">
        <f>Sugarplay!N23</f>
        <v>0</v>
      </c>
      <c r="AM19" s="9">
        <f>'2026年2月Sugarplay'!N23</f>
        <v>1013028</v>
      </c>
      <c r="AN19" s="12">
        <f t="shared" si="11"/>
        <v>-1</v>
      </c>
      <c r="AO19" s="7">
        <f>Sugarplay!R23</f>
        <v>0</v>
      </c>
      <c r="AP19" s="7">
        <f>'2026年2月Sugarplay'!R23</f>
        <v>592791.5</v>
      </c>
      <c r="AQ19" s="12">
        <f t="shared" si="12"/>
        <v>-1</v>
      </c>
      <c r="AR19" s="9" t="str">
        <f>Sugarplay!AH23</f>
        <v/>
      </c>
      <c r="AS19" s="9">
        <f>'2026年2月Sugarplay'!AH23</f>
        <v>361232.49</v>
      </c>
      <c r="AT19" s="12" t="e">
        <f t="shared" si="13"/>
        <v>#VALUE!</v>
      </c>
    </row>
    <row r="20" spans="1:46" ht="14.25">
      <c r="A20" s="6">
        <f>全平台汇总!A18</f>
        <v>46097</v>
      </c>
      <c r="B20" s="7">
        <f>Sugarplay!D24</f>
        <v>0</v>
      </c>
      <c r="C20" s="7">
        <f>'2026年2月Sugarplay'!D24</f>
        <v>2472</v>
      </c>
      <c r="D20" s="8">
        <f t="shared" si="0"/>
        <v>-1</v>
      </c>
      <c r="E20" s="9">
        <f>Sugarplay!B24</f>
        <v>0</v>
      </c>
      <c r="F20" s="9">
        <f>'2026年2月Sugarplay'!B24</f>
        <v>112</v>
      </c>
      <c r="G20" s="10">
        <f t="shared" si="1"/>
        <v>-1</v>
      </c>
      <c r="H20" s="7">
        <f>Sugarplay!C24</f>
        <v>0</v>
      </c>
      <c r="I20" s="7">
        <f>'2026年2月Sugarplay'!C24</f>
        <v>24</v>
      </c>
      <c r="J20" s="8">
        <f t="shared" si="2"/>
        <v>-1</v>
      </c>
      <c r="K20" s="9">
        <f>Sugarplay!F24</f>
        <v>0</v>
      </c>
      <c r="L20" s="9">
        <f>'2026年2月Sugarplay'!F24</f>
        <v>794</v>
      </c>
      <c r="M20" s="13">
        <f t="shared" si="3"/>
        <v>-1</v>
      </c>
      <c r="N20" s="7">
        <f>Sugarplay!G24</f>
        <v>0</v>
      </c>
      <c r="O20" s="7">
        <f>'2026年2月Sugarplay'!G24</f>
        <v>1745</v>
      </c>
      <c r="P20" s="12">
        <f t="shared" si="4"/>
        <v>-1</v>
      </c>
      <c r="Q20" s="9">
        <f>Sugarplay!K24</f>
        <v>0</v>
      </c>
      <c r="R20" s="9">
        <f>'2026年2月Sugarplay'!K24</f>
        <v>5665</v>
      </c>
      <c r="S20" s="12">
        <f t="shared" si="5"/>
        <v>-1</v>
      </c>
      <c r="T20" s="7">
        <f>Sugarplay!L24</f>
        <v>0</v>
      </c>
      <c r="U20" s="7">
        <f>'2026年2月Sugarplay'!L24</f>
        <v>1159816</v>
      </c>
      <c r="V20" s="12">
        <f t="shared" si="6"/>
        <v>-1</v>
      </c>
      <c r="W20" s="16" t="e">
        <f>Sugarplay!AJ24</f>
        <v>#DIV/0!</v>
      </c>
      <c r="X20" s="9">
        <f>Sugarplay!J24</f>
        <v>0</v>
      </c>
      <c r="Y20" s="9">
        <f>'2026年2月Sugarplay'!J24</f>
        <v>2405</v>
      </c>
      <c r="Z20" s="12">
        <f t="shared" si="7"/>
        <v>-1</v>
      </c>
      <c r="AA20" s="7">
        <f>Sugarplay!Q24</f>
        <v>0</v>
      </c>
      <c r="AB20" s="7">
        <f>'2026年2月Sugarplay'!Q24</f>
        <v>14252088.359999999</v>
      </c>
      <c r="AC20" s="12">
        <f t="shared" si="8"/>
        <v>-1</v>
      </c>
      <c r="AD20" s="16" t="e">
        <f>Sugarplay!AK24</f>
        <v>#DIV/0!</v>
      </c>
      <c r="AE20" s="16" t="e">
        <f>Sugarplay!AK24</f>
        <v>#DIV/0!</v>
      </c>
      <c r="AF20" s="9">
        <f>Sugarplay!H24</f>
        <v>0</v>
      </c>
      <c r="AG20" s="9">
        <f>'2026年2月Sugarplay'!H24</f>
        <v>194</v>
      </c>
      <c r="AH20" s="12">
        <f t="shared" si="9"/>
        <v>-1</v>
      </c>
      <c r="AI20" s="7">
        <f>Sugarplay!I24</f>
        <v>0</v>
      </c>
      <c r="AJ20" s="7">
        <f>'2026年2月Sugarplay'!I24</f>
        <v>282</v>
      </c>
      <c r="AK20" s="12">
        <f t="shared" si="10"/>
        <v>-1</v>
      </c>
      <c r="AL20" s="9">
        <f>Sugarplay!N24</f>
        <v>0</v>
      </c>
      <c r="AM20" s="9">
        <f>'2026年2月Sugarplay'!N24</f>
        <v>1382481</v>
      </c>
      <c r="AN20" s="12">
        <f t="shared" si="11"/>
        <v>-1</v>
      </c>
      <c r="AO20" s="7">
        <f>Sugarplay!R24</f>
        <v>0</v>
      </c>
      <c r="AP20" s="7">
        <f>'2026年2月Sugarplay'!R24</f>
        <v>313689.64</v>
      </c>
      <c r="AQ20" s="12">
        <f t="shared" si="12"/>
        <v>-1</v>
      </c>
      <c r="AR20" s="9" t="str">
        <f>Sugarplay!AH24</f>
        <v/>
      </c>
      <c r="AS20" s="9">
        <f>'2026年2月Sugarplay'!AH24</f>
        <v>-293456.50679999997</v>
      </c>
      <c r="AT20" s="12" t="e">
        <f t="shared" si="13"/>
        <v>#VALUE!</v>
      </c>
    </row>
    <row r="21" spans="1:46" ht="14.25">
      <c r="A21" s="6">
        <f>全平台汇总!A19</f>
        <v>46098</v>
      </c>
      <c r="B21" s="7">
        <f>Sugarplay!D25</f>
        <v>0</v>
      </c>
      <c r="C21" s="7">
        <f>'2026年2月Sugarplay'!D25</f>
        <v>2572</v>
      </c>
      <c r="D21" s="8">
        <f t="shared" si="0"/>
        <v>-1</v>
      </c>
      <c r="E21" s="9">
        <f>Sugarplay!B25</f>
        <v>0</v>
      </c>
      <c r="F21" s="9">
        <f>'2026年2月Sugarplay'!B25</f>
        <v>106</v>
      </c>
      <c r="G21" s="10">
        <f t="shared" si="1"/>
        <v>-1</v>
      </c>
      <c r="H21" s="7">
        <f>Sugarplay!C25</f>
        <v>0</v>
      </c>
      <c r="I21" s="7">
        <f>'2026年2月Sugarplay'!C25</f>
        <v>37</v>
      </c>
      <c r="J21" s="8">
        <f t="shared" si="2"/>
        <v>-1</v>
      </c>
      <c r="K21" s="9">
        <f>Sugarplay!F25</f>
        <v>0</v>
      </c>
      <c r="L21" s="9">
        <f>'2026年2月Sugarplay'!F25</f>
        <v>825</v>
      </c>
      <c r="M21" s="13">
        <f t="shared" si="3"/>
        <v>-1</v>
      </c>
      <c r="N21" s="7">
        <f>Sugarplay!G25</f>
        <v>0</v>
      </c>
      <c r="O21" s="7">
        <f>'2026年2月Sugarplay'!G25</f>
        <v>1891</v>
      </c>
      <c r="P21" s="12">
        <f t="shared" si="4"/>
        <v>-1</v>
      </c>
      <c r="Q21" s="9">
        <f>Sugarplay!K25</f>
        <v>0</v>
      </c>
      <c r="R21" s="9">
        <f>'2026年2月Sugarplay'!K25</f>
        <v>10666</v>
      </c>
      <c r="S21" s="12">
        <f t="shared" si="5"/>
        <v>-1</v>
      </c>
      <c r="T21" s="7">
        <f>Sugarplay!L25</f>
        <v>0</v>
      </c>
      <c r="U21" s="7">
        <f>'2026年2月Sugarplay'!L25</f>
        <v>1773357</v>
      </c>
      <c r="V21" s="12">
        <f t="shared" si="6"/>
        <v>-1</v>
      </c>
      <c r="W21" s="16" t="e">
        <f>Sugarplay!AJ25</f>
        <v>#DIV/0!</v>
      </c>
      <c r="X21" s="9">
        <f>Sugarplay!J25</f>
        <v>0</v>
      </c>
      <c r="Y21" s="9">
        <f>'2026年2月Sugarplay'!J25</f>
        <v>2499</v>
      </c>
      <c r="Z21" s="12">
        <f t="shared" si="7"/>
        <v>-1</v>
      </c>
      <c r="AA21" s="7">
        <f>Sugarplay!Q25</f>
        <v>0</v>
      </c>
      <c r="AB21" s="7">
        <f>'2026年2月Sugarplay'!Q25</f>
        <v>10912690.76</v>
      </c>
      <c r="AC21" s="12">
        <f t="shared" si="8"/>
        <v>-1</v>
      </c>
      <c r="AD21" s="16" t="e">
        <f>Sugarplay!AK25</f>
        <v>#DIV/0!</v>
      </c>
      <c r="AE21" s="16" t="e">
        <f>Sugarplay!AK25</f>
        <v>#DIV/0!</v>
      </c>
      <c r="AF21" s="9">
        <f>Sugarplay!H25</f>
        <v>0</v>
      </c>
      <c r="AG21" s="9">
        <f>'2026年2月Sugarplay'!H25</f>
        <v>188</v>
      </c>
      <c r="AH21" s="12">
        <f t="shared" si="9"/>
        <v>-1</v>
      </c>
      <c r="AI21" s="7">
        <f>Sugarplay!I25</f>
        <v>0</v>
      </c>
      <c r="AJ21" s="7">
        <f>'2026年2月Sugarplay'!I25</f>
        <v>309</v>
      </c>
      <c r="AK21" s="12">
        <f t="shared" si="10"/>
        <v>-1</v>
      </c>
      <c r="AL21" s="9">
        <f>Sugarplay!N25</f>
        <v>0</v>
      </c>
      <c r="AM21" s="9">
        <f>'2026年2月Sugarplay'!N25</f>
        <v>1183962</v>
      </c>
      <c r="AN21" s="12">
        <f t="shared" si="11"/>
        <v>-1</v>
      </c>
      <c r="AO21" s="7">
        <f>Sugarplay!R25</f>
        <v>0</v>
      </c>
      <c r="AP21" s="7">
        <f>'2026年2月Sugarplay'!R25</f>
        <v>575681.52</v>
      </c>
      <c r="AQ21" s="12">
        <f t="shared" si="12"/>
        <v>-1</v>
      </c>
      <c r="AR21" s="9" t="str">
        <f>Sugarplay!AH25</f>
        <v/>
      </c>
      <c r="AS21" s="9">
        <f>'2026年2月Sugarplay'!AH25</f>
        <v>274675.65760000004</v>
      </c>
      <c r="AT21" s="12" t="e">
        <f t="shared" si="13"/>
        <v>#VALUE!</v>
      </c>
    </row>
    <row r="22" spans="1:46" ht="14.25">
      <c r="A22" s="6">
        <f>全平台汇总!A20</f>
        <v>46099</v>
      </c>
      <c r="B22" s="7">
        <f>Sugarplay!D26</f>
        <v>0</v>
      </c>
      <c r="C22" s="7">
        <f>'2026年2月Sugarplay'!D26</f>
        <v>2503</v>
      </c>
      <c r="D22" s="8">
        <f t="shared" si="0"/>
        <v>-1</v>
      </c>
      <c r="E22" s="9">
        <f>Sugarplay!B26</f>
        <v>0</v>
      </c>
      <c r="F22" s="9">
        <f>'2026年2月Sugarplay'!B26</f>
        <v>97</v>
      </c>
      <c r="G22" s="10">
        <f t="shared" si="1"/>
        <v>-1</v>
      </c>
      <c r="H22" s="7">
        <f>Sugarplay!C26</f>
        <v>0</v>
      </c>
      <c r="I22" s="7">
        <f>'2026年2月Sugarplay'!C26</f>
        <v>19</v>
      </c>
      <c r="J22" s="8">
        <f t="shared" si="2"/>
        <v>-1</v>
      </c>
      <c r="K22" s="9">
        <f>Sugarplay!F26</f>
        <v>0</v>
      </c>
      <c r="L22" s="9">
        <f>'2026年2月Sugarplay'!F26</f>
        <v>742</v>
      </c>
      <c r="M22" s="13">
        <f t="shared" si="3"/>
        <v>-1</v>
      </c>
      <c r="N22" s="7">
        <f>Sugarplay!G26</f>
        <v>0</v>
      </c>
      <c r="O22" s="7">
        <f>'2026年2月Sugarplay'!G26</f>
        <v>1791</v>
      </c>
      <c r="P22" s="12">
        <f t="shared" si="4"/>
        <v>-1</v>
      </c>
      <c r="Q22" s="9">
        <f>Sugarplay!K26</f>
        <v>0</v>
      </c>
      <c r="R22" s="9">
        <f>'2026年2月Sugarplay'!K26</f>
        <v>4090</v>
      </c>
      <c r="S22" s="12">
        <f t="shared" si="5"/>
        <v>-1</v>
      </c>
      <c r="T22" s="7">
        <f>Sugarplay!L26</f>
        <v>0</v>
      </c>
      <c r="U22" s="7">
        <f>'2026年2月Sugarplay'!L26</f>
        <v>1639964</v>
      </c>
      <c r="V22" s="12">
        <f t="shared" si="6"/>
        <v>-1</v>
      </c>
      <c r="W22" s="16" t="e">
        <f>Sugarplay!AJ26</f>
        <v>#DIV/0!</v>
      </c>
      <c r="X22" s="9">
        <f>Sugarplay!J26</f>
        <v>0</v>
      </c>
      <c r="Y22" s="9">
        <f>'2026年2月Sugarplay'!J26</f>
        <v>2440</v>
      </c>
      <c r="Z22" s="12">
        <f t="shared" si="7"/>
        <v>-1</v>
      </c>
      <c r="AA22" s="7">
        <f>Sugarplay!Q26</f>
        <v>0</v>
      </c>
      <c r="AB22" s="7">
        <f>'2026年2月Sugarplay'!Q26</f>
        <v>13866030.01</v>
      </c>
      <c r="AC22" s="12">
        <f t="shared" si="8"/>
        <v>-1</v>
      </c>
      <c r="AD22" s="16" t="e">
        <f>Sugarplay!AK26</f>
        <v>#DIV/0!</v>
      </c>
      <c r="AE22" s="16" t="e">
        <f>Sugarplay!AK26</f>
        <v>#DIV/0!</v>
      </c>
      <c r="AF22" s="9">
        <f>Sugarplay!H26</f>
        <v>0</v>
      </c>
      <c r="AG22" s="9">
        <f>'2026年2月Sugarplay'!H26</f>
        <v>184</v>
      </c>
      <c r="AH22" s="12">
        <f t="shared" si="9"/>
        <v>-1</v>
      </c>
      <c r="AI22" s="7">
        <f>Sugarplay!I26</f>
        <v>0</v>
      </c>
      <c r="AJ22" s="7">
        <f>'2026年2月Sugarplay'!I26</f>
        <v>271</v>
      </c>
      <c r="AK22" s="12">
        <f t="shared" si="10"/>
        <v>-1</v>
      </c>
      <c r="AL22" s="9">
        <f>Sugarplay!N26</f>
        <v>0</v>
      </c>
      <c r="AM22" s="9">
        <f>'2026年2月Sugarplay'!N26</f>
        <v>944745</v>
      </c>
      <c r="AN22" s="12">
        <f t="shared" si="11"/>
        <v>-1</v>
      </c>
      <c r="AO22" s="7">
        <f>Sugarplay!R26</f>
        <v>0</v>
      </c>
      <c r="AP22" s="7">
        <f>'2026年2月Sugarplay'!R26</f>
        <v>357825.57</v>
      </c>
      <c r="AQ22" s="12">
        <f t="shared" si="12"/>
        <v>-1</v>
      </c>
      <c r="AR22" s="9" t="str">
        <f>Sugarplay!AH26</f>
        <v/>
      </c>
      <c r="AS22" s="9">
        <f>'2026年2月Sugarplay'!AH26</f>
        <v>156923.89160000003</v>
      </c>
      <c r="AT22" s="12" t="e">
        <f t="shared" si="13"/>
        <v>#VALUE!</v>
      </c>
    </row>
    <row r="23" spans="1:46" ht="14.25" outlineLevel="1">
      <c r="A23" s="6">
        <f>全平台汇总!A21</f>
        <v>46100</v>
      </c>
      <c r="B23" s="7">
        <f>Sugarplay!D27</f>
        <v>0</v>
      </c>
      <c r="C23" s="7">
        <f>'2026年2月Sugarplay'!D27</f>
        <v>2608</v>
      </c>
      <c r="D23" s="8">
        <f t="shared" si="0"/>
        <v>-1</v>
      </c>
      <c r="E23" s="9">
        <f>Sugarplay!B27</f>
        <v>0</v>
      </c>
      <c r="F23" s="9">
        <f>'2026年2月Sugarplay'!B27</f>
        <v>99</v>
      </c>
      <c r="G23" s="10">
        <f t="shared" si="1"/>
        <v>-1</v>
      </c>
      <c r="H23" s="7">
        <f>Sugarplay!C27</f>
        <v>0</v>
      </c>
      <c r="I23" s="7">
        <f>'2026年2月Sugarplay'!C27</f>
        <v>25</v>
      </c>
      <c r="J23" s="8">
        <f t="shared" si="2"/>
        <v>-1</v>
      </c>
      <c r="K23" s="9">
        <f>Sugarplay!F27</f>
        <v>0</v>
      </c>
      <c r="L23" s="9">
        <f>'2026年2月Sugarplay'!F27</f>
        <v>791</v>
      </c>
      <c r="M23" s="13">
        <f t="shared" si="3"/>
        <v>-1</v>
      </c>
      <c r="N23" s="7">
        <f>Sugarplay!G27</f>
        <v>0</v>
      </c>
      <c r="O23" s="7">
        <f>'2026年2月Sugarplay'!G27</f>
        <v>1777</v>
      </c>
      <c r="P23" s="12">
        <f t="shared" si="4"/>
        <v>-1</v>
      </c>
      <c r="Q23" s="9">
        <f>Sugarplay!K27</f>
        <v>0</v>
      </c>
      <c r="R23" s="9">
        <f>'2026年2月Sugarplay'!K27</f>
        <v>52064</v>
      </c>
      <c r="S23" s="12">
        <f t="shared" si="5"/>
        <v>-1</v>
      </c>
      <c r="T23" s="7">
        <f>Sugarplay!L27</f>
        <v>0</v>
      </c>
      <c r="U23" s="7">
        <f>'2026年2月Sugarplay'!L27</f>
        <v>1659675</v>
      </c>
      <c r="V23" s="12">
        <f t="shared" si="6"/>
        <v>-1</v>
      </c>
      <c r="W23" s="16" t="e">
        <f>Sugarplay!AJ27</f>
        <v>#DIV/0!</v>
      </c>
      <c r="X23" s="9">
        <f>Sugarplay!J27</f>
        <v>0</v>
      </c>
      <c r="Y23" s="9">
        <f>'2026年2月Sugarplay'!J27</f>
        <v>2520</v>
      </c>
      <c r="Z23" s="12">
        <f t="shared" si="7"/>
        <v>-1</v>
      </c>
      <c r="AA23" s="7">
        <f>Sugarplay!Q27</f>
        <v>0</v>
      </c>
      <c r="AB23" s="7">
        <f>'2026年2月Sugarplay'!Q27</f>
        <v>10987107.460000001</v>
      </c>
      <c r="AC23" s="12">
        <f t="shared" si="8"/>
        <v>-1</v>
      </c>
      <c r="AD23" s="16" t="e">
        <f>Sugarplay!AK27</f>
        <v>#DIV/0!</v>
      </c>
      <c r="AE23" s="16" t="e">
        <f>Sugarplay!AK27</f>
        <v>#DIV/0!</v>
      </c>
      <c r="AF23" s="9">
        <f>Sugarplay!H27</f>
        <v>0</v>
      </c>
      <c r="AG23" s="9">
        <f>'2026年2月Sugarplay'!H27</f>
        <v>198</v>
      </c>
      <c r="AH23" s="12">
        <f t="shared" si="9"/>
        <v>-1</v>
      </c>
      <c r="AI23" s="7">
        <f>Sugarplay!I27</f>
        <v>0</v>
      </c>
      <c r="AJ23" s="7">
        <f>'2026年2月Sugarplay'!I27</f>
        <v>310</v>
      </c>
      <c r="AK23" s="12">
        <f t="shared" si="10"/>
        <v>-1</v>
      </c>
      <c r="AL23" s="9">
        <f>Sugarplay!N27</f>
        <v>0</v>
      </c>
      <c r="AM23" s="9">
        <f>'2026年2月Sugarplay'!N27</f>
        <v>1295846</v>
      </c>
      <c r="AN23" s="12">
        <f t="shared" si="11"/>
        <v>-1</v>
      </c>
      <c r="AO23" s="7">
        <f>Sugarplay!R27</f>
        <v>0</v>
      </c>
      <c r="AP23" s="7">
        <f>'2026年2月Sugarplay'!R27</f>
        <v>655423.74</v>
      </c>
      <c r="AQ23" s="12">
        <f t="shared" si="12"/>
        <v>-1</v>
      </c>
      <c r="AR23" s="9" t="str">
        <f>Sugarplay!AH27</f>
        <v/>
      </c>
      <c r="AS23" s="9">
        <f>'2026年2月Sugarplay'!AH27</f>
        <v>407099.46120000008</v>
      </c>
      <c r="AT23" s="12" t="e">
        <f t="shared" si="13"/>
        <v>#VALUE!</v>
      </c>
    </row>
    <row r="24" spans="1:46" ht="14.25" outlineLevel="1">
      <c r="A24" s="6">
        <f>全平台汇总!A22</f>
        <v>46101</v>
      </c>
      <c r="B24" s="7">
        <f>Sugarplay!D28</f>
        <v>0</v>
      </c>
      <c r="C24" s="7">
        <f>'2026年2月Sugarplay'!D28</f>
        <v>2851</v>
      </c>
      <c r="D24" s="8">
        <f t="shared" si="0"/>
        <v>-1</v>
      </c>
      <c r="E24" s="9">
        <f>Sugarplay!B28</f>
        <v>0</v>
      </c>
      <c r="F24" s="9">
        <f>'2026年2月Sugarplay'!B28</f>
        <v>126</v>
      </c>
      <c r="G24" s="10">
        <f t="shared" si="1"/>
        <v>-1</v>
      </c>
      <c r="H24" s="7">
        <f>Sugarplay!C28</f>
        <v>0</v>
      </c>
      <c r="I24" s="7">
        <f>'2026年2月Sugarplay'!C28</f>
        <v>19</v>
      </c>
      <c r="J24" s="8">
        <f t="shared" si="2"/>
        <v>-1</v>
      </c>
      <c r="K24" s="9">
        <f>Sugarplay!F28</f>
        <v>0</v>
      </c>
      <c r="L24" s="9">
        <f>'2026年2月Sugarplay'!F28</f>
        <v>821</v>
      </c>
      <c r="M24" s="13">
        <f t="shared" si="3"/>
        <v>-1</v>
      </c>
      <c r="N24" s="7">
        <f>Sugarplay!G28</f>
        <v>0</v>
      </c>
      <c r="O24" s="7">
        <f>'2026年2月Sugarplay'!G28</f>
        <v>1895</v>
      </c>
      <c r="P24" s="12">
        <f t="shared" si="4"/>
        <v>-1</v>
      </c>
      <c r="Q24" s="9">
        <f>Sugarplay!K28</f>
        <v>0</v>
      </c>
      <c r="R24" s="9">
        <f>'2026年2月Sugarplay'!K28</f>
        <v>3995</v>
      </c>
      <c r="S24" s="12">
        <f t="shared" si="5"/>
        <v>-1</v>
      </c>
      <c r="T24" s="7">
        <f>Sugarplay!L28</f>
        <v>0</v>
      </c>
      <c r="U24" s="7">
        <f>'2026年2月Sugarplay'!L28</f>
        <v>1448573</v>
      </c>
      <c r="V24" s="12">
        <f t="shared" si="6"/>
        <v>-1</v>
      </c>
      <c r="W24" s="16" t="e">
        <f>Sugarplay!AJ28</f>
        <v>#DIV/0!</v>
      </c>
      <c r="X24" s="9">
        <f>Sugarplay!J28</f>
        <v>0</v>
      </c>
      <c r="Y24" s="9">
        <f>'2026年2月Sugarplay'!J28</f>
        <v>2762</v>
      </c>
      <c r="Z24" s="12">
        <f t="shared" si="7"/>
        <v>-1</v>
      </c>
      <c r="AA24" s="7">
        <f>Sugarplay!Q28</f>
        <v>0</v>
      </c>
      <c r="AB24" s="7">
        <f>'2026年2月Sugarplay'!Q28</f>
        <v>10613441.16</v>
      </c>
      <c r="AC24" s="12">
        <f t="shared" si="8"/>
        <v>-1</v>
      </c>
      <c r="AD24" s="16" t="e">
        <f>Sugarplay!AK28</f>
        <v>#DIV/0!</v>
      </c>
      <c r="AE24" s="16" t="e">
        <f>Sugarplay!AK28</f>
        <v>#DIV/0!</v>
      </c>
      <c r="AF24" s="9">
        <f>Sugarplay!H28</f>
        <v>0</v>
      </c>
      <c r="AG24" s="9">
        <f>'2026年2月Sugarplay'!H28</f>
        <v>215</v>
      </c>
      <c r="AH24" s="12">
        <f t="shared" si="9"/>
        <v>-1</v>
      </c>
      <c r="AI24" s="7">
        <f>Sugarplay!I28</f>
        <v>0</v>
      </c>
      <c r="AJ24" s="7">
        <f>'2026年2月Sugarplay'!I28</f>
        <v>319</v>
      </c>
      <c r="AK24" s="12">
        <f t="shared" si="10"/>
        <v>-1</v>
      </c>
      <c r="AL24" s="9">
        <f>Sugarplay!N28</f>
        <v>0</v>
      </c>
      <c r="AM24" s="9">
        <f>'2026年2月Sugarplay'!N28</f>
        <v>1109295</v>
      </c>
      <c r="AN24" s="12">
        <f t="shared" si="11"/>
        <v>-1</v>
      </c>
      <c r="AO24" s="7">
        <f>Sugarplay!R28</f>
        <v>0</v>
      </c>
      <c r="AP24" s="7">
        <f>'2026年2月Sugarplay'!R28</f>
        <v>743882.92</v>
      </c>
      <c r="AQ24" s="12">
        <f t="shared" si="12"/>
        <v>-1</v>
      </c>
      <c r="AR24" s="9" t="str">
        <f>Sugarplay!AH28</f>
        <v/>
      </c>
      <c r="AS24" s="9">
        <f>'2026年2月Sugarplay'!AH28</f>
        <v>529503.98960000009</v>
      </c>
      <c r="AT24" s="12" t="e">
        <f t="shared" si="13"/>
        <v>#VALUE!</v>
      </c>
    </row>
    <row r="25" spans="1:46" ht="14.25" outlineLevel="1">
      <c r="A25" s="6">
        <f>全平台汇总!A23</f>
        <v>46102</v>
      </c>
      <c r="B25" s="7">
        <f>Sugarplay!D29</f>
        <v>0</v>
      </c>
      <c r="C25" s="7">
        <f>'2026年2月Sugarplay'!D29</f>
        <v>3084</v>
      </c>
      <c r="D25" s="8">
        <f t="shared" si="0"/>
        <v>-1</v>
      </c>
      <c r="E25" s="9">
        <f>Sugarplay!B29</f>
        <v>0</v>
      </c>
      <c r="F25" s="9">
        <f>'2026年2月Sugarplay'!B29</f>
        <v>131</v>
      </c>
      <c r="G25" s="10">
        <f t="shared" si="1"/>
        <v>-1</v>
      </c>
      <c r="H25" s="7">
        <f>Sugarplay!C29</f>
        <v>0</v>
      </c>
      <c r="I25" s="7">
        <f>'2026年2月Sugarplay'!C29</f>
        <v>34</v>
      </c>
      <c r="J25" s="8">
        <f t="shared" si="2"/>
        <v>-1</v>
      </c>
      <c r="K25" s="9">
        <f>Sugarplay!F29</f>
        <v>0</v>
      </c>
      <c r="L25" s="9">
        <f>'2026年2月Sugarplay'!F29</f>
        <v>809</v>
      </c>
      <c r="M25" s="13">
        <f t="shared" si="3"/>
        <v>-1</v>
      </c>
      <c r="N25" s="7">
        <f>Sugarplay!G29</f>
        <v>0</v>
      </c>
      <c r="O25" s="7">
        <f>'2026年2月Sugarplay'!G29</f>
        <v>1834</v>
      </c>
      <c r="P25" s="12">
        <f t="shared" si="4"/>
        <v>-1</v>
      </c>
      <c r="Q25" s="9">
        <f>Sugarplay!K29</f>
        <v>0</v>
      </c>
      <c r="R25" s="9">
        <f>'2026年2月Sugarplay'!K29</f>
        <v>8519</v>
      </c>
      <c r="S25" s="12">
        <f t="shared" si="5"/>
        <v>-1</v>
      </c>
      <c r="T25" s="7">
        <f>Sugarplay!L29</f>
        <v>0</v>
      </c>
      <c r="U25" s="7">
        <f>'2026年2月Sugarplay'!L29</f>
        <v>1039824</v>
      </c>
      <c r="V25" s="12">
        <f t="shared" si="6"/>
        <v>-1</v>
      </c>
      <c r="W25" s="16" t="e">
        <f>Sugarplay!AJ29</f>
        <v>#DIV/0!</v>
      </c>
      <c r="X25" s="9">
        <f>Sugarplay!J29</f>
        <v>0</v>
      </c>
      <c r="Y25" s="9">
        <f>'2026年2月Sugarplay'!J29</f>
        <v>3002</v>
      </c>
      <c r="Z25" s="12">
        <f t="shared" si="7"/>
        <v>-1</v>
      </c>
      <c r="AA25" s="7">
        <f>Sugarplay!Q29</f>
        <v>0</v>
      </c>
      <c r="AB25" s="7">
        <f>'2026年2月Sugarplay'!Q29</f>
        <v>11833305.93</v>
      </c>
      <c r="AC25" s="12">
        <f t="shared" si="8"/>
        <v>-1</v>
      </c>
      <c r="AD25" s="16" t="e">
        <f>Sugarplay!AK29</f>
        <v>#DIV/0!</v>
      </c>
      <c r="AE25" s="16" t="e">
        <f>Sugarplay!AK29</f>
        <v>#DIV/0!</v>
      </c>
      <c r="AF25" s="9">
        <f>Sugarplay!H29</f>
        <v>0</v>
      </c>
      <c r="AG25" s="9">
        <f>'2026年2月Sugarplay'!H29</f>
        <v>218</v>
      </c>
      <c r="AH25" s="12">
        <f t="shared" si="9"/>
        <v>-1</v>
      </c>
      <c r="AI25" s="7">
        <f>Sugarplay!I29</f>
        <v>0</v>
      </c>
      <c r="AJ25" s="7">
        <f>'2026年2月Sugarplay'!I29</f>
        <v>330</v>
      </c>
      <c r="AK25" s="12">
        <f t="shared" si="10"/>
        <v>-1</v>
      </c>
      <c r="AL25" s="9">
        <f>Sugarplay!N29</f>
        <v>0</v>
      </c>
      <c r="AM25" s="9">
        <f>'2026年2月Sugarplay'!N29</f>
        <v>1151891</v>
      </c>
      <c r="AN25" s="12">
        <f t="shared" si="11"/>
        <v>-1</v>
      </c>
      <c r="AO25" s="7">
        <f>Sugarplay!R29</f>
        <v>0</v>
      </c>
      <c r="AP25" s="7">
        <f>'2026年2月Sugarplay'!R29</f>
        <v>-211181.71</v>
      </c>
      <c r="AQ25" s="12">
        <f t="shared" si="12"/>
        <v>-1</v>
      </c>
      <c r="AR25" s="9" t="str">
        <f>Sugarplay!AH29</f>
        <v/>
      </c>
      <c r="AS25" s="9">
        <f>'2026年2月Sugarplay'!AH29</f>
        <v>-357326.0048</v>
      </c>
      <c r="AT25" s="12" t="e">
        <f t="shared" si="13"/>
        <v>#VALUE!</v>
      </c>
    </row>
    <row r="26" spans="1:46" ht="14.25" outlineLevel="1">
      <c r="A26" s="6">
        <f>全平台汇总!A24</f>
        <v>46103</v>
      </c>
      <c r="B26" s="7">
        <f>Sugarplay!D30</f>
        <v>0</v>
      </c>
      <c r="C26" s="7">
        <f>'2026年2月Sugarplay'!D30</f>
        <v>3314</v>
      </c>
      <c r="D26" s="8">
        <f t="shared" si="0"/>
        <v>-1</v>
      </c>
      <c r="E26" s="9">
        <f>Sugarplay!B30</f>
        <v>0</v>
      </c>
      <c r="F26" s="9">
        <f>'2026年2月Sugarplay'!B30</f>
        <v>130</v>
      </c>
      <c r="G26" s="10">
        <f t="shared" si="1"/>
        <v>-1</v>
      </c>
      <c r="H26" s="7">
        <f>Sugarplay!C30</f>
        <v>0</v>
      </c>
      <c r="I26" s="7">
        <f>'2026年2月Sugarplay'!C30</f>
        <v>33</v>
      </c>
      <c r="J26" s="8">
        <f t="shared" si="2"/>
        <v>-1</v>
      </c>
      <c r="K26" s="9">
        <f>Sugarplay!F30</f>
        <v>0</v>
      </c>
      <c r="L26" s="9">
        <f>'2026年2月Sugarplay'!F30</f>
        <v>847</v>
      </c>
      <c r="M26" s="13">
        <f t="shared" si="3"/>
        <v>-1</v>
      </c>
      <c r="N26" s="7">
        <f>Sugarplay!G30</f>
        <v>0</v>
      </c>
      <c r="O26" s="7">
        <f>'2026年2月Sugarplay'!G30</f>
        <v>1829</v>
      </c>
      <c r="P26" s="12">
        <f t="shared" si="4"/>
        <v>-1</v>
      </c>
      <c r="Q26" s="9">
        <f>Sugarplay!K30</f>
        <v>0</v>
      </c>
      <c r="R26" s="9">
        <f>'2026年2月Sugarplay'!K30</f>
        <v>6389</v>
      </c>
      <c r="S26" s="12">
        <f t="shared" si="5"/>
        <v>-1</v>
      </c>
      <c r="T26" s="7">
        <f>Sugarplay!L30</f>
        <v>0</v>
      </c>
      <c r="U26" s="7">
        <f>'2026年2月Sugarplay'!L30</f>
        <v>1030011</v>
      </c>
      <c r="V26" s="12">
        <f t="shared" si="6"/>
        <v>-1</v>
      </c>
      <c r="W26" s="16" t="e">
        <f>Sugarplay!AJ30</f>
        <v>#DIV/0!</v>
      </c>
      <c r="X26" s="9">
        <f>Sugarplay!J30</f>
        <v>0</v>
      </c>
      <c r="Y26" s="9">
        <f>'2026年2月Sugarplay'!J30</f>
        <v>3248</v>
      </c>
      <c r="Z26" s="12">
        <f t="shared" si="7"/>
        <v>-1</v>
      </c>
      <c r="AA26" s="7">
        <f>Sugarplay!Q30</f>
        <v>0</v>
      </c>
      <c r="AB26" s="7">
        <f>'2026年2月Sugarplay'!Q30</f>
        <v>9431466.8300000001</v>
      </c>
      <c r="AC26" s="12">
        <f t="shared" si="8"/>
        <v>-1</v>
      </c>
      <c r="AD26" s="16" t="e">
        <f>Sugarplay!AK30</f>
        <v>#DIV/0!</v>
      </c>
      <c r="AE26" s="16" t="e">
        <f>Sugarplay!AK30</f>
        <v>#DIV/0!</v>
      </c>
      <c r="AF26" s="9">
        <f>Sugarplay!H30</f>
        <v>0</v>
      </c>
      <c r="AG26" s="9">
        <f>'2026年2月Sugarplay'!H30</f>
        <v>214</v>
      </c>
      <c r="AH26" s="12">
        <f t="shared" si="9"/>
        <v>-1</v>
      </c>
      <c r="AI26" s="7">
        <f>Sugarplay!I30</f>
        <v>0</v>
      </c>
      <c r="AJ26" s="7">
        <f>'2026年2月Sugarplay'!I30</f>
        <v>320</v>
      </c>
      <c r="AK26" s="12">
        <f t="shared" si="10"/>
        <v>-1</v>
      </c>
      <c r="AL26" s="9">
        <f>Sugarplay!N30</f>
        <v>0</v>
      </c>
      <c r="AM26" s="9">
        <f>'2026年2月Sugarplay'!N30</f>
        <v>1124206</v>
      </c>
      <c r="AN26" s="12">
        <f t="shared" si="11"/>
        <v>-1</v>
      </c>
      <c r="AO26" s="7">
        <f>Sugarplay!R30</f>
        <v>0</v>
      </c>
      <c r="AP26" s="7">
        <f>'2026年2月Sugarplay'!R30</f>
        <v>252142.97</v>
      </c>
      <c r="AQ26" s="12">
        <f t="shared" si="12"/>
        <v>-1</v>
      </c>
      <c r="AR26" s="9" t="str">
        <f>Sugarplay!AH30</f>
        <v/>
      </c>
      <c r="AS26" s="9">
        <f>'2026年2月Sugarplay'!AH30</f>
        <v>-83846.876400000008</v>
      </c>
      <c r="AT26" s="12" t="e">
        <f t="shared" si="13"/>
        <v>#VALUE!</v>
      </c>
    </row>
    <row r="27" spans="1:46" ht="14.25" outlineLevel="1">
      <c r="A27" s="6">
        <f>全平台汇总!A25</f>
        <v>46104</v>
      </c>
      <c r="B27" s="7">
        <f>Sugarplay!D31</f>
        <v>0</v>
      </c>
      <c r="C27" s="7">
        <f>'2026年2月Sugarplay'!D31</f>
        <v>2655</v>
      </c>
      <c r="D27" s="8">
        <f t="shared" si="0"/>
        <v>-1</v>
      </c>
      <c r="E27" s="9">
        <f>Sugarplay!B31</f>
        <v>0</v>
      </c>
      <c r="F27" s="9">
        <f>'2026年2月Sugarplay'!B31</f>
        <v>114</v>
      </c>
      <c r="G27" s="10">
        <f t="shared" si="1"/>
        <v>-1</v>
      </c>
      <c r="H27" s="7">
        <f>Sugarplay!C31</f>
        <v>0</v>
      </c>
      <c r="I27" s="7">
        <f>'2026年2月Sugarplay'!C31</f>
        <v>35</v>
      </c>
      <c r="J27" s="8">
        <f t="shared" si="2"/>
        <v>-1</v>
      </c>
      <c r="K27" s="9">
        <f>Sugarplay!F31</f>
        <v>0</v>
      </c>
      <c r="L27" s="9">
        <f>'2026年2月Sugarplay'!F31</f>
        <v>786</v>
      </c>
      <c r="M27" s="13">
        <f t="shared" si="3"/>
        <v>-1</v>
      </c>
      <c r="N27" s="7">
        <f>Sugarplay!G31</f>
        <v>0</v>
      </c>
      <c r="O27" s="7">
        <f>'2026年2月Sugarplay'!G31</f>
        <v>1759</v>
      </c>
      <c r="P27" s="12">
        <f t="shared" si="4"/>
        <v>-1</v>
      </c>
      <c r="Q27" s="9">
        <f>Sugarplay!K31</f>
        <v>0</v>
      </c>
      <c r="R27" s="9">
        <f>'2026年2月Sugarplay'!K31</f>
        <v>27684</v>
      </c>
      <c r="S27" s="12">
        <f t="shared" si="5"/>
        <v>-1</v>
      </c>
      <c r="T27" s="7">
        <f>Sugarplay!L31</f>
        <v>0</v>
      </c>
      <c r="U27" s="7">
        <f>'2026年2月Sugarplay'!L31</f>
        <v>1885760</v>
      </c>
      <c r="V27" s="12">
        <f t="shared" si="6"/>
        <v>-1</v>
      </c>
      <c r="W27" s="16" t="e">
        <f>Sugarplay!AJ31</f>
        <v>#DIV/0!</v>
      </c>
      <c r="X27" s="9">
        <f>Sugarplay!J31</f>
        <v>0</v>
      </c>
      <c r="Y27" s="9">
        <f>'2026年2月Sugarplay'!J31</f>
        <v>2588</v>
      </c>
      <c r="Z27" s="12">
        <f t="shared" si="7"/>
        <v>-1</v>
      </c>
      <c r="AA27" s="7">
        <f>Sugarplay!Q31</f>
        <v>0</v>
      </c>
      <c r="AB27" s="7">
        <f>'2026年2月Sugarplay'!Q31</f>
        <v>15016734.050000001</v>
      </c>
      <c r="AC27" s="12">
        <f t="shared" si="8"/>
        <v>-1</v>
      </c>
      <c r="AD27" s="16" t="e">
        <f>Sugarplay!AK31</f>
        <v>#DIV/0!</v>
      </c>
      <c r="AE27" s="16" t="e">
        <f>Sugarplay!AK31</f>
        <v>#DIV/0!</v>
      </c>
      <c r="AF27" s="9">
        <f>Sugarplay!H31</f>
        <v>0</v>
      </c>
      <c r="AG27" s="9">
        <f>'2026年2月Sugarplay'!H31</f>
        <v>201</v>
      </c>
      <c r="AH27" s="12">
        <f t="shared" si="9"/>
        <v>-1</v>
      </c>
      <c r="AI27" s="7">
        <f>Sugarplay!I31</f>
        <v>0</v>
      </c>
      <c r="AJ27" s="7">
        <f>'2026年2月Sugarplay'!I31</f>
        <v>308</v>
      </c>
      <c r="AK27" s="12">
        <f t="shared" si="10"/>
        <v>-1</v>
      </c>
      <c r="AL27" s="9">
        <f>Sugarplay!N31</f>
        <v>0</v>
      </c>
      <c r="AM27" s="9">
        <f>'2026年2月Sugarplay'!N31</f>
        <v>1813700</v>
      </c>
      <c r="AN27" s="12">
        <f t="shared" si="11"/>
        <v>-1</v>
      </c>
      <c r="AO27" s="7">
        <f>Sugarplay!R31</f>
        <v>0</v>
      </c>
      <c r="AP27" s="7">
        <f>'2026年2月Sugarplay'!R31</f>
        <v>465645.18</v>
      </c>
      <c r="AQ27" s="12">
        <f t="shared" si="12"/>
        <v>-1</v>
      </c>
      <c r="AR27" s="9" t="str">
        <f>Sugarplay!AH31</f>
        <v/>
      </c>
      <c r="AS27" s="9">
        <f>'2026年2月Sugarplay'!AH31</f>
        <v>8378.4684000000198</v>
      </c>
      <c r="AT27" s="12" t="e">
        <f t="shared" si="13"/>
        <v>#VALUE!</v>
      </c>
    </row>
    <row r="28" spans="1:46" ht="14.25" outlineLevel="1">
      <c r="A28" s="6">
        <f>全平台汇总!A26</f>
        <v>46105</v>
      </c>
      <c r="B28" s="7">
        <f>Sugarplay!D32</f>
        <v>0</v>
      </c>
      <c r="C28" s="7">
        <f>'2026年2月Sugarplay'!D32</f>
        <v>2563</v>
      </c>
      <c r="D28" s="8">
        <f t="shared" si="0"/>
        <v>-1</v>
      </c>
      <c r="E28" s="9">
        <f>Sugarplay!B32</f>
        <v>0</v>
      </c>
      <c r="F28" s="9">
        <f>'2026年2月Sugarplay'!B32</f>
        <v>109</v>
      </c>
      <c r="G28" s="10">
        <f t="shared" si="1"/>
        <v>-1</v>
      </c>
      <c r="H28" s="7">
        <f>Sugarplay!C32</f>
        <v>0</v>
      </c>
      <c r="I28" s="7">
        <f>'2026年2月Sugarplay'!C32</f>
        <v>23</v>
      </c>
      <c r="J28" s="8">
        <f t="shared" si="2"/>
        <v>-1</v>
      </c>
      <c r="K28" s="9">
        <f>Sugarplay!F32</f>
        <v>0</v>
      </c>
      <c r="L28" s="9">
        <f>'2026年2月Sugarplay'!F32</f>
        <v>739</v>
      </c>
      <c r="M28" s="13">
        <f t="shared" si="3"/>
        <v>-1</v>
      </c>
      <c r="N28" s="7">
        <f>Sugarplay!G32</f>
        <v>0</v>
      </c>
      <c r="O28" s="7">
        <f>'2026年2月Sugarplay'!G32</f>
        <v>1574</v>
      </c>
      <c r="P28" s="12">
        <f t="shared" si="4"/>
        <v>-1</v>
      </c>
      <c r="Q28" s="9">
        <f>Sugarplay!K32</f>
        <v>0</v>
      </c>
      <c r="R28" s="9">
        <f>'2026年2月Sugarplay'!K32</f>
        <v>5610</v>
      </c>
      <c r="S28" s="12">
        <f t="shared" si="5"/>
        <v>-1</v>
      </c>
      <c r="T28" s="7">
        <f>Sugarplay!L32</f>
        <v>0</v>
      </c>
      <c r="U28" s="7">
        <f>'2026年2月Sugarplay'!L32</f>
        <v>1532918</v>
      </c>
      <c r="V28" s="12">
        <f t="shared" si="6"/>
        <v>-1</v>
      </c>
      <c r="W28" s="16" t="e">
        <f>Sugarplay!AJ32</f>
        <v>#DIV/0!</v>
      </c>
      <c r="X28" s="9">
        <f>Sugarplay!J32</f>
        <v>0</v>
      </c>
      <c r="Y28" s="9">
        <f>'2026年2月Sugarplay'!J32</f>
        <v>2496</v>
      </c>
      <c r="Z28" s="12">
        <f t="shared" si="7"/>
        <v>-1</v>
      </c>
      <c r="AA28" s="7">
        <f>Sugarplay!Q32</f>
        <v>0</v>
      </c>
      <c r="AB28" s="7">
        <f>'2026年2月Sugarplay'!Q32</f>
        <v>9840804.1699999999</v>
      </c>
      <c r="AC28" s="12">
        <f t="shared" si="8"/>
        <v>-1</v>
      </c>
      <c r="AD28" s="16" t="e">
        <f>Sugarplay!AK32</f>
        <v>#DIV/0!</v>
      </c>
      <c r="AE28" s="16" t="e">
        <f>Sugarplay!AK32</f>
        <v>#DIV/0!</v>
      </c>
      <c r="AF28" s="9">
        <f>Sugarplay!H32</f>
        <v>0</v>
      </c>
      <c r="AG28" s="9">
        <f>'2026年2月Sugarplay'!H32</f>
        <v>176</v>
      </c>
      <c r="AH28" s="12">
        <f t="shared" si="9"/>
        <v>-1</v>
      </c>
      <c r="AI28" s="7">
        <f>Sugarplay!I32</f>
        <v>0</v>
      </c>
      <c r="AJ28" s="7">
        <f>'2026年2月Sugarplay'!I32</f>
        <v>296</v>
      </c>
      <c r="AK28" s="12">
        <f t="shared" si="10"/>
        <v>-1</v>
      </c>
      <c r="AL28" s="9">
        <f>Sugarplay!N32</f>
        <v>0</v>
      </c>
      <c r="AM28" s="9">
        <f>'2026年2月Sugarplay'!N32</f>
        <v>1249834</v>
      </c>
      <c r="AN28" s="12">
        <f t="shared" si="11"/>
        <v>-1</v>
      </c>
      <c r="AO28" s="7">
        <f>Sugarplay!R32</f>
        <v>0</v>
      </c>
      <c r="AP28" s="7">
        <f>'2026年2月Sugarplay'!R32</f>
        <v>484661.52</v>
      </c>
      <c r="AQ28" s="12">
        <f t="shared" si="12"/>
        <v>-1</v>
      </c>
      <c r="AR28" s="9" t="str">
        <f>Sugarplay!AH32</f>
        <v/>
      </c>
      <c r="AS28" s="9">
        <f>'2026年2月Sugarplay'!AH32</f>
        <v>275050.90760000004</v>
      </c>
      <c r="AT28" s="12" t="e">
        <f t="shared" si="13"/>
        <v>#VALUE!</v>
      </c>
    </row>
    <row r="29" spans="1:46" ht="14.25" outlineLevel="1">
      <c r="A29" s="6">
        <f>全平台汇总!A27</f>
        <v>46106</v>
      </c>
      <c r="B29" s="7">
        <f>Sugarplay!D33</f>
        <v>0</v>
      </c>
      <c r="C29" s="7">
        <f>'2026年2月Sugarplay'!D33</f>
        <v>2593</v>
      </c>
      <c r="D29" s="8">
        <f t="shared" si="0"/>
        <v>-1</v>
      </c>
      <c r="E29" s="9">
        <f>Sugarplay!B33</f>
        <v>0</v>
      </c>
      <c r="F29" s="9">
        <f>'2026年2月Sugarplay'!B33</f>
        <v>106</v>
      </c>
      <c r="G29" s="10">
        <f t="shared" si="1"/>
        <v>-1</v>
      </c>
      <c r="H29" s="7">
        <f>Sugarplay!C33</f>
        <v>0</v>
      </c>
      <c r="I29" s="7">
        <f>'2026年2月Sugarplay'!C33</f>
        <v>21</v>
      </c>
      <c r="J29" s="8">
        <f t="shared" si="2"/>
        <v>-1</v>
      </c>
      <c r="K29" s="9">
        <f>Sugarplay!F33</f>
        <v>0</v>
      </c>
      <c r="L29" s="9">
        <f>'2026年2月Sugarplay'!F33</f>
        <v>735</v>
      </c>
      <c r="M29" s="13">
        <f t="shared" si="3"/>
        <v>-1</v>
      </c>
      <c r="N29" s="7">
        <f>Sugarplay!G33</f>
        <v>0</v>
      </c>
      <c r="O29" s="7">
        <f>'2026年2月Sugarplay'!G33</f>
        <v>1739</v>
      </c>
      <c r="P29" s="12">
        <f t="shared" si="4"/>
        <v>-1</v>
      </c>
      <c r="Q29" s="9">
        <f>Sugarplay!K33</f>
        <v>0</v>
      </c>
      <c r="R29" s="9">
        <f>'2026年2月Sugarplay'!K33</f>
        <v>3670</v>
      </c>
      <c r="S29" s="12">
        <f t="shared" si="5"/>
        <v>-1</v>
      </c>
      <c r="T29" s="7">
        <f>Sugarplay!L33</f>
        <v>0</v>
      </c>
      <c r="U29" s="7">
        <f>'2026年2月Sugarplay'!L33</f>
        <v>1906511</v>
      </c>
      <c r="V29" s="12">
        <f t="shared" si="6"/>
        <v>-1</v>
      </c>
      <c r="W29" s="16" t="e">
        <f>Sugarplay!AJ33</f>
        <v>#DIV/0!</v>
      </c>
      <c r="X29" s="9">
        <f>Sugarplay!J33</f>
        <v>0</v>
      </c>
      <c r="Y29" s="9">
        <f>'2026年2月Sugarplay'!J33</f>
        <v>2512</v>
      </c>
      <c r="Z29" s="12">
        <f t="shared" si="7"/>
        <v>-1</v>
      </c>
      <c r="AA29" s="7">
        <f>Sugarplay!Q33</f>
        <v>0</v>
      </c>
      <c r="AB29" s="7">
        <f>'2026年2月Sugarplay'!Q33</f>
        <v>16669999.470000001</v>
      </c>
      <c r="AC29" s="12">
        <f t="shared" si="8"/>
        <v>-1</v>
      </c>
      <c r="AD29" s="16" t="e">
        <f>Sugarplay!AK33</f>
        <v>#DIV/0!</v>
      </c>
      <c r="AE29" s="16" t="e">
        <f>Sugarplay!AK33</f>
        <v>#DIV/0!</v>
      </c>
      <c r="AF29" s="9">
        <f>Sugarplay!H33</f>
        <v>0</v>
      </c>
      <c r="AG29" s="9">
        <f>'2026年2月Sugarplay'!H33</f>
        <v>191</v>
      </c>
      <c r="AH29" s="12">
        <f t="shared" si="9"/>
        <v>-1</v>
      </c>
      <c r="AI29" s="7">
        <f>Sugarplay!I33</f>
        <v>0</v>
      </c>
      <c r="AJ29" s="7">
        <f>'2026年2月Sugarplay'!I33</f>
        <v>305</v>
      </c>
      <c r="AK29" s="12">
        <f t="shared" si="10"/>
        <v>-1</v>
      </c>
      <c r="AL29" s="9">
        <f>Sugarplay!N33</f>
        <v>0</v>
      </c>
      <c r="AM29" s="9">
        <f>'2026年2月Sugarplay'!N33</f>
        <v>1653550</v>
      </c>
      <c r="AN29" s="12">
        <f t="shared" si="11"/>
        <v>-1</v>
      </c>
      <c r="AO29" s="7">
        <f>Sugarplay!R33</f>
        <v>0</v>
      </c>
      <c r="AP29" s="7">
        <f>'2026年2月Sugarplay'!R33</f>
        <v>261385.43</v>
      </c>
      <c r="AQ29" s="12">
        <f t="shared" si="12"/>
        <v>-1</v>
      </c>
      <c r="AR29" s="9" t="str">
        <f>Sugarplay!AH33</f>
        <v/>
      </c>
      <c r="AS29" s="9">
        <f>'2026年2月Sugarplay'!AH33</f>
        <v>63659.938399999999</v>
      </c>
      <c r="AT29" s="12" t="e">
        <f t="shared" si="13"/>
        <v>#VALUE!</v>
      </c>
    </row>
    <row r="30" spans="1:46" ht="14.25" outlineLevel="1">
      <c r="A30" s="6">
        <f>全平台汇总!A28</f>
        <v>46107</v>
      </c>
      <c r="B30" s="7">
        <f>Sugarplay!D34</f>
        <v>0</v>
      </c>
      <c r="C30" s="7">
        <f>'2026年2月Sugarplay'!D34</f>
        <v>2558</v>
      </c>
      <c r="D30" s="8">
        <f t="shared" si="0"/>
        <v>-1</v>
      </c>
      <c r="E30" s="9">
        <f>Sugarplay!B34</f>
        <v>0</v>
      </c>
      <c r="F30" s="9">
        <f>'2026年2月Sugarplay'!B34</f>
        <v>117</v>
      </c>
      <c r="G30" s="10">
        <f t="shared" si="1"/>
        <v>-1</v>
      </c>
      <c r="H30" s="7">
        <f>Sugarplay!C34</f>
        <v>0</v>
      </c>
      <c r="I30" s="7">
        <f>'2026年2月Sugarplay'!C34</f>
        <v>34</v>
      </c>
      <c r="J30" s="8">
        <f t="shared" si="2"/>
        <v>-1</v>
      </c>
      <c r="K30" s="9">
        <f>Sugarplay!F34</f>
        <v>0</v>
      </c>
      <c r="L30" s="9">
        <f>'2026年2月Sugarplay'!F34</f>
        <v>767</v>
      </c>
      <c r="M30" s="13">
        <f t="shared" si="3"/>
        <v>-1</v>
      </c>
      <c r="N30" s="7">
        <f>Sugarplay!G34</f>
        <v>0</v>
      </c>
      <c r="O30" s="7">
        <f>'2026年2月Sugarplay'!G34</f>
        <v>1653</v>
      </c>
      <c r="P30" s="12">
        <f t="shared" si="4"/>
        <v>-1</v>
      </c>
      <c r="Q30" s="9">
        <f>Sugarplay!K34</f>
        <v>0</v>
      </c>
      <c r="R30" s="9">
        <f>'2026年2月Sugarplay'!K34</f>
        <v>16960</v>
      </c>
      <c r="S30" s="12">
        <f t="shared" si="5"/>
        <v>-1</v>
      </c>
      <c r="T30" s="7">
        <f>Sugarplay!L34</f>
        <v>0</v>
      </c>
      <c r="U30" s="7">
        <f>'2026年2月Sugarplay'!L34</f>
        <v>1243091</v>
      </c>
      <c r="V30" s="12">
        <f t="shared" si="6"/>
        <v>-1</v>
      </c>
      <c r="W30" s="16" t="e">
        <f>Sugarplay!AJ34</f>
        <v>#DIV/0!</v>
      </c>
      <c r="X30" s="9">
        <f>Sugarplay!J34</f>
        <v>0</v>
      </c>
      <c r="Y30" s="9">
        <f>'2026年2月Sugarplay'!J34</f>
        <v>2494</v>
      </c>
      <c r="Z30" s="12">
        <f t="shared" si="7"/>
        <v>-1</v>
      </c>
      <c r="AA30" s="7">
        <f>Sugarplay!Q34</f>
        <v>0</v>
      </c>
      <c r="AB30" s="7">
        <f>'2026年2月Sugarplay'!Q34</f>
        <v>8287514.2000000002</v>
      </c>
      <c r="AC30" s="12">
        <f t="shared" si="8"/>
        <v>-1</v>
      </c>
      <c r="AD30" s="16" t="e">
        <f>Sugarplay!AK34</f>
        <v>#DIV/0!</v>
      </c>
      <c r="AE30" s="16" t="e">
        <f>Sugarplay!AK34</f>
        <v>#DIV/0!</v>
      </c>
      <c r="AF30" s="9">
        <f>Sugarplay!H34</f>
        <v>0</v>
      </c>
      <c r="AG30" s="9">
        <f>'2026年2月Sugarplay'!H34</f>
        <v>193</v>
      </c>
      <c r="AH30" s="12">
        <f t="shared" si="9"/>
        <v>-1</v>
      </c>
      <c r="AI30" s="7">
        <f>Sugarplay!I34</f>
        <v>0</v>
      </c>
      <c r="AJ30" s="7">
        <f>'2026年2月Sugarplay'!I34</f>
        <v>303</v>
      </c>
      <c r="AK30" s="12">
        <f t="shared" si="10"/>
        <v>-1</v>
      </c>
      <c r="AL30" s="9">
        <f>Sugarplay!N34</f>
        <v>0</v>
      </c>
      <c r="AM30" s="9">
        <f>'2026年2月Sugarplay'!N34</f>
        <v>1342820</v>
      </c>
      <c r="AN30" s="12">
        <f t="shared" si="11"/>
        <v>-1</v>
      </c>
      <c r="AO30" s="7">
        <f>Sugarplay!R34</f>
        <v>0</v>
      </c>
      <c r="AP30" s="7">
        <f>'2026年2月Sugarplay'!R34</f>
        <v>290158.21999999997</v>
      </c>
      <c r="AQ30" s="12">
        <f t="shared" si="12"/>
        <v>-1</v>
      </c>
      <c r="AR30" s="9" t="str">
        <f>Sugarplay!AH34</f>
        <v/>
      </c>
      <c r="AS30" s="9">
        <f>'2026年2月Sugarplay'!AH34</f>
        <v>83900.073599999974</v>
      </c>
      <c r="AT30" s="12" t="e">
        <f t="shared" si="13"/>
        <v>#VALUE!</v>
      </c>
    </row>
    <row r="31" spans="1:46" ht="14.25" outlineLevel="1">
      <c r="A31" s="6">
        <f>全平台汇总!A29</f>
        <v>46108</v>
      </c>
      <c r="B31" s="7">
        <f>Sugarplay!D35</f>
        <v>0</v>
      </c>
      <c r="C31" s="7">
        <f>'2026年2月Sugarplay'!D35</f>
        <v>2596</v>
      </c>
      <c r="D31" s="8">
        <f t="shared" si="0"/>
        <v>-1</v>
      </c>
      <c r="E31" s="9">
        <f>Sugarplay!B35</f>
        <v>0</v>
      </c>
      <c r="F31" s="9">
        <f>'2026年2月Sugarplay'!B35</f>
        <v>112</v>
      </c>
      <c r="G31" s="10">
        <f t="shared" si="1"/>
        <v>-1</v>
      </c>
      <c r="H31" s="7">
        <f>Sugarplay!C35</f>
        <v>0</v>
      </c>
      <c r="I31" s="7">
        <f>'2026年2月Sugarplay'!C35</f>
        <v>23</v>
      </c>
      <c r="J31" s="8">
        <f t="shared" si="2"/>
        <v>-1</v>
      </c>
      <c r="K31" s="9">
        <f>Sugarplay!F35</f>
        <v>0</v>
      </c>
      <c r="L31" s="9">
        <f>'2026年2月Sugarplay'!F35</f>
        <v>863</v>
      </c>
      <c r="M31" s="13">
        <f t="shared" si="3"/>
        <v>-1</v>
      </c>
      <c r="N31" s="7">
        <f>Sugarplay!G35</f>
        <v>0</v>
      </c>
      <c r="O31" s="7">
        <f>'2026年2月Sugarplay'!G35</f>
        <v>2041</v>
      </c>
      <c r="P31" s="12">
        <f t="shared" si="4"/>
        <v>-1</v>
      </c>
      <c r="Q31" s="9">
        <f>Sugarplay!K35</f>
        <v>0</v>
      </c>
      <c r="R31" s="9">
        <f>'2026年2月Sugarplay'!K35</f>
        <v>5780</v>
      </c>
      <c r="S31" s="12">
        <f t="shared" si="5"/>
        <v>-1</v>
      </c>
      <c r="T31" s="7">
        <f>Sugarplay!L35</f>
        <v>0</v>
      </c>
      <c r="U31" s="7">
        <f>'2026年2月Sugarplay'!L35</f>
        <v>2359729</v>
      </c>
      <c r="V31" s="12">
        <f t="shared" si="6"/>
        <v>-1</v>
      </c>
      <c r="W31" s="16" t="e">
        <f>Sugarplay!AJ35</f>
        <v>#DIV/0!</v>
      </c>
      <c r="X31" s="9">
        <f>Sugarplay!J35</f>
        <v>0</v>
      </c>
      <c r="Y31" s="9">
        <f>'2026年2月Sugarplay'!J35</f>
        <v>2529</v>
      </c>
      <c r="Z31" s="12">
        <f t="shared" si="7"/>
        <v>-1</v>
      </c>
      <c r="AA31" s="7">
        <f>Sugarplay!Q35</f>
        <v>0</v>
      </c>
      <c r="AB31" s="7">
        <f>'2026年2月Sugarplay'!Q35</f>
        <v>20559902.609999999</v>
      </c>
      <c r="AC31" s="12">
        <f t="shared" si="8"/>
        <v>-1</v>
      </c>
      <c r="AD31" s="16" t="e">
        <f>Sugarplay!AK35</f>
        <v>#DIV/0!</v>
      </c>
      <c r="AE31" s="16" t="e">
        <f>Sugarplay!AK35</f>
        <v>#DIV/0!</v>
      </c>
      <c r="AF31" s="9">
        <f>Sugarplay!H35</f>
        <v>0</v>
      </c>
      <c r="AG31" s="9">
        <f>'2026年2月Sugarplay'!H35</f>
        <v>242</v>
      </c>
      <c r="AH31" s="12">
        <f t="shared" si="9"/>
        <v>-1</v>
      </c>
      <c r="AI31" s="7">
        <f>Sugarplay!I35</f>
        <v>0</v>
      </c>
      <c r="AJ31" s="7">
        <f>'2026年2月Sugarplay'!I35</f>
        <v>360</v>
      </c>
      <c r="AK31" s="12">
        <f t="shared" si="10"/>
        <v>-1</v>
      </c>
      <c r="AL31" s="9">
        <f>Sugarplay!N35</f>
        <v>0</v>
      </c>
      <c r="AM31" s="9">
        <f>'2026年2月Sugarplay'!N35</f>
        <v>1856544</v>
      </c>
      <c r="AN31" s="12">
        <f t="shared" si="11"/>
        <v>-1</v>
      </c>
      <c r="AO31" s="7">
        <f>Sugarplay!R35</f>
        <v>0</v>
      </c>
      <c r="AP31" s="7">
        <f>'2026年2月Sugarplay'!R35</f>
        <v>712704.13</v>
      </c>
      <c r="AQ31" s="12">
        <f t="shared" si="12"/>
        <v>-1</v>
      </c>
      <c r="AR31" s="9" t="str">
        <f>Sugarplay!AH35</f>
        <v/>
      </c>
      <c r="AS31" s="9">
        <f>'2026年2月Sugarplay'!AH35</f>
        <v>441031.10439999995</v>
      </c>
      <c r="AT31" s="12" t="e">
        <f t="shared" si="13"/>
        <v>#VALUE!</v>
      </c>
    </row>
    <row r="32" spans="1:46" ht="14.25" outlineLevel="1">
      <c r="A32" s="6">
        <f>全平台汇总!A30</f>
        <v>46109</v>
      </c>
      <c r="B32" s="7">
        <f>Sugarplay!D36</f>
        <v>0</v>
      </c>
      <c r="C32" s="7">
        <f>'2026年2月Sugarplay'!D36</f>
        <v>3785</v>
      </c>
      <c r="D32" s="8">
        <f t="shared" si="0"/>
        <v>-1</v>
      </c>
      <c r="E32" s="9">
        <f>Sugarplay!B36</f>
        <v>0</v>
      </c>
      <c r="F32" s="9">
        <f>'2026年2月Sugarplay'!B36</f>
        <v>239</v>
      </c>
      <c r="G32" s="10">
        <f t="shared" si="1"/>
        <v>-1</v>
      </c>
      <c r="H32" s="7">
        <f>Sugarplay!C36</f>
        <v>0</v>
      </c>
      <c r="I32" s="7">
        <f>'2026年2月Sugarplay'!C36</f>
        <v>44</v>
      </c>
      <c r="J32" s="8">
        <f t="shared" si="2"/>
        <v>-1</v>
      </c>
      <c r="K32" s="9">
        <f>Sugarplay!F36</f>
        <v>0</v>
      </c>
      <c r="L32" s="9">
        <f>'2026年2月Sugarplay'!F36</f>
        <v>883</v>
      </c>
      <c r="M32" s="13">
        <f t="shared" si="3"/>
        <v>-1</v>
      </c>
      <c r="N32" s="7">
        <f>Sugarplay!G36</f>
        <v>0</v>
      </c>
      <c r="O32" s="7">
        <f>'2026年2月Sugarplay'!G36</f>
        <v>1984</v>
      </c>
      <c r="P32" s="12">
        <f t="shared" si="4"/>
        <v>-1</v>
      </c>
      <c r="Q32" s="9">
        <f>Sugarplay!K36</f>
        <v>0</v>
      </c>
      <c r="R32" s="9">
        <f>'2026年2月Sugarplay'!K36</f>
        <v>15192</v>
      </c>
      <c r="S32" s="12">
        <f t="shared" si="5"/>
        <v>-1</v>
      </c>
      <c r="T32" s="7">
        <f>Sugarplay!L36</f>
        <v>0</v>
      </c>
      <c r="U32" s="7">
        <f>'2026年2月Sugarplay'!L36</f>
        <v>1798341</v>
      </c>
      <c r="V32" s="12">
        <f t="shared" si="6"/>
        <v>-1</v>
      </c>
      <c r="W32" s="16" t="e">
        <f>Sugarplay!AJ36</f>
        <v>#DIV/0!</v>
      </c>
      <c r="X32" s="9">
        <f>Sugarplay!J36</f>
        <v>0</v>
      </c>
      <c r="Y32" s="9">
        <f>'2026年2月Sugarplay'!J36</f>
        <v>3629</v>
      </c>
      <c r="Z32" s="12">
        <f t="shared" si="7"/>
        <v>-1</v>
      </c>
      <c r="AA32" s="7">
        <f>Sugarplay!Q36</f>
        <v>0</v>
      </c>
      <c r="AB32" s="7">
        <f>'2026年2月Sugarplay'!Q36</f>
        <v>13979937.789999999</v>
      </c>
      <c r="AC32" s="12">
        <f t="shared" si="8"/>
        <v>-1</v>
      </c>
      <c r="AD32" s="16" t="e">
        <f>Sugarplay!AK36</f>
        <v>#DIV/0!</v>
      </c>
      <c r="AE32" s="16" t="e">
        <f>Sugarplay!AK36</f>
        <v>#DIV/0!</v>
      </c>
      <c r="AF32" s="9">
        <f>Sugarplay!H36</f>
        <v>0</v>
      </c>
      <c r="AG32" s="9">
        <f>'2026年2月Sugarplay'!H36</f>
        <v>272</v>
      </c>
      <c r="AH32" s="12">
        <f t="shared" si="9"/>
        <v>-1</v>
      </c>
      <c r="AI32" s="7">
        <f>Sugarplay!I36</f>
        <v>0</v>
      </c>
      <c r="AJ32" s="7">
        <f>'2026年2月Sugarplay'!I36</f>
        <v>397</v>
      </c>
      <c r="AK32" s="12">
        <f t="shared" si="10"/>
        <v>-1</v>
      </c>
      <c r="AL32" s="9">
        <f>Sugarplay!N36</f>
        <v>0</v>
      </c>
      <c r="AM32" s="9">
        <f>'2026年2月Sugarplay'!N36</f>
        <v>1889670</v>
      </c>
      <c r="AN32" s="12">
        <f t="shared" si="11"/>
        <v>-1</v>
      </c>
      <c r="AO32" s="7">
        <f>Sugarplay!R36</f>
        <v>0</v>
      </c>
      <c r="AP32" s="7">
        <f>'2026年2月Sugarplay'!R36</f>
        <v>-46074.45</v>
      </c>
      <c r="AQ32" s="12">
        <f t="shared" si="12"/>
        <v>-1</v>
      </c>
      <c r="AR32" s="9" t="str">
        <f>Sugarplay!AH36</f>
        <v/>
      </c>
      <c r="AS32" s="9">
        <f>'2026年2月Sugarplay'!AH36</f>
        <v>-269517.58600000001</v>
      </c>
      <c r="AT32" s="12" t="e">
        <f t="shared" si="13"/>
        <v>#VALUE!</v>
      </c>
    </row>
    <row r="33" spans="1:46" ht="14.25" outlineLevel="1">
      <c r="A33" s="6">
        <f>全平台汇总!A31</f>
        <v>46110</v>
      </c>
      <c r="B33" s="7">
        <f>Sugarplay!D37</f>
        <v>0</v>
      </c>
      <c r="C33" s="7">
        <f>'2026年2月Sugarplay'!D37</f>
        <v>0</v>
      </c>
      <c r="D33" s="8" t="e">
        <f t="shared" si="0"/>
        <v>#DIV/0!</v>
      </c>
      <c r="E33" s="9">
        <f>Sugarplay!B37</f>
        <v>0</v>
      </c>
      <c r="F33" s="9">
        <f>'2026年2月Sugarplay'!B37</f>
        <v>0</v>
      </c>
      <c r="G33" s="10" t="e">
        <f t="shared" si="1"/>
        <v>#DIV/0!</v>
      </c>
      <c r="H33" s="7">
        <f>Sugarplay!C37</f>
        <v>0</v>
      </c>
      <c r="I33" s="7">
        <f>'2026年2月Sugarplay'!C37</f>
        <v>0</v>
      </c>
      <c r="J33" s="8" t="e">
        <f t="shared" si="2"/>
        <v>#DIV/0!</v>
      </c>
      <c r="K33" s="9">
        <f>Sugarplay!F37</f>
        <v>0</v>
      </c>
      <c r="L33" s="9">
        <f>'2026年2月Sugarplay'!F37</f>
        <v>0</v>
      </c>
      <c r="M33" s="13" t="e">
        <f t="shared" si="3"/>
        <v>#DIV/0!</v>
      </c>
      <c r="N33" s="7">
        <f>Sugarplay!G37</f>
        <v>0</v>
      </c>
      <c r="O33" s="7">
        <f>'2026年2月Sugarplay'!G37</f>
        <v>0</v>
      </c>
      <c r="P33" s="12" t="e">
        <f t="shared" si="4"/>
        <v>#DIV/0!</v>
      </c>
      <c r="Q33" s="9">
        <f>Sugarplay!K37</f>
        <v>0</v>
      </c>
      <c r="R33" s="9">
        <f>'2026年2月Sugarplay'!K37</f>
        <v>0</v>
      </c>
      <c r="S33" s="12" t="e">
        <f t="shared" si="5"/>
        <v>#DIV/0!</v>
      </c>
      <c r="T33" s="7">
        <f>Sugarplay!L37</f>
        <v>0</v>
      </c>
      <c r="U33" s="7">
        <f>'2026年2月Sugarplay'!L37</f>
        <v>0</v>
      </c>
      <c r="V33" s="12" t="e">
        <f t="shared" si="6"/>
        <v>#DIV/0!</v>
      </c>
      <c r="W33" s="16" t="e">
        <f>Sugarplay!AJ37</f>
        <v>#DIV/0!</v>
      </c>
      <c r="X33" s="9">
        <f>Sugarplay!J37</f>
        <v>0</v>
      </c>
      <c r="Y33" s="9">
        <f>'2026年2月Sugarplay'!J37</f>
        <v>0</v>
      </c>
      <c r="Z33" s="12" t="e">
        <f t="shared" si="7"/>
        <v>#DIV/0!</v>
      </c>
      <c r="AA33" s="7">
        <f>Sugarplay!Q37</f>
        <v>0</v>
      </c>
      <c r="AB33" s="7">
        <f>'2026年2月Sugarplay'!Q37</f>
        <v>0</v>
      </c>
      <c r="AC33" s="12" t="e">
        <f t="shared" si="8"/>
        <v>#DIV/0!</v>
      </c>
      <c r="AD33" s="16" t="e">
        <f>Sugarplay!AK37</f>
        <v>#DIV/0!</v>
      </c>
      <c r="AE33" s="16" t="e">
        <f>Sugarplay!AK37</f>
        <v>#DIV/0!</v>
      </c>
      <c r="AF33" s="9">
        <f>Sugarplay!H37</f>
        <v>0</v>
      </c>
      <c r="AG33" s="9">
        <f>'2026年2月Sugarplay'!H37</f>
        <v>0</v>
      </c>
      <c r="AH33" s="12" t="e">
        <f t="shared" si="9"/>
        <v>#DIV/0!</v>
      </c>
      <c r="AI33" s="7">
        <f>Sugarplay!I37</f>
        <v>0</v>
      </c>
      <c r="AJ33" s="7">
        <f>'2026年2月Sugarplay'!I37</f>
        <v>0</v>
      </c>
      <c r="AK33" s="12" t="e">
        <f t="shared" si="10"/>
        <v>#DIV/0!</v>
      </c>
      <c r="AL33" s="9">
        <f>Sugarplay!N37</f>
        <v>0</v>
      </c>
      <c r="AM33" s="9">
        <f>'2026年2月Sugarplay'!N37</f>
        <v>0</v>
      </c>
      <c r="AN33" s="12" t="e">
        <f t="shared" si="11"/>
        <v>#DIV/0!</v>
      </c>
      <c r="AO33" s="7">
        <f>Sugarplay!R37</f>
        <v>0</v>
      </c>
      <c r="AP33" s="7">
        <f>'2026年2月Sugarplay'!R37</f>
        <v>0</v>
      </c>
      <c r="AQ33" s="12" t="e">
        <f t="shared" si="12"/>
        <v>#DIV/0!</v>
      </c>
      <c r="AR33" s="9" t="str">
        <f>Sugarplay!AH37</f>
        <v/>
      </c>
      <c r="AS33" s="9" t="str">
        <f>'2026年2月Sugarplay'!AH37</f>
        <v/>
      </c>
      <c r="AT33" s="12" t="e">
        <f t="shared" si="13"/>
        <v>#VALUE!</v>
      </c>
    </row>
    <row r="34" spans="1:46" ht="14.25" outlineLevel="1">
      <c r="A34" s="6">
        <f>全平台汇总!A32</f>
        <v>46111</v>
      </c>
      <c r="B34" s="7">
        <f>Sugarplay!D38</f>
        <v>0</v>
      </c>
      <c r="C34" s="7">
        <f>'2026年2月Sugarplay'!D38</f>
        <v>0</v>
      </c>
      <c r="D34" s="8" t="e">
        <f t="shared" si="0"/>
        <v>#DIV/0!</v>
      </c>
      <c r="E34" s="9">
        <f>Sugarplay!B38</f>
        <v>0</v>
      </c>
      <c r="F34" s="9">
        <f>'2026年2月Sugarplay'!B38</f>
        <v>0</v>
      </c>
      <c r="G34" s="10" t="e">
        <f t="shared" si="1"/>
        <v>#DIV/0!</v>
      </c>
      <c r="H34" s="7">
        <f>Sugarplay!C38</f>
        <v>0</v>
      </c>
      <c r="I34" s="7">
        <f>'2026年2月Sugarplay'!C38</f>
        <v>0</v>
      </c>
      <c r="J34" s="8" t="e">
        <f t="shared" si="2"/>
        <v>#DIV/0!</v>
      </c>
      <c r="K34" s="9">
        <f>Sugarplay!F38</f>
        <v>0</v>
      </c>
      <c r="L34" s="9">
        <f>'2026年2月Sugarplay'!F38</f>
        <v>0</v>
      </c>
      <c r="M34" s="13" t="e">
        <f t="shared" si="3"/>
        <v>#DIV/0!</v>
      </c>
      <c r="N34" s="7">
        <f>Sugarplay!G38</f>
        <v>0</v>
      </c>
      <c r="O34" s="7">
        <f>'2026年2月Sugarplay'!G38</f>
        <v>0</v>
      </c>
      <c r="P34" s="12" t="e">
        <f t="shared" si="4"/>
        <v>#DIV/0!</v>
      </c>
      <c r="Q34" s="9">
        <f>Sugarplay!K38</f>
        <v>0</v>
      </c>
      <c r="R34" s="9">
        <f>'2026年2月Sugarplay'!K38</f>
        <v>0</v>
      </c>
      <c r="S34" s="12" t="e">
        <f t="shared" si="5"/>
        <v>#DIV/0!</v>
      </c>
      <c r="T34" s="7">
        <f>Sugarplay!L38</f>
        <v>0</v>
      </c>
      <c r="U34" s="7">
        <f>'2026年2月Sugarplay'!L38</f>
        <v>0</v>
      </c>
      <c r="V34" s="12" t="e">
        <f t="shared" si="6"/>
        <v>#DIV/0!</v>
      </c>
      <c r="W34" s="16" t="e">
        <f>Sugarplay!AJ38</f>
        <v>#DIV/0!</v>
      </c>
      <c r="X34" s="9">
        <f>Sugarplay!J38</f>
        <v>0</v>
      </c>
      <c r="Y34" s="9">
        <f>'2026年2月Sugarplay'!J38</f>
        <v>0</v>
      </c>
      <c r="Z34" s="12" t="e">
        <f t="shared" si="7"/>
        <v>#DIV/0!</v>
      </c>
      <c r="AA34" s="7">
        <f>Sugarplay!Q38</f>
        <v>0</v>
      </c>
      <c r="AB34" s="7">
        <f>'2026年2月Sugarplay'!Q38</f>
        <v>0</v>
      </c>
      <c r="AC34" s="12" t="e">
        <f t="shared" si="8"/>
        <v>#DIV/0!</v>
      </c>
      <c r="AD34" s="16" t="e">
        <f>Sugarplay!AK38</f>
        <v>#DIV/0!</v>
      </c>
      <c r="AE34" s="16" t="e">
        <f>Sugarplay!AK38</f>
        <v>#DIV/0!</v>
      </c>
      <c r="AF34" s="9">
        <f>Sugarplay!H38</f>
        <v>0</v>
      </c>
      <c r="AG34" s="9">
        <f>'2026年2月Sugarplay'!H38</f>
        <v>0</v>
      </c>
      <c r="AH34" s="12" t="e">
        <f t="shared" si="9"/>
        <v>#DIV/0!</v>
      </c>
      <c r="AI34" s="7">
        <f>Sugarplay!I38</f>
        <v>0</v>
      </c>
      <c r="AJ34" s="7">
        <f>'2026年2月Sugarplay'!I38</f>
        <v>0</v>
      </c>
      <c r="AK34" s="12" t="e">
        <f t="shared" si="10"/>
        <v>#DIV/0!</v>
      </c>
      <c r="AL34" s="9">
        <f>Sugarplay!N38</f>
        <v>0</v>
      </c>
      <c r="AM34" s="9">
        <f>'2026年2月Sugarplay'!N38</f>
        <v>0</v>
      </c>
      <c r="AN34" s="12" t="e">
        <f t="shared" si="11"/>
        <v>#DIV/0!</v>
      </c>
      <c r="AO34" s="7">
        <f>Sugarplay!R38</f>
        <v>0</v>
      </c>
      <c r="AP34" s="7">
        <f>'2026年2月Sugarplay'!R38</f>
        <v>0</v>
      </c>
      <c r="AQ34" s="12" t="e">
        <f t="shared" si="12"/>
        <v>#DIV/0!</v>
      </c>
      <c r="AR34" s="9" t="str">
        <f>Sugarplay!AH38</f>
        <v/>
      </c>
      <c r="AS34" s="9" t="str">
        <f>'2026年2月Sugarplay'!AH38</f>
        <v/>
      </c>
      <c r="AT34" s="12" t="e">
        <f t="shared" si="13"/>
        <v>#VALUE!</v>
      </c>
    </row>
    <row r="35" spans="1:46" ht="14.25" outlineLevel="1">
      <c r="A35" s="6">
        <f>全平台汇总!A33</f>
        <v>46112</v>
      </c>
      <c r="B35" s="7">
        <f>Sugarplay!D39</f>
        <v>0</v>
      </c>
      <c r="C35" s="7">
        <f>'2026年2月Sugarplay'!D39</f>
        <v>0</v>
      </c>
      <c r="D35" s="8" t="e">
        <f t="shared" si="0"/>
        <v>#DIV/0!</v>
      </c>
      <c r="E35" s="9">
        <f>Sugarplay!B39</f>
        <v>0</v>
      </c>
      <c r="F35" s="9">
        <f>'2026年2月Sugarplay'!B39</f>
        <v>0</v>
      </c>
      <c r="G35" s="10" t="e">
        <f t="shared" si="1"/>
        <v>#DIV/0!</v>
      </c>
      <c r="H35" s="7">
        <f>Sugarplay!C39</f>
        <v>0</v>
      </c>
      <c r="I35" s="7">
        <f>'2026年2月Sugarplay'!C39</f>
        <v>0</v>
      </c>
      <c r="J35" s="8" t="e">
        <f t="shared" si="2"/>
        <v>#DIV/0!</v>
      </c>
      <c r="K35" s="9">
        <f>Sugarplay!F39</f>
        <v>0</v>
      </c>
      <c r="L35" s="9">
        <f>'2026年2月Sugarplay'!F39</f>
        <v>0</v>
      </c>
      <c r="M35" s="13" t="e">
        <f t="shared" si="3"/>
        <v>#DIV/0!</v>
      </c>
      <c r="N35" s="7">
        <f>Sugarplay!G39</f>
        <v>0</v>
      </c>
      <c r="O35" s="7">
        <f>'2026年2月Sugarplay'!G39</f>
        <v>0</v>
      </c>
      <c r="P35" s="12" t="e">
        <f t="shared" si="4"/>
        <v>#DIV/0!</v>
      </c>
      <c r="Q35" s="9">
        <f>Sugarplay!K39</f>
        <v>0</v>
      </c>
      <c r="R35" s="9">
        <f>'2026年2月Sugarplay'!K39</f>
        <v>0</v>
      </c>
      <c r="S35" s="12" t="e">
        <f t="shared" si="5"/>
        <v>#DIV/0!</v>
      </c>
      <c r="T35" s="7">
        <f>Sugarplay!L39</f>
        <v>0</v>
      </c>
      <c r="U35" s="7">
        <f>'2026年2月Sugarplay'!L39</f>
        <v>0</v>
      </c>
      <c r="V35" s="12" t="e">
        <f t="shared" si="6"/>
        <v>#DIV/0!</v>
      </c>
      <c r="W35" s="16" t="e">
        <f>Sugarplay!AJ39</f>
        <v>#DIV/0!</v>
      </c>
      <c r="X35" s="9">
        <f>Sugarplay!J39</f>
        <v>0</v>
      </c>
      <c r="Y35" s="9">
        <f>'2026年2月Sugarplay'!J39</f>
        <v>0</v>
      </c>
      <c r="Z35" s="12" t="e">
        <f t="shared" si="7"/>
        <v>#DIV/0!</v>
      </c>
      <c r="AA35" s="7">
        <f>Sugarplay!Q39</f>
        <v>0</v>
      </c>
      <c r="AB35" s="7">
        <f>'2026年2月Sugarplay'!Q39</f>
        <v>0</v>
      </c>
      <c r="AC35" s="12" t="e">
        <f t="shared" si="8"/>
        <v>#DIV/0!</v>
      </c>
      <c r="AD35" s="16" t="e">
        <f>Sugarplay!AK39</f>
        <v>#DIV/0!</v>
      </c>
      <c r="AE35" s="18" t="e">
        <f>Sugarplay!AL39</f>
        <v>#DIV/0!</v>
      </c>
      <c r="AF35" s="9">
        <f>Sugarplay!H39</f>
        <v>0</v>
      </c>
      <c r="AG35" s="9">
        <f>'2026年2月Sugarplay'!H39</f>
        <v>0</v>
      </c>
      <c r="AH35" s="12" t="e">
        <f t="shared" si="9"/>
        <v>#DIV/0!</v>
      </c>
      <c r="AI35" s="7">
        <f>Sugarplay!I39</f>
        <v>0</v>
      </c>
      <c r="AJ35" s="7">
        <f>'2026年2月Sugarplay'!I39</f>
        <v>0</v>
      </c>
      <c r="AK35" s="12" t="e">
        <f t="shared" si="10"/>
        <v>#DIV/0!</v>
      </c>
      <c r="AL35" s="9">
        <f>Sugarplay!N39</f>
        <v>0</v>
      </c>
      <c r="AM35" s="9">
        <f>'2026年2月Sugarplay'!N39</f>
        <v>0</v>
      </c>
      <c r="AN35" s="12" t="e">
        <f t="shared" si="11"/>
        <v>#DIV/0!</v>
      </c>
      <c r="AO35" s="7">
        <f>Sugarplay!R39</f>
        <v>0</v>
      </c>
      <c r="AP35" s="7">
        <f>'2026年2月Sugarplay'!R39</f>
        <v>0</v>
      </c>
      <c r="AQ35" s="12" t="e">
        <f t="shared" si="12"/>
        <v>#DIV/0!</v>
      </c>
      <c r="AR35" s="9" t="str">
        <f>Sugarplay!AH39</f>
        <v/>
      </c>
      <c r="AS35" s="9" t="str">
        <f>'2026年2月Sugarplay'!AH39</f>
        <v/>
      </c>
      <c r="AT35" s="12" t="e">
        <f t="shared" si="13"/>
        <v>#VALUE!</v>
      </c>
    </row>
    <row r="36" spans="1:46" ht="14.25">
      <c r="A36" s="11" t="s">
        <v>156</v>
      </c>
      <c r="B36" s="5" t="s">
        <v>157</v>
      </c>
      <c r="C36" s="5" t="s">
        <v>158</v>
      </c>
      <c r="D36" s="5" t="s">
        <v>159</v>
      </c>
      <c r="E36" s="5" t="s">
        <v>157</v>
      </c>
      <c r="F36" s="5" t="s">
        <v>158</v>
      </c>
      <c r="G36" s="5" t="s">
        <v>159</v>
      </c>
      <c r="H36" s="5" t="s">
        <v>157</v>
      </c>
      <c r="I36" s="5" t="s">
        <v>158</v>
      </c>
      <c r="J36" s="5" t="s">
        <v>159</v>
      </c>
      <c r="K36" s="5" t="s">
        <v>157</v>
      </c>
      <c r="L36" s="5" t="s">
        <v>158</v>
      </c>
      <c r="M36" s="5" t="s">
        <v>159</v>
      </c>
      <c r="N36" s="5" t="s">
        <v>157</v>
      </c>
      <c r="O36" s="5" t="s">
        <v>158</v>
      </c>
      <c r="P36" s="5" t="s">
        <v>159</v>
      </c>
      <c r="Q36" s="5" t="s">
        <v>157</v>
      </c>
      <c r="R36" s="5" t="s">
        <v>158</v>
      </c>
      <c r="S36" s="5" t="s">
        <v>159</v>
      </c>
      <c r="T36" s="5" t="s">
        <v>157</v>
      </c>
      <c r="U36" s="5" t="s">
        <v>158</v>
      </c>
      <c r="V36" s="5" t="s">
        <v>159</v>
      </c>
      <c r="W36" s="5"/>
      <c r="X36" s="5" t="s">
        <v>157</v>
      </c>
      <c r="Y36" s="5" t="s">
        <v>158</v>
      </c>
      <c r="Z36" s="5" t="s">
        <v>159</v>
      </c>
      <c r="AA36" s="5" t="s">
        <v>157</v>
      </c>
      <c r="AB36" s="5" t="s">
        <v>158</v>
      </c>
      <c r="AC36" s="5" t="s">
        <v>159</v>
      </c>
      <c r="AD36" s="5"/>
      <c r="AE36" s="5"/>
      <c r="AF36" s="5" t="s">
        <v>157</v>
      </c>
      <c r="AG36" s="5" t="s">
        <v>158</v>
      </c>
      <c r="AH36" s="5" t="s">
        <v>159</v>
      </c>
      <c r="AI36" s="5" t="s">
        <v>157</v>
      </c>
      <c r="AJ36" s="5" t="s">
        <v>158</v>
      </c>
      <c r="AK36" s="5" t="s">
        <v>159</v>
      </c>
      <c r="AL36" s="5" t="s">
        <v>157</v>
      </c>
      <c r="AM36" s="5" t="s">
        <v>158</v>
      </c>
      <c r="AN36" s="5" t="s">
        <v>159</v>
      </c>
      <c r="AO36" s="5" t="s">
        <v>157</v>
      </c>
      <c r="AP36" s="5" t="s">
        <v>158</v>
      </c>
      <c r="AQ36" s="5" t="s">
        <v>159</v>
      </c>
      <c r="AR36" s="5" t="s">
        <v>157</v>
      </c>
      <c r="AS36" s="5" t="s">
        <v>158</v>
      </c>
      <c r="AT36" s="5" t="s">
        <v>159</v>
      </c>
    </row>
    <row r="37" spans="1:46" ht="14.25">
      <c r="A37" s="6">
        <f t="shared" ref="A37:A67" si="14">A5</f>
        <v>46082</v>
      </c>
      <c r="B37" s="7">
        <f>B5/1</f>
        <v>3504</v>
      </c>
      <c r="C37" s="7">
        <f>C5/1</f>
        <v>2338</v>
      </c>
      <c r="D37" s="12">
        <f t="shared" ref="D37:D67" si="15">(B37-C37)/C37</f>
        <v>0.49871685201026517</v>
      </c>
      <c r="E37" s="9">
        <f>E5/1</f>
        <v>183</v>
      </c>
      <c r="F37" s="9">
        <f>F5/1</f>
        <v>173</v>
      </c>
      <c r="G37" s="12">
        <f t="shared" ref="G37:G67" si="16">(E37-F37)/F37</f>
        <v>5.7803468208092484E-2</v>
      </c>
      <c r="H37" s="7">
        <f>H5/1</f>
        <v>48</v>
      </c>
      <c r="I37" s="7">
        <f>I5/1</f>
        <v>29</v>
      </c>
      <c r="J37" s="12">
        <f t="shared" ref="J37:J67" si="17">(H37-I37)/I37</f>
        <v>0.65517241379310343</v>
      </c>
      <c r="K37" s="9">
        <f>K5/1</f>
        <v>934</v>
      </c>
      <c r="L37" s="9">
        <f>L5/1</f>
        <v>814</v>
      </c>
      <c r="M37" s="12">
        <f t="shared" ref="M37:M67" si="18">(K37-L37)/L37</f>
        <v>0.14742014742014742</v>
      </c>
      <c r="N37" s="7">
        <f>N5/1</f>
        <v>1843</v>
      </c>
      <c r="O37" s="7">
        <f>O5/1</f>
        <v>1793</v>
      </c>
      <c r="P37" s="12">
        <f t="shared" ref="P37:P67" si="19">(N37-O37)/O37</f>
        <v>2.7886224205242609E-2</v>
      </c>
      <c r="Q37" s="9">
        <f>Q5/1</f>
        <v>41408</v>
      </c>
      <c r="R37" s="9">
        <f>R5/1</f>
        <v>9463</v>
      </c>
      <c r="S37" s="12">
        <f t="shared" ref="S37:S67" si="20">(Q37-R37)/R37</f>
        <v>3.3757793511571381</v>
      </c>
      <c r="T37" s="7">
        <f>T5/1</f>
        <v>1285351</v>
      </c>
      <c r="U37" s="7">
        <f>U5/1</f>
        <v>1339157</v>
      </c>
      <c r="V37" s="12">
        <f t="shared" ref="V37:V67" si="21">(T37-U37)/U37</f>
        <v>-4.0179008137208705E-2</v>
      </c>
      <c r="W37" s="17"/>
      <c r="X37" s="9">
        <f>X5/1</f>
        <v>3460</v>
      </c>
      <c r="Y37" s="9">
        <f>Y5/1</f>
        <v>2263</v>
      </c>
      <c r="Z37" s="12">
        <f t="shared" ref="Z37:Z67" si="22">(X37-Y37)/Y37</f>
        <v>0.52894387980556778</v>
      </c>
      <c r="AA37" s="7">
        <f>AA5/1</f>
        <v>10899132.34</v>
      </c>
      <c r="AB37" s="7">
        <f>AB5/1</f>
        <v>11580145.689999999</v>
      </c>
      <c r="AC37" s="12">
        <f t="shared" ref="AC37:AC67" si="23">(AA37-AB37)/AB37</f>
        <v>-5.8808703122628821E-2</v>
      </c>
      <c r="AD37" s="17"/>
      <c r="AE37" s="17"/>
      <c r="AF37" s="9">
        <f>AF5/1</f>
        <v>244</v>
      </c>
      <c r="AG37" s="9">
        <f>AG5/1</f>
        <v>211</v>
      </c>
      <c r="AH37" s="12">
        <f t="shared" ref="AH37:AH67" si="24">(AF37-AG37)/AG37</f>
        <v>0.15639810426540285</v>
      </c>
      <c r="AI37" s="7">
        <f>AI5/1</f>
        <v>371</v>
      </c>
      <c r="AJ37" s="7">
        <f>AJ5/1</f>
        <v>351</v>
      </c>
      <c r="AK37" s="12">
        <f t="shared" ref="AK37:AK67" si="25">(AI37-AJ37)/AJ37</f>
        <v>5.6980056980056981E-2</v>
      </c>
      <c r="AL37" s="9">
        <f>AL5/1</f>
        <v>1354182</v>
      </c>
      <c r="AM37" s="9">
        <f>AM5/1</f>
        <v>1408490</v>
      </c>
      <c r="AN37" s="12">
        <f t="shared" ref="AN37:AN67" si="26">(AL37-AM37)/AM37</f>
        <v>-3.8557604242841624E-2</v>
      </c>
      <c r="AO37" s="7">
        <f>AO5/1</f>
        <v>229332.53</v>
      </c>
      <c r="AP37" s="7">
        <f>AVERAGE($AP$5:AP5)</f>
        <v>-81790.960000000006</v>
      </c>
      <c r="AQ37" s="12">
        <f t="shared" ref="AQ37:AQ67" si="27">(AO37-AP37)/AP37</f>
        <v>-3.8038860284804086</v>
      </c>
      <c r="AR37" s="9">
        <f>AR5/1</f>
        <v>5409.306399999994</v>
      </c>
      <c r="AS37" s="9">
        <f>AVERAGE($AS$5:AS5)</f>
        <v>-468197.23480000003</v>
      </c>
      <c r="AT37" s="12">
        <f t="shared" ref="AT37:AT67" si="28">(AR37-AS37)/AS37</f>
        <v>-1.0115534778891009</v>
      </c>
    </row>
    <row r="38" spans="1:46" ht="14.25">
      <c r="A38" s="6">
        <f t="shared" si="14"/>
        <v>46083</v>
      </c>
      <c r="B38" s="7">
        <f>AVERAGE($B$5:B6)</f>
        <v>3151</v>
      </c>
      <c r="C38" s="7">
        <f>AVERAGE($C$5:C6)</f>
        <v>2293</v>
      </c>
      <c r="D38" s="12">
        <f t="shared" si="15"/>
        <v>0.3741822939380724</v>
      </c>
      <c r="E38" s="9">
        <f>AVERAGE($E$5:E6)</f>
        <v>141</v>
      </c>
      <c r="F38" s="9">
        <f>AVERAGE($F$5:F6)</f>
        <v>155.5</v>
      </c>
      <c r="G38" s="12">
        <f t="shared" si="16"/>
        <v>-9.3247588424437297E-2</v>
      </c>
      <c r="H38" s="7">
        <f>AVERAGE($H$5:H6)</f>
        <v>42.5</v>
      </c>
      <c r="I38" s="7">
        <f>AVERAGE($I$5:I6)</f>
        <v>27.5</v>
      </c>
      <c r="J38" s="12">
        <f t="shared" si="17"/>
        <v>0.54545454545454541</v>
      </c>
      <c r="K38" s="9">
        <f>AVERAGE($K$5:K6)</f>
        <v>896.5</v>
      </c>
      <c r="L38" s="9">
        <f>AVERAGE($L$5:L6)</f>
        <v>805</v>
      </c>
      <c r="M38" s="12">
        <f t="shared" si="18"/>
        <v>0.11366459627329192</v>
      </c>
      <c r="N38" s="7">
        <f>AVERAGE($N$5:N6)</f>
        <v>1839.5</v>
      </c>
      <c r="O38" s="7">
        <f>AVERAGE($O$5:O6)</f>
        <v>1814.5</v>
      </c>
      <c r="P38" s="12">
        <f t="shared" si="19"/>
        <v>1.3777900248002205E-2</v>
      </c>
      <c r="Q38" s="9">
        <f>AVERAGE($Q$5:Q6)</f>
        <v>32186.5</v>
      </c>
      <c r="R38" s="9">
        <f>AVERAGE($R$5:R6)</f>
        <v>7569</v>
      </c>
      <c r="S38" s="12">
        <f t="shared" si="20"/>
        <v>3.2524111507464659</v>
      </c>
      <c r="T38" s="7">
        <f>AVERAGE($T$5:T6)</f>
        <v>1342242</v>
      </c>
      <c r="U38" s="7">
        <f>AVERAGE($U$5:U6)</f>
        <v>1511795</v>
      </c>
      <c r="V38" s="12">
        <f t="shared" si="21"/>
        <v>-0.11215343350123529</v>
      </c>
      <c r="W38" s="17"/>
      <c r="X38" s="9">
        <f>AVERAGE($X$5:X6)</f>
        <v>3090</v>
      </c>
      <c r="Y38" s="9">
        <f>AVERAGE($Y$5:Y6)</f>
        <v>2231.5</v>
      </c>
      <c r="Z38" s="12">
        <f t="shared" si="22"/>
        <v>0.38471879901411604</v>
      </c>
      <c r="AA38" s="7">
        <f>AVERAGE($AA$5:AA6)</f>
        <v>10800608.059999999</v>
      </c>
      <c r="AB38" s="7">
        <f>AVERAGE($AB$5:AB6)</f>
        <v>12933718.969999999</v>
      </c>
      <c r="AC38" s="12">
        <f t="shared" si="23"/>
        <v>-0.16492633827499967</v>
      </c>
      <c r="AD38" s="17"/>
      <c r="AE38" s="17"/>
      <c r="AF38" s="9">
        <f>AVERAGE($AF$5:AF6)</f>
        <v>227</v>
      </c>
      <c r="AG38" s="9">
        <f>AVERAGE($AG$5:AG6)</f>
        <v>211.5</v>
      </c>
      <c r="AH38" s="12">
        <f t="shared" si="24"/>
        <v>7.328605200945626E-2</v>
      </c>
      <c r="AI38" s="7">
        <f>AVERAGE($AI$5:AI6)</f>
        <v>345.5</v>
      </c>
      <c r="AJ38" s="7">
        <f>AVERAGE($AJ$5:AJ6)</f>
        <v>349</v>
      </c>
      <c r="AK38" s="12">
        <f t="shared" si="25"/>
        <v>-1.0028653295128941E-2</v>
      </c>
      <c r="AL38" s="9">
        <f>AVERAGE($AL$5:AL6)</f>
        <v>1415144</v>
      </c>
      <c r="AM38" s="9">
        <f>AVERAGE($AM$5:AM6)</f>
        <v>1730280</v>
      </c>
      <c r="AN38" s="12">
        <f t="shared" si="26"/>
        <v>-0.18213005987470235</v>
      </c>
      <c r="AO38" s="7">
        <f>AVERAGE($AO$5:AO6)</f>
        <v>203905.13500000001</v>
      </c>
      <c r="AP38" s="7">
        <f>AVERAGE($AP$5:AP6)</f>
        <v>131729.37999999998</v>
      </c>
      <c r="AQ38" s="12">
        <f t="shared" si="27"/>
        <v>0.54790931984952818</v>
      </c>
      <c r="AR38" s="9">
        <f>AVERAGE($AR$5:AR6)</f>
        <v>-110037.52620000001</v>
      </c>
      <c r="AS38" s="9">
        <f>AVERAGE($AS$5:AS6)</f>
        <v>-392170.76560000004</v>
      </c>
      <c r="AT38" s="12">
        <f t="shared" si="28"/>
        <v>-0.71941425559437466</v>
      </c>
    </row>
    <row r="39" spans="1:46" ht="14.25">
      <c r="A39" s="6">
        <f t="shared" si="14"/>
        <v>46084</v>
      </c>
      <c r="B39" s="7">
        <f>AVERAGE($B$5:B7)</f>
        <v>2981</v>
      </c>
      <c r="C39" s="7">
        <f>AVERAGE($C$5:C7)</f>
        <v>2282.3333333333335</v>
      </c>
      <c r="D39" s="12">
        <f t="shared" si="15"/>
        <v>0.30611946838031245</v>
      </c>
      <c r="E39" s="9">
        <f>AVERAGE($E$5:E7)</f>
        <v>128.33333333333334</v>
      </c>
      <c r="F39" s="9">
        <f>AVERAGE($F$5:F7)</f>
        <v>146</v>
      </c>
      <c r="G39" s="12">
        <f t="shared" si="16"/>
        <v>-0.1210045662100456</v>
      </c>
      <c r="H39" s="7">
        <f>AVERAGE($H$5:H7)</f>
        <v>37.333333333333336</v>
      </c>
      <c r="I39" s="7">
        <f>AVERAGE($I$5:I7)</f>
        <v>28.333333333333332</v>
      </c>
      <c r="J39" s="12">
        <f t="shared" si="17"/>
        <v>0.31764705882352956</v>
      </c>
      <c r="K39" s="9">
        <f>AVERAGE($K$5:K7)</f>
        <v>858.33333333333337</v>
      </c>
      <c r="L39" s="9">
        <f>AVERAGE($L$5:L7)</f>
        <v>798.33333333333337</v>
      </c>
      <c r="M39" s="12">
        <f t="shared" si="18"/>
        <v>7.5156576200417533E-2</v>
      </c>
      <c r="N39" s="7">
        <f>AVERAGE($N$5:N7)</f>
        <v>1792.3333333333333</v>
      </c>
      <c r="O39" s="7">
        <f>AVERAGE($O$5:O7)</f>
        <v>1797</v>
      </c>
      <c r="P39" s="12">
        <f t="shared" si="19"/>
        <v>-2.5969207939158276E-3</v>
      </c>
      <c r="Q39" s="9">
        <f>AVERAGE($Q$5:Q7)</f>
        <v>25074.333333333332</v>
      </c>
      <c r="R39" s="9">
        <f>AVERAGE($R$5:R7)</f>
        <v>6729.333333333333</v>
      </c>
      <c r="S39" s="12">
        <f t="shared" si="20"/>
        <v>2.7261244303546661</v>
      </c>
      <c r="T39" s="7">
        <f>AVERAGE($T$5:T7)</f>
        <v>1426462</v>
      </c>
      <c r="U39" s="7">
        <f>AVERAGE($U$5:U7)</f>
        <v>1593635.3333333333</v>
      </c>
      <c r="V39" s="12">
        <f t="shared" si="21"/>
        <v>-0.10490061925501146</v>
      </c>
      <c r="W39" s="17"/>
      <c r="X39" s="9">
        <f>AVERAGE($X$5:X7)</f>
        <v>2918.6666666666665</v>
      </c>
      <c r="Y39" s="9">
        <f>AVERAGE($Y$5:Y7)</f>
        <v>2218.3333333333335</v>
      </c>
      <c r="Z39" s="12">
        <f t="shared" si="22"/>
        <v>0.31570247933884282</v>
      </c>
      <c r="AA39" s="7">
        <f>AVERAGE($AA$5:AA7)</f>
        <v>12103124.036666667</v>
      </c>
      <c r="AB39" s="7">
        <f>AVERAGE($AB$5:AB7)</f>
        <v>13004265.926666668</v>
      </c>
      <c r="AC39" s="12">
        <f t="shared" si="23"/>
        <v>-6.9295867608498429E-2</v>
      </c>
      <c r="AD39" s="17"/>
      <c r="AE39" s="17"/>
      <c r="AF39" s="9">
        <f>AVERAGE($AF$5:AF7)</f>
        <v>213.33333333333334</v>
      </c>
      <c r="AG39" s="9">
        <f>AVERAGE($AG$5:AG7)</f>
        <v>211</v>
      </c>
      <c r="AH39" s="12">
        <f t="shared" si="24"/>
        <v>1.1058451816745701E-2</v>
      </c>
      <c r="AI39" s="7">
        <f>AVERAGE($AI$5:AI7)</f>
        <v>324.33333333333331</v>
      </c>
      <c r="AJ39" s="7">
        <f>AVERAGE($AJ$5:AJ7)</f>
        <v>346.66666666666669</v>
      </c>
      <c r="AK39" s="12">
        <f t="shared" si="25"/>
        <v>-6.4423076923077027E-2</v>
      </c>
      <c r="AL39" s="9">
        <f>AVERAGE($AL$5:AL7)</f>
        <v>1298102</v>
      </c>
      <c r="AM39" s="9">
        <f>AVERAGE($AM$5:AM7)</f>
        <v>1724898.3333333333</v>
      </c>
      <c r="AN39" s="12">
        <f t="shared" si="26"/>
        <v>-0.24743274724404044</v>
      </c>
      <c r="AO39" s="7">
        <f>AVERAGE($AO$5:AO7)</f>
        <v>313264.63333333336</v>
      </c>
      <c r="AP39" s="7">
        <f>AVERAGE($AP$5:AP7)</f>
        <v>161285.30999999997</v>
      </c>
      <c r="AQ39" s="12">
        <f t="shared" si="27"/>
        <v>0.94230108949992675</v>
      </c>
      <c r="AR39" s="9">
        <f>AVERAGE($AR$5:AR7)</f>
        <v>37631.743999999999</v>
      </c>
      <c r="AS39" s="9">
        <f>AVERAGE($AS$5:AS7)</f>
        <v>-276983.9438666667</v>
      </c>
      <c r="AT39" s="12">
        <f t="shared" si="28"/>
        <v>-1.1358625466684633</v>
      </c>
    </row>
    <row r="40" spans="1:46" ht="14.25">
      <c r="A40" s="6">
        <f t="shared" si="14"/>
        <v>46085</v>
      </c>
      <c r="B40" s="7">
        <f>AVERAGE($B$5:B8)</f>
        <v>2862</v>
      </c>
      <c r="C40" s="7">
        <f>AVERAGE($C$5:C8)</f>
        <v>2324.25</v>
      </c>
      <c r="D40" s="12">
        <f t="shared" si="15"/>
        <v>0.2313649564375605</v>
      </c>
      <c r="E40" s="9">
        <f>AVERAGE($E$5:E8)</f>
        <v>119.5</v>
      </c>
      <c r="F40" s="9">
        <f>AVERAGE($F$5:F8)</f>
        <v>147</v>
      </c>
      <c r="G40" s="12">
        <f t="shared" si="16"/>
        <v>-0.1870748299319728</v>
      </c>
      <c r="H40" s="7">
        <f>AVERAGE($H$5:H8)</f>
        <v>36.25</v>
      </c>
      <c r="I40" s="7">
        <f>AVERAGE($I$5:I8)</f>
        <v>29.5</v>
      </c>
      <c r="J40" s="12">
        <f t="shared" si="17"/>
        <v>0.2288135593220339</v>
      </c>
      <c r="K40" s="9">
        <f>AVERAGE($K$5:K8)</f>
        <v>845.25</v>
      </c>
      <c r="L40" s="9">
        <f>AVERAGE($L$5:L8)</f>
        <v>799.5</v>
      </c>
      <c r="M40" s="12">
        <f t="shared" si="18"/>
        <v>5.7223264540337708E-2</v>
      </c>
      <c r="N40" s="7">
        <f>AVERAGE($N$5:N8)</f>
        <v>1795.5</v>
      </c>
      <c r="O40" s="7">
        <f>AVERAGE($O$5:O8)</f>
        <v>1795.25</v>
      </c>
      <c r="P40" s="12">
        <f t="shared" si="19"/>
        <v>1.392563709789723E-4</v>
      </c>
      <c r="Q40" s="9">
        <f>AVERAGE($Q$5:Q8)</f>
        <v>20570.5</v>
      </c>
      <c r="R40" s="9">
        <f>AVERAGE($R$5:R8)</f>
        <v>6928.75</v>
      </c>
      <c r="S40" s="12">
        <f t="shared" si="20"/>
        <v>1.9688616272776476</v>
      </c>
      <c r="T40" s="7">
        <f>AVERAGE($T$5:T8)</f>
        <v>1522387.5</v>
      </c>
      <c r="U40" s="7">
        <f>AVERAGE($U$5:U8)</f>
        <v>1564475.25</v>
      </c>
      <c r="V40" s="12">
        <f t="shared" si="21"/>
        <v>-2.6902151376316116E-2</v>
      </c>
      <c r="W40" s="17"/>
      <c r="X40" s="9">
        <f>AVERAGE($X$5:X8)</f>
        <v>2803.75</v>
      </c>
      <c r="Y40" s="9">
        <f>AVERAGE($Y$5:Y8)</f>
        <v>2255.5</v>
      </c>
      <c r="Z40" s="12">
        <f t="shared" si="22"/>
        <v>0.24307248947018401</v>
      </c>
      <c r="AA40" s="7">
        <f>AVERAGE($AA$5:AA8)</f>
        <v>12334826.8825</v>
      </c>
      <c r="AB40" s="7">
        <f>AVERAGE($AB$5:AB8)</f>
        <v>13517701.4725</v>
      </c>
      <c r="AC40" s="12">
        <f t="shared" si="23"/>
        <v>-8.7505600889796531E-2</v>
      </c>
      <c r="AD40" s="17"/>
      <c r="AE40" s="17"/>
      <c r="AF40" s="9">
        <f>AVERAGE($AF$5:AF8)</f>
        <v>212.25</v>
      </c>
      <c r="AG40" s="9">
        <f>AVERAGE($AG$5:AG8)</f>
        <v>205.5</v>
      </c>
      <c r="AH40" s="12">
        <f t="shared" si="24"/>
        <v>3.2846715328467155E-2</v>
      </c>
      <c r="AI40" s="7">
        <f>AVERAGE($AI$5:AI8)</f>
        <v>325.25</v>
      </c>
      <c r="AJ40" s="7">
        <f>AVERAGE($AJ$5:AJ8)</f>
        <v>339.5</v>
      </c>
      <c r="AK40" s="12">
        <f t="shared" si="25"/>
        <v>-4.1973490427098671E-2</v>
      </c>
      <c r="AL40" s="9">
        <f>AVERAGE($AL$5:AL8)</f>
        <v>1363415.25</v>
      </c>
      <c r="AM40" s="9">
        <f>AVERAGE($AM$5:AM8)</f>
        <v>1628569.25</v>
      </c>
      <c r="AN40" s="12">
        <f t="shared" si="26"/>
        <v>-0.16281407744865622</v>
      </c>
      <c r="AO40" s="7">
        <f>AVERAGE($AO$5:AO8)</f>
        <v>310480.48749999999</v>
      </c>
      <c r="AP40" s="7">
        <f>AVERAGE($AP$5:AP8)</f>
        <v>317123.5625</v>
      </c>
      <c r="AQ40" s="12">
        <f t="shared" si="27"/>
        <v>-2.0947907331862203E-2</v>
      </c>
      <c r="AR40" s="9">
        <f>AVERAGE($AR$5:AR8)</f>
        <v>47949.781499999997</v>
      </c>
      <c r="AS40" s="9">
        <f>AVERAGE($AS$5:AS8)</f>
        <v>-126235.14250000002</v>
      </c>
      <c r="AT40" s="12">
        <f t="shared" si="28"/>
        <v>-1.379844950862237</v>
      </c>
    </row>
    <row r="41" spans="1:46" ht="14.25">
      <c r="A41" s="6">
        <f t="shared" si="14"/>
        <v>46086</v>
      </c>
      <c r="B41" s="7">
        <f>AVERAGE($B$5:B9)</f>
        <v>2818.4</v>
      </c>
      <c r="C41" s="7">
        <f>AVERAGE($C$5:C9)</f>
        <v>2369.6</v>
      </c>
      <c r="D41" s="12">
        <f t="shared" si="15"/>
        <v>0.18939905469277524</v>
      </c>
      <c r="E41" s="9">
        <f>AVERAGE($E$5:E9)</f>
        <v>120.6</v>
      </c>
      <c r="F41" s="9">
        <f>AVERAGE($F$5:F9)</f>
        <v>146.4</v>
      </c>
      <c r="G41" s="12">
        <f t="shared" si="16"/>
        <v>-0.1762295081967214</v>
      </c>
      <c r="H41" s="7">
        <f>AVERAGE($H$5:H9)</f>
        <v>34</v>
      </c>
      <c r="I41" s="7">
        <f>AVERAGE($I$5:I9)</f>
        <v>30.8</v>
      </c>
      <c r="J41" s="12">
        <f t="shared" si="17"/>
        <v>0.10389610389610388</v>
      </c>
      <c r="K41" s="9">
        <f>AVERAGE($K$5:K9)</f>
        <v>834.4</v>
      </c>
      <c r="L41" s="9">
        <f>AVERAGE($L$5:L9)</f>
        <v>807.8</v>
      </c>
      <c r="M41" s="12">
        <f t="shared" si="18"/>
        <v>3.2928942807625677E-2</v>
      </c>
      <c r="N41" s="7">
        <f>AVERAGE($N$5:N9)</f>
        <v>1812.6</v>
      </c>
      <c r="O41" s="7">
        <f>AVERAGE($O$5:O9)</f>
        <v>1818.6</v>
      </c>
      <c r="P41" s="12">
        <f t="shared" si="19"/>
        <v>-3.2992411745298585E-3</v>
      </c>
      <c r="Q41" s="9">
        <f>AVERAGE($Q$5:Q9)</f>
        <v>17201.400000000001</v>
      </c>
      <c r="R41" s="9">
        <f>AVERAGE($R$5:R9)</f>
        <v>6524.2</v>
      </c>
      <c r="S41" s="12">
        <f t="shared" si="20"/>
        <v>1.6365531406149414</v>
      </c>
      <c r="T41" s="7">
        <f>AVERAGE($T$5:T9)</f>
        <v>1630909.4</v>
      </c>
      <c r="U41" s="7">
        <f>AVERAGE($U$5:U9)</f>
        <v>1682386.4</v>
      </c>
      <c r="V41" s="12">
        <f t="shared" si="21"/>
        <v>-3.0597608254560309E-2</v>
      </c>
      <c r="W41" s="17"/>
      <c r="X41" s="9">
        <f>AVERAGE($X$5:X9)</f>
        <v>2757.2</v>
      </c>
      <c r="Y41" s="9">
        <f>AVERAGE($Y$5:Y9)</f>
        <v>2296.8000000000002</v>
      </c>
      <c r="Z41" s="12">
        <f t="shared" si="22"/>
        <v>0.20045280390107958</v>
      </c>
      <c r="AA41" s="7">
        <f>AVERAGE($AA$5:AA9)</f>
        <v>13445253.49</v>
      </c>
      <c r="AB41" s="7">
        <f>AVERAGE($AB$5:AB9)</f>
        <v>16040790.893999999</v>
      </c>
      <c r="AC41" s="12">
        <f t="shared" si="23"/>
        <v>-0.16180856799092436</v>
      </c>
      <c r="AD41" s="17"/>
      <c r="AE41" s="17"/>
      <c r="AF41" s="9">
        <f>AVERAGE($AF$5:AF9)</f>
        <v>210.2</v>
      </c>
      <c r="AG41" s="9">
        <f>AVERAGE($AG$5:AG9)</f>
        <v>202.6</v>
      </c>
      <c r="AH41" s="12">
        <f t="shared" si="24"/>
        <v>3.7512339585389902E-2</v>
      </c>
      <c r="AI41" s="7">
        <f>AVERAGE($AI$5:AI9)</f>
        <v>326.2</v>
      </c>
      <c r="AJ41" s="7">
        <f>AVERAGE($AJ$5:AJ9)</f>
        <v>335.8</v>
      </c>
      <c r="AK41" s="12">
        <f t="shared" si="25"/>
        <v>-2.8588445503275828E-2</v>
      </c>
      <c r="AL41" s="9">
        <f>AVERAGE($AL$5:AL9)</f>
        <v>1369842</v>
      </c>
      <c r="AM41" s="9">
        <f>AVERAGE($AM$5:AM9)</f>
        <v>1577501.4</v>
      </c>
      <c r="AN41" s="12">
        <f t="shared" si="26"/>
        <v>-0.13163817160479219</v>
      </c>
      <c r="AO41" s="7">
        <f>AVERAGE($AO$5:AO9)</f>
        <v>368408.91600000003</v>
      </c>
      <c r="AP41" s="7">
        <f>AVERAGE($AP$5:AP9)</f>
        <v>374302.984</v>
      </c>
      <c r="AQ41" s="12">
        <f t="shared" si="27"/>
        <v>-1.5746783359867553E-2</v>
      </c>
      <c r="AR41" s="9">
        <f>AVERAGE($AR$5:AR9)</f>
        <v>104346.20808</v>
      </c>
      <c r="AS41" s="9">
        <f>AVERAGE($AS$5:AS9)</f>
        <v>-38595.578080000007</v>
      </c>
      <c r="AT41" s="12">
        <f t="shared" si="28"/>
        <v>-3.7035793547051852</v>
      </c>
    </row>
    <row r="42" spans="1:46" ht="14.25">
      <c r="A42" s="6">
        <f t="shared" si="14"/>
        <v>46087</v>
      </c>
      <c r="B42" s="7">
        <f>AVERAGE($B$5:B10)</f>
        <v>3038.1666666666665</v>
      </c>
      <c r="C42" s="7">
        <f>AVERAGE($C$5:C10)</f>
        <v>2583.1666666666665</v>
      </c>
      <c r="D42" s="12">
        <f t="shared" si="15"/>
        <v>0.17614039615459062</v>
      </c>
      <c r="E42" s="9">
        <f>AVERAGE($E$5:E10)</f>
        <v>133.83333333333334</v>
      </c>
      <c r="F42" s="9">
        <f>AVERAGE($F$5:F10)</f>
        <v>166.66666666666666</v>
      </c>
      <c r="G42" s="12">
        <f t="shared" si="16"/>
        <v>-0.1969999999999999</v>
      </c>
      <c r="H42" s="7">
        <f>AVERAGE($H$5:H10)</f>
        <v>34.833333333333336</v>
      </c>
      <c r="I42" s="7">
        <f>AVERAGE($I$5:I10)</f>
        <v>37.5</v>
      </c>
      <c r="J42" s="12">
        <f t="shared" si="17"/>
        <v>-7.1111111111111042E-2</v>
      </c>
      <c r="K42" s="9">
        <f>AVERAGE($K$5:K10)</f>
        <v>831.16666666666663</v>
      </c>
      <c r="L42" s="9">
        <f>AVERAGE($L$5:L10)</f>
        <v>814.5</v>
      </c>
      <c r="M42" s="12">
        <f t="shared" si="18"/>
        <v>2.0462451401677875E-2</v>
      </c>
      <c r="N42" s="7">
        <f>AVERAGE($N$5:N10)</f>
        <v>1818</v>
      </c>
      <c r="O42" s="7">
        <f>AVERAGE($O$5:O10)</f>
        <v>1834.3333333333333</v>
      </c>
      <c r="P42" s="12">
        <f t="shared" si="19"/>
        <v>-8.9042340541522404E-3</v>
      </c>
      <c r="Q42" s="9">
        <f>AVERAGE($Q$5:Q10)</f>
        <v>15842.833333333334</v>
      </c>
      <c r="R42" s="9">
        <f>AVERAGE($R$5:R10)</f>
        <v>6961.333333333333</v>
      </c>
      <c r="S42" s="12">
        <f t="shared" si="20"/>
        <v>1.2758331737215094</v>
      </c>
      <c r="T42" s="7">
        <f>AVERAGE($T$5:T10)</f>
        <v>1673903.5</v>
      </c>
      <c r="U42" s="7">
        <f>AVERAGE($U$5:U10)</f>
        <v>1618523.6666666667</v>
      </c>
      <c r="V42" s="12">
        <f t="shared" si="21"/>
        <v>3.421626416337023E-2</v>
      </c>
      <c r="W42" s="17"/>
      <c r="X42" s="9">
        <f>AVERAGE($X$5:X10)</f>
        <v>2967.6666666666665</v>
      </c>
      <c r="Y42" s="9">
        <f>AVERAGE($Y$5:Y10)</f>
        <v>2506.8333333333335</v>
      </c>
      <c r="Z42" s="12">
        <f t="shared" si="22"/>
        <v>0.18383086230968673</v>
      </c>
      <c r="AA42" s="7">
        <f>AVERAGE($AA$5:AA10)</f>
        <v>13984935.801666668</v>
      </c>
      <c r="AB42" s="7">
        <f>AVERAGE($AB$5:AB10)</f>
        <v>15785274.858333334</v>
      </c>
      <c r="AC42" s="12">
        <f t="shared" si="23"/>
        <v>-0.11405180288743816</v>
      </c>
      <c r="AD42" s="17"/>
      <c r="AE42" s="17"/>
      <c r="AF42" s="9">
        <f>AVERAGE($AF$5:AF10)</f>
        <v>216.33333333333334</v>
      </c>
      <c r="AG42" s="9">
        <f>AVERAGE($AG$5:AG10)</f>
        <v>205.33333333333334</v>
      </c>
      <c r="AH42" s="12">
        <f t="shared" si="24"/>
        <v>5.3571428571428568E-2</v>
      </c>
      <c r="AI42" s="7">
        <f>AVERAGE($AI$5:AI10)</f>
        <v>335</v>
      </c>
      <c r="AJ42" s="7">
        <f>AVERAGE($AJ$5:AJ10)</f>
        <v>337</v>
      </c>
      <c r="AK42" s="12">
        <f t="shared" si="25"/>
        <v>-5.9347181008902079E-3</v>
      </c>
      <c r="AL42" s="9">
        <f>AVERAGE($AL$5:AL10)</f>
        <v>1436341.8333333333</v>
      </c>
      <c r="AM42" s="9">
        <f>AVERAGE($AM$5:AM10)</f>
        <v>1559054.6666666667</v>
      </c>
      <c r="AN42" s="12">
        <f t="shared" si="26"/>
        <v>-7.8709769424377768E-2</v>
      </c>
      <c r="AO42" s="7">
        <f>AVERAGE($AO$5:AO10)</f>
        <v>447252.6766666667</v>
      </c>
      <c r="AP42" s="7">
        <f>AVERAGE($AP$5:AP10)</f>
        <v>397148.41333333333</v>
      </c>
      <c r="AQ42" s="12">
        <f t="shared" si="27"/>
        <v>0.12616004911816181</v>
      </c>
      <c r="AR42" s="9">
        <f>AVERAGE($AR$5:AR10)</f>
        <v>162364.81213333333</v>
      </c>
      <c r="AS42" s="9">
        <f>AVERAGE($AS$5:AS10)</f>
        <v>1925.1387333333357</v>
      </c>
      <c r="AT42" s="12">
        <f t="shared" si="28"/>
        <v>83.33927868263406</v>
      </c>
    </row>
    <row r="43" spans="1:46" ht="14.25">
      <c r="A43" s="6">
        <f t="shared" si="14"/>
        <v>46088</v>
      </c>
      <c r="B43" s="7">
        <f>AVERAGE($B$5:B11)</f>
        <v>3050.1428571428573</v>
      </c>
      <c r="C43" s="7">
        <f>AVERAGE($C$5:C11)</f>
        <v>2652.4285714285716</v>
      </c>
      <c r="D43" s="12">
        <f t="shared" si="15"/>
        <v>0.14994344805299728</v>
      </c>
      <c r="E43" s="9">
        <f>AVERAGE($E$5:E11)</f>
        <v>133.42857142857142</v>
      </c>
      <c r="F43" s="9">
        <f>AVERAGE($F$5:F11)</f>
        <v>189.42857142857142</v>
      </c>
      <c r="G43" s="12">
        <f t="shared" si="16"/>
        <v>-0.29562594268476622</v>
      </c>
      <c r="H43" s="7">
        <f>AVERAGE($H$5:H11)</f>
        <v>35</v>
      </c>
      <c r="I43" s="7">
        <f>AVERAGE($I$5:I11)</f>
        <v>55.285714285714285</v>
      </c>
      <c r="J43" s="12">
        <f t="shared" si="17"/>
        <v>-0.36692506459948321</v>
      </c>
      <c r="K43" s="9">
        <f>AVERAGE($K$5:K11)</f>
        <v>832.85714285714289</v>
      </c>
      <c r="L43" s="9">
        <f>AVERAGE($L$5:L11)</f>
        <v>835.71428571428567</v>
      </c>
      <c r="M43" s="12">
        <f t="shared" si="18"/>
        <v>-3.4188034188033217E-3</v>
      </c>
      <c r="N43" s="7">
        <f>AVERAGE($N$5:N11)</f>
        <v>1830.2857142857142</v>
      </c>
      <c r="O43" s="7">
        <f>AVERAGE($O$5:O11)</f>
        <v>1853.8571428571429</v>
      </c>
      <c r="P43" s="12">
        <f t="shared" si="19"/>
        <v>-1.271480311320033E-2</v>
      </c>
      <c r="Q43" s="9">
        <f>AVERAGE($Q$5:Q11)</f>
        <v>14980.571428571429</v>
      </c>
      <c r="R43" s="9">
        <f>AVERAGE($R$5:R11)</f>
        <v>8645.4285714285706</v>
      </c>
      <c r="S43" s="12">
        <f t="shared" si="20"/>
        <v>0.73277372021547338</v>
      </c>
      <c r="T43" s="7">
        <f>AVERAGE($T$5:T11)</f>
        <v>1648478</v>
      </c>
      <c r="U43" s="7">
        <f>AVERAGE($U$5:U11)</f>
        <v>1600604</v>
      </c>
      <c r="V43" s="12">
        <f t="shared" si="21"/>
        <v>2.9909958990481093E-2</v>
      </c>
      <c r="W43" s="17"/>
      <c r="X43" s="9">
        <f>AVERAGE($X$5:X11)</f>
        <v>2984.1428571428573</v>
      </c>
      <c r="Y43" s="9">
        <f>AVERAGE($Y$5:Y11)</f>
        <v>2574.5714285714284</v>
      </c>
      <c r="Z43" s="12">
        <f t="shared" si="22"/>
        <v>0.15908334258128967</v>
      </c>
      <c r="AA43" s="7">
        <f>AVERAGE($AA$5:AA11)</f>
        <v>13586912.271428572</v>
      </c>
      <c r="AB43" s="7">
        <f>AVERAGE($AB$5:AB11)</f>
        <v>15565894.690000001</v>
      </c>
      <c r="AC43" s="12">
        <f t="shared" si="23"/>
        <v>-0.12713579643082046</v>
      </c>
      <c r="AD43" s="17"/>
      <c r="AE43" s="17"/>
      <c r="AF43" s="9">
        <f>AVERAGE($AF$5:AF11)</f>
        <v>218.28571428571428</v>
      </c>
      <c r="AG43" s="9">
        <f>AVERAGE($AG$5:AG11)</f>
        <v>205.85714285714286</v>
      </c>
      <c r="AH43" s="12">
        <f t="shared" si="24"/>
        <v>6.0374739764052679E-2</v>
      </c>
      <c r="AI43" s="7">
        <f>AVERAGE($AI$5:AI11)</f>
        <v>334.71428571428572</v>
      </c>
      <c r="AJ43" s="7">
        <f>AVERAGE($AJ$5:AJ11)</f>
        <v>336.14285714285717</v>
      </c>
      <c r="AK43" s="12">
        <f t="shared" si="25"/>
        <v>-4.2498937526562319E-3</v>
      </c>
      <c r="AL43" s="9">
        <f>AVERAGE($AL$5:AL11)</f>
        <v>1352097.7142857143</v>
      </c>
      <c r="AM43" s="9">
        <f>AVERAGE($AM$5:AM11)</f>
        <v>1502273.4285714286</v>
      </c>
      <c r="AN43" s="12">
        <f t="shared" si="26"/>
        <v>-9.9965633039600765E-2</v>
      </c>
      <c r="AO43" s="7">
        <f>AVERAGE($AO$5:AO11)</f>
        <v>507540.8971428572</v>
      </c>
      <c r="AP43" s="7">
        <f>AVERAGE($AP$5:AP11)</f>
        <v>425938.33142857143</v>
      </c>
      <c r="AQ43" s="12">
        <f t="shared" si="27"/>
        <v>0.19158305250573643</v>
      </c>
      <c r="AR43" s="9">
        <f>AVERAGE($AR$5:AR11)</f>
        <v>224102.3052</v>
      </c>
      <c r="AS43" s="9">
        <f>AVERAGE($AS$5:AS11)</f>
        <v>27774.707371428569</v>
      </c>
      <c r="AT43" s="12">
        <f t="shared" si="28"/>
        <v>7.0685748441234963</v>
      </c>
    </row>
    <row r="44" spans="1:46" ht="14.25">
      <c r="A44" s="6">
        <f t="shared" si="14"/>
        <v>46089</v>
      </c>
      <c r="B44" s="7">
        <f>AVERAGE($B$5:B12)</f>
        <v>3027.75</v>
      </c>
      <c r="C44" s="7">
        <f>AVERAGE($C$5:C12)</f>
        <v>2675.375</v>
      </c>
      <c r="D44" s="12">
        <f t="shared" si="15"/>
        <v>0.13171050787272812</v>
      </c>
      <c r="E44" s="9">
        <f>AVERAGE($E$5:E12)</f>
        <v>129.875</v>
      </c>
      <c r="F44" s="9">
        <f>AVERAGE($F$5:F12)</f>
        <v>189.625</v>
      </c>
      <c r="G44" s="12">
        <f t="shared" si="16"/>
        <v>-0.31509558338826632</v>
      </c>
      <c r="H44" s="7">
        <f>AVERAGE($H$5:H12)</f>
        <v>34.75</v>
      </c>
      <c r="I44" s="7">
        <f>AVERAGE($I$5:I12)</f>
        <v>56</v>
      </c>
      <c r="J44" s="12">
        <f t="shared" si="17"/>
        <v>-0.3794642857142857</v>
      </c>
      <c r="K44" s="9">
        <f>AVERAGE($K$5:K12)</f>
        <v>831.875</v>
      </c>
      <c r="L44" s="9">
        <f>AVERAGE($L$5:L12)</f>
        <v>838.375</v>
      </c>
      <c r="M44" s="12">
        <f t="shared" si="18"/>
        <v>-7.7530937826151784E-3</v>
      </c>
      <c r="N44" s="7">
        <f>AVERAGE($N$5:N12)</f>
        <v>1829.125</v>
      </c>
      <c r="O44" s="7">
        <f>AVERAGE($O$5:O12)</f>
        <v>1851.125</v>
      </c>
      <c r="P44" s="12">
        <f t="shared" si="19"/>
        <v>-1.1884664730906882E-2</v>
      </c>
      <c r="Q44" s="9">
        <f>AVERAGE($Q$5:Q12)</f>
        <v>14311.625</v>
      </c>
      <c r="R44" s="9">
        <f>AVERAGE($R$5:R12)</f>
        <v>8765.75</v>
      </c>
      <c r="S44" s="12">
        <f t="shared" si="20"/>
        <v>0.63267546986852241</v>
      </c>
      <c r="T44" s="7">
        <f>AVERAGE($T$5:T12)</f>
        <v>1625331.25</v>
      </c>
      <c r="U44" s="7">
        <f>AVERAGE($U$5:U12)</f>
        <v>1563905.25</v>
      </c>
      <c r="V44" s="12">
        <f t="shared" si="21"/>
        <v>3.9277315553483821E-2</v>
      </c>
      <c r="W44" s="17"/>
      <c r="X44" s="9">
        <f>AVERAGE($X$5:X12)</f>
        <v>2960.75</v>
      </c>
      <c r="Y44" s="9">
        <f>AVERAGE($Y$5:Y12)</f>
        <v>2596.5</v>
      </c>
      <c r="Z44" s="12">
        <f t="shared" si="22"/>
        <v>0.1402849990371654</v>
      </c>
      <c r="AA44" s="7">
        <f>AVERAGE($AA$5:AA12)</f>
        <v>13179016.53875</v>
      </c>
      <c r="AB44" s="7">
        <f>AVERAGE($AB$5:AB12)</f>
        <v>15082180.290000001</v>
      </c>
      <c r="AC44" s="12">
        <f t="shared" si="23"/>
        <v>-0.1261862485831616</v>
      </c>
      <c r="AD44" s="17"/>
      <c r="AE44" s="17"/>
      <c r="AF44" s="9">
        <f>AVERAGE($AF$5:AF12)</f>
        <v>217.75</v>
      </c>
      <c r="AG44" s="9">
        <f>AVERAGE($AG$5:AG12)</f>
        <v>205.5</v>
      </c>
      <c r="AH44" s="12">
        <f t="shared" si="24"/>
        <v>5.9610705596107053E-2</v>
      </c>
      <c r="AI44" s="7">
        <f>AVERAGE($AI$5:AI12)</f>
        <v>332.875</v>
      </c>
      <c r="AJ44" s="7">
        <f>AVERAGE($AJ$5:AJ12)</f>
        <v>331.625</v>
      </c>
      <c r="AK44" s="12">
        <f t="shared" si="25"/>
        <v>3.7693177534866189E-3</v>
      </c>
      <c r="AL44" s="9">
        <f>AVERAGE($AL$5:AL12)</f>
        <v>1329147.5</v>
      </c>
      <c r="AM44" s="9">
        <f>AVERAGE($AM$5:AM12)</f>
        <v>1459532.375</v>
      </c>
      <c r="AN44" s="12">
        <f t="shared" si="26"/>
        <v>-8.933332157157528E-2</v>
      </c>
      <c r="AO44" s="7">
        <f>AVERAGE($AO$5:AO12)</f>
        <v>478464.23375000001</v>
      </c>
      <c r="AP44" s="7">
        <f>AVERAGE($AP$5:AP12)</f>
        <v>452610.13249999995</v>
      </c>
      <c r="AQ44" s="12">
        <f t="shared" si="27"/>
        <v>5.7122232565131686E-2</v>
      </c>
      <c r="AR44" s="9">
        <f>AVERAGE($AR$5:AR12)</f>
        <v>205809.09195</v>
      </c>
      <c r="AS44" s="9">
        <f>AVERAGE($AS$5:AS12)</f>
        <v>47036.304099999994</v>
      </c>
      <c r="AT44" s="12">
        <f t="shared" si="28"/>
        <v>3.3755370641461613</v>
      </c>
    </row>
    <row r="45" spans="1:46" ht="14.25">
      <c r="A45" s="6">
        <f t="shared" si="14"/>
        <v>46090</v>
      </c>
      <c r="B45" s="7">
        <f>AVERAGE($B$5:B13)</f>
        <v>3006.3333333333335</v>
      </c>
      <c r="C45" s="7">
        <f>AVERAGE($C$5:C13)</f>
        <v>2660.2222222222222</v>
      </c>
      <c r="D45" s="12">
        <f t="shared" si="15"/>
        <v>0.13010608971681573</v>
      </c>
      <c r="E45" s="9">
        <f>AVERAGE($E$5:E13)</f>
        <v>131.66666666666666</v>
      </c>
      <c r="F45" s="9">
        <f>AVERAGE($F$5:F13)</f>
        <v>194.11111111111111</v>
      </c>
      <c r="G45" s="12">
        <f t="shared" si="16"/>
        <v>-0.3216943331425301</v>
      </c>
      <c r="H45" s="7">
        <f>AVERAGE($H$5:H13)</f>
        <v>35.555555555555557</v>
      </c>
      <c r="I45" s="7">
        <f>AVERAGE($I$5:I13)</f>
        <v>62.333333333333336</v>
      </c>
      <c r="J45" s="12">
        <f t="shared" si="17"/>
        <v>-0.42959001782531192</v>
      </c>
      <c r="K45" s="9">
        <f>AVERAGE($K$5:K13)</f>
        <v>825.44444444444446</v>
      </c>
      <c r="L45" s="9">
        <f>AVERAGE($L$5:L13)</f>
        <v>841.88888888888891</v>
      </c>
      <c r="M45" s="12">
        <f t="shared" si="18"/>
        <v>-1.9532796621354112E-2</v>
      </c>
      <c r="N45" s="7">
        <f>AVERAGE($N$5:N13)</f>
        <v>1827.2222222222222</v>
      </c>
      <c r="O45" s="7">
        <f>AVERAGE($O$5:O13)</f>
        <v>1839.4444444444443</v>
      </c>
      <c r="P45" s="12">
        <f t="shared" si="19"/>
        <v>-6.6445182724252224E-3</v>
      </c>
      <c r="Q45" s="9">
        <f>AVERAGE($Q$5:Q13)</f>
        <v>14429.777777777777</v>
      </c>
      <c r="R45" s="9">
        <f>AVERAGE($R$5:R13)</f>
        <v>9908.4444444444453</v>
      </c>
      <c r="S45" s="12">
        <f t="shared" si="20"/>
        <v>0.45631111509823252</v>
      </c>
      <c r="T45" s="7">
        <f>AVERAGE($T$5:T13)</f>
        <v>1616105.888888889</v>
      </c>
      <c r="U45" s="7">
        <f>AVERAGE($U$5:U13)</f>
        <v>1552651.3333333333</v>
      </c>
      <c r="V45" s="12">
        <f t="shared" si="21"/>
        <v>4.0868515804721818E-2</v>
      </c>
      <c r="W45" s="17"/>
      <c r="X45" s="9">
        <f>AVERAGE($X$5:X13)</f>
        <v>2941.4444444444443</v>
      </c>
      <c r="Y45" s="9">
        <f>AVERAGE($Y$5:Y13)</f>
        <v>2582.3333333333335</v>
      </c>
      <c r="Z45" s="12">
        <f t="shared" si="22"/>
        <v>0.13906458414009715</v>
      </c>
      <c r="AA45" s="7">
        <f>AVERAGE($AA$5:AA13)</f>
        <v>12910757.844444444</v>
      </c>
      <c r="AB45" s="7">
        <f>AVERAGE($AB$5:AB13)</f>
        <v>14664924.89888889</v>
      </c>
      <c r="AC45" s="12">
        <f t="shared" si="23"/>
        <v>-0.11961650445119923</v>
      </c>
      <c r="AD45" s="17"/>
      <c r="AE45" s="17"/>
      <c r="AF45" s="9">
        <f>AVERAGE($AF$5:AF13)</f>
        <v>218.88888888888889</v>
      </c>
      <c r="AG45" s="9">
        <f>AVERAGE($AG$5:AG13)</f>
        <v>204.44444444444446</v>
      </c>
      <c r="AH45" s="12">
        <f t="shared" si="24"/>
        <v>7.0652173913043403E-2</v>
      </c>
      <c r="AI45" s="7">
        <f>AVERAGE($AI$5:AI13)</f>
        <v>335.33333333333331</v>
      </c>
      <c r="AJ45" s="7">
        <f>AVERAGE($AJ$5:AJ13)</f>
        <v>327.44444444444446</v>
      </c>
      <c r="AK45" s="12">
        <f t="shared" si="25"/>
        <v>2.4092297251442046E-2</v>
      </c>
      <c r="AL45" s="9">
        <f>AVERAGE($AL$5:AL13)</f>
        <v>1355160.6666666667</v>
      </c>
      <c r="AM45" s="9">
        <f>AVERAGE($AM$5:AM13)</f>
        <v>1464389</v>
      </c>
      <c r="AN45" s="12">
        <f t="shared" si="26"/>
        <v>-7.4589698046989741E-2</v>
      </c>
      <c r="AO45" s="7">
        <f>AVERAGE($AO$5:AO13)</f>
        <v>480060.35888888896</v>
      </c>
      <c r="AP45" s="7">
        <f>AVERAGE($AP$5:AP13)</f>
        <v>472405.17444444436</v>
      </c>
      <c r="AQ45" s="12">
        <f t="shared" si="27"/>
        <v>1.6204700664947662E-2</v>
      </c>
      <c r="AR45" s="9">
        <f>AVERAGE($AR$5:AR13)</f>
        <v>167988.98915555555</v>
      </c>
      <c r="AS45" s="9">
        <f>AVERAGE($AS$5:AS13)</f>
        <v>22772.185733333328</v>
      </c>
      <c r="AT45" s="12">
        <f t="shared" si="28"/>
        <v>6.3769374236948053</v>
      </c>
    </row>
    <row r="46" spans="1:46" ht="14.25">
      <c r="A46" s="6">
        <f t="shared" si="14"/>
        <v>46091</v>
      </c>
      <c r="B46" s="7">
        <f>AVERAGE($B$5:B14)</f>
        <v>2971.2</v>
      </c>
      <c r="C46" s="7">
        <f>AVERAGE($C$5:C14)</f>
        <v>2646.8</v>
      </c>
      <c r="D46" s="12">
        <f t="shared" si="15"/>
        <v>0.12256309505818332</v>
      </c>
      <c r="E46" s="9">
        <f>AVERAGE($E$5:E14)</f>
        <v>129.4</v>
      </c>
      <c r="F46" s="9">
        <f>AVERAGE($F$5:F14)</f>
        <v>185.4</v>
      </c>
      <c r="G46" s="12">
        <f t="shared" si="16"/>
        <v>-0.30204962243797195</v>
      </c>
      <c r="H46" s="7">
        <f>AVERAGE($H$5:H14)</f>
        <v>34.799999999999997</v>
      </c>
      <c r="I46" s="7">
        <f>AVERAGE($I$5:I14)</f>
        <v>58.4</v>
      </c>
      <c r="J46" s="12">
        <f t="shared" si="17"/>
        <v>-0.40410958904109595</v>
      </c>
      <c r="K46" s="9">
        <f>AVERAGE($K$5:K14)</f>
        <v>823.4</v>
      </c>
      <c r="L46" s="9">
        <f>AVERAGE($L$5:L14)</f>
        <v>835.7</v>
      </c>
      <c r="M46" s="12">
        <f t="shared" si="18"/>
        <v>-1.471820031111651E-2</v>
      </c>
      <c r="N46" s="7">
        <f>AVERAGE($N$5:N14)</f>
        <v>1818.8</v>
      </c>
      <c r="O46" s="7">
        <f>AVERAGE($O$5:O14)</f>
        <v>1831.2</v>
      </c>
      <c r="P46" s="12">
        <f t="shared" si="19"/>
        <v>-6.7715159458279217E-3</v>
      </c>
      <c r="Q46" s="9">
        <f>AVERAGE($Q$5:Q14)</f>
        <v>13724.8</v>
      </c>
      <c r="R46" s="9">
        <f>AVERAGE($R$5:R14)</f>
        <v>9789.2000000000007</v>
      </c>
      <c r="S46" s="12">
        <f t="shared" si="20"/>
        <v>0.40203489559923161</v>
      </c>
      <c r="T46" s="7">
        <f>AVERAGE($T$5:T14)</f>
        <v>1617252.8</v>
      </c>
      <c r="U46" s="7">
        <f>AVERAGE($U$5:U14)</f>
        <v>1567131.1</v>
      </c>
      <c r="V46" s="12">
        <f t="shared" si="21"/>
        <v>3.1983093182184917E-2</v>
      </c>
      <c r="W46" s="17"/>
      <c r="X46" s="9">
        <f>AVERAGE($X$5:X14)</f>
        <v>2905.8</v>
      </c>
      <c r="Y46" s="9">
        <f>AVERAGE($Y$5:Y14)</f>
        <v>2569.9</v>
      </c>
      <c r="Z46" s="12">
        <f t="shared" si="22"/>
        <v>0.13070547492120319</v>
      </c>
      <c r="AA46" s="7">
        <f>AVERAGE($AA$5:AA14)</f>
        <v>12672566.811000001</v>
      </c>
      <c r="AB46" s="7">
        <f>AVERAGE($AB$5:AB14)</f>
        <v>14510271.476</v>
      </c>
      <c r="AC46" s="12">
        <f t="shared" si="23"/>
        <v>-0.12664853776440807</v>
      </c>
      <c r="AD46" s="17"/>
      <c r="AE46" s="17"/>
      <c r="AF46" s="9">
        <f>AVERAGE($AF$5:AF14)</f>
        <v>216.6</v>
      </c>
      <c r="AG46" s="9">
        <f>AVERAGE($AG$5:AG14)</f>
        <v>205.9</v>
      </c>
      <c r="AH46" s="12">
        <f t="shared" si="24"/>
        <v>5.1966974259349145E-2</v>
      </c>
      <c r="AI46" s="7">
        <f>AVERAGE($AI$5:AI14)</f>
        <v>332.5</v>
      </c>
      <c r="AJ46" s="7">
        <f>AVERAGE($AJ$5:AJ14)</f>
        <v>330.4</v>
      </c>
      <c r="AK46" s="12">
        <f t="shared" si="25"/>
        <v>6.3559322033898994E-3</v>
      </c>
      <c r="AL46" s="9">
        <f>AVERAGE($AL$5:AL14)</f>
        <v>1355355.7</v>
      </c>
      <c r="AM46" s="9">
        <f>AVERAGE($AM$5:AM14)</f>
        <v>1477049.7</v>
      </c>
      <c r="AN46" s="12">
        <f t="shared" si="26"/>
        <v>-8.2389915518753368E-2</v>
      </c>
      <c r="AO46" s="7">
        <f>AVERAGE($AO$5:AO14)</f>
        <v>461040.59700000007</v>
      </c>
      <c r="AP46" s="7">
        <f>AVERAGE($AP$5:AP14)</f>
        <v>435246.72399999993</v>
      </c>
      <c r="AQ46" s="12">
        <f t="shared" si="27"/>
        <v>5.9262647086575526E-2</v>
      </c>
      <c r="AR46" s="9">
        <f>AVERAGE($AR$5:AR14)</f>
        <v>157240.16636</v>
      </c>
      <c r="AS46" s="9">
        <f>AVERAGE($AS$5:AS14)</f>
        <v>12736.577119999994</v>
      </c>
      <c r="AT46" s="12">
        <f t="shared" si="28"/>
        <v>11.345559162287714</v>
      </c>
    </row>
    <row r="47" spans="1:46" ht="14.25">
      <c r="A47" s="6">
        <f t="shared" si="14"/>
        <v>46092</v>
      </c>
      <c r="B47" s="7">
        <f>AVERAGE($B$5:B15)</f>
        <v>2944.2727272727275</v>
      </c>
      <c r="C47" s="7">
        <f>AVERAGE($C$5:C15)</f>
        <v>2624.909090909091</v>
      </c>
      <c r="D47" s="12">
        <f t="shared" si="15"/>
        <v>0.12166655122255321</v>
      </c>
      <c r="E47" s="9">
        <f>AVERAGE($E$5:E15)</f>
        <v>127</v>
      </c>
      <c r="F47" s="9">
        <f>AVERAGE($F$5:F15)</f>
        <v>177.36363636363637</v>
      </c>
      <c r="G47" s="12">
        <f t="shared" si="16"/>
        <v>-0.28395694515633013</v>
      </c>
      <c r="H47" s="7">
        <f>AVERAGE($H$5:H15)</f>
        <v>32.909090909090907</v>
      </c>
      <c r="I47" s="7">
        <f>AVERAGE($I$5:I15)</f>
        <v>55.272727272727273</v>
      </c>
      <c r="J47" s="12">
        <f t="shared" si="17"/>
        <v>-0.4046052631578948</v>
      </c>
      <c r="K47" s="9">
        <f>AVERAGE($K$5:K15)</f>
        <v>818</v>
      </c>
      <c r="L47" s="9">
        <f>AVERAGE($L$5:L15)</f>
        <v>832.90909090909088</v>
      </c>
      <c r="M47" s="12">
        <f t="shared" si="18"/>
        <v>-1.7900021829294878E-2</v>
      </c>
      <c r="N47" s="7">
        <f>AVERAGE($N$5:N15)</f>
        <v>1805.909090909091</v>
      </c>
      <c r="O47" s="7">
        <f>AVERAGE($O$5:O15)</f>
        <v>1824</v>
      </c>
      <c r="P47" s="12">
        <f t="shared" si="19"/>
        <v>-9.9182615629983591E-3</v>
      </c>
      <c r="Q47" s="9">
        <f>AVERAGE($Q$5:Q15)</f>
        <v>12664.90909090909</v>
      </c>
      <c r="R47" s="9">
        <f>AVERAGE($R$5:R15)</f>
        <v>9732.7272727272721</v>
      </c>
      <c r="S47" s="12">
        <f t="shared" si="20"/>
        <v>0.30127031571081636</v>
      </c>
      <c r="T47" s="7">
        <f>AVERAGE($T$5:T15)</f>
        <v>1634085.3636363635</v>
      </c>
      <c r="U47" s="7">
        <f>AVERAGE($U$5:U15)</f>
        <v>1554975.6363636365</v>
      </c>
      <c r="V47" s="12">
        <f t="shared" si="21"/>
        <v>5.0875219792978786E-2</v>
      </c>
      <c r="W47" s="17"/>
      <c r="X47" s="9">
        <f>AVERAGE($X$5:X15)</f>
        <v>2878.5454545454545</v>
      </c>
      <c r="Y47" s="9">
        <f>AVERAGE($Y$5:Y15)</f>
        <v>2548.4545454545455</v>
      </c>
      <c r="Z47" s="12">
        <f t="shared" si="22"/>
        <v>0.12952591588484996</v>
      </c>
      <c r="AA47" s="7">
        <f>AVERAGE($AA$5:AA15)</f>
        <v>12481600.805454547</v>
      </c>
      <c r="AB47" s="7">
        <f>AVERAGE($AB$5:AB15)</f>
        <v>14217896.732727272</v>
      </c>
      <c r="AC47" s="12">
        <f t="shared" si="23"/>
        <v>-0.12212044860869306</v>
      </c>
      <c r="AD47" s="17"/>
      <c r="AE47" s="17"/>
      <c r="AF47" s="9">
        <f>AVERAGE($AF$5:AF15)</f>
        <v>214.45454545454547</v>
      </c>
      <c r="AG47" s="9">
        <f>AVERAGE($AG$5:AG15)</f>
        <v>205.54545454545453</v>
      </c>
      <c r="AH47" s="12">
        <f t="shared" si="24"/>
        <v>4.334365325077412E-2</v>
      </c>
      <c r="AI47" s="7">
        <f>AVERAGE($AI$5:AI15)</f>
        <v>330.09090909090907</v>
      </c>
      <c r="AJ47" s="7">
        <f>AVERAGE($AJ$5:AJ15)</f>
        <v>330</v>
      </c>
      <c r="AK47" s="12">
        <f t="shared" si="25"/>
        <v>2.7548209366383354E-4</v>
      </c>
      <c r="AL47" s="9">
        <f>AVERAGE($AL$5:AL15)</f>
        <v>1354380.7272727273</v>
      </c>
      <c r="AM47" s="9">
        <f>AVERAGE($AM$5:AM15)</f>
        <v>1459011.2727272727</v>
      </c>
      <c r="AN47" s="12">
        <f t="shared" si="26"/>
        <v>-7.1713322172599542E-2</v>
      </c>
      <c r="AO47" s="7">
        <f>AVERAGE($AO$5:AO15)</f>
        <v>486722.34545454552</v>
      </c>
      <c r="AP47" s="7">
        <f>AVERAGE($AP$5:AP15)</f>
        <v>434775.04636363633</v>
      </c>
      <c r="AQ47" s="12">
        <f t="shared" si="27"/>
        <v>0.11948086608324252</v>
      </c>
      <c r="AR47" s="9">
        <f>AVERAGE($AR$5:AR15)</f>
        <v>186622.61763636363</v>
      </c>
      <c r="AS47" s="9">
        <f>AVERAGE($AS$5:AS15)</f>
        <v>30008.24989090909</v>
      </c>
      <c r="AT47" s="12">
        <f t="shared" si="28"/>
        <v>5.2190437068074536</v>
      </c>
    </row>
    <row r="48" spans="1:46" ht="14.25">
      <c r="A48" s="6">
        <f t="shared" si="14"/>
        <v>46093</v>
      </c>
      <c r="B48" s="7">
        <f>AVERAGE($B$5:B16)</f>
        <v>2914.1666666666665</v>
      </c>
      <c r="C48" s="7">
        <f>AVERAGE($C$5:C16)</f>
        <v>2668.25</v>
      </c>
      <c r="D48" s="12">
        <f t="shared" si="15"/>
        <v>9.2164027608607327E-2</v>
      </c>
      <c r="E48" s="9">
        <f>AVERAGE($E$5:E16)</f>
        <v>125.41666666666667</v>
      </c>
      <c r="F48" s="9">
        <f>AVERAGE($F$5:F16)</f>
        <v>174.25</v>
      </c>
      <c r="G48" s="12">
        <f t="shared" si="16"/>
        <v>-0.28024868483978954</v>
      </c>
      <c r="H48" s="7">
        <f>AVERAGE($H$5:H16)</f>
        <v>32.333333333333336</v>
      </c>
      <c r="I48" s="7">
        <f>AVERAGE($I$5:I16)</f>
        <v>52.583333333333336</v>
      </c>
      <c r="J48" s="12">
        <f t="shared" si="17"/>
        <v>-0.38510301109350237</v>
      </c>
      <c r="K48" s="9">
        <f>AVERAGE($K$5:K16)</f>
        <v>812.58333333333337</v>
      </c>
      <c r="L48" s="9">
        <f>AVERAGE($L$5:L16)</f>
        <v>829.25</v>
      </c>
      <c r="M48" s="12">
        <f t="shared" si="18"/>
        <v>-2.0098482564566329E-2</v>
      </c>
      <c r="N48" s="7">
        <f>AVERAGE($N$5:N16)</f>
        <v>1801.9166666666667</v>
      </c>
      <c r="O48" s="7">
        <f>AVERAGE($O$5:O16)</f>
        <v>1818.1666666666667</v>
      </c>
      <c r="P48" s="12">
        <f t="shared" si="19"/>
        <v>-8.9375744797873316E-3</v>
      </c>
      <c r="Q48" s="9">
        <f>AVERAGE($Q$5:Q16)</f>
        <v>12063.583333333334</v>
      </c>
      <c r="R48" s="9">
        <f>AVERAGE($R$5:R16)</f>
        <v>9262.75</v>
      </c>
      <c r="S48" s="12">
        <f t="shared" si="20"/>
        <v>0.30237600424639915</v>
      </c>
      <c r="T48" s="7">
        <f>AVERAGE($T$5:T16)</f>
        <v>1656970.75</v>
      </c>
      <c r="U48" s="7">
        <f>AVERAGE($U$5:U16)</f>
        <v>1539395.4166666667</v>
      </c>
      <c r="V48" s="12">
        <f t="shared" si="21"/>
        <v>7.6377603869917488E-2</v>
      </c>
      <c r="W48" s="17"/>
      <c r="X48" s="9">
        <f>AVERAGE($X$5:X16)</f>
        <v>2848.9166666666665</v>
      </c>
      <c r="Y48" s="9">
        <f>AVERAGE($Y$5:Y16)</f>
        <v>2590.9166666666665</v>
      </c>
      <c r="Z48" s="12">
        <f t="shared" si="22"/>
        <v>9.9578656202759644E-2</v>
      </c>
      <c r="AA48" s="7">
        <f>AVERAGE($AA$5:AA16)</f>
        <v>12257778.249166667</v>
      </c>
      <c r="AB48" s="7">
        <f>AVERAGE($AB$5:AB16)</f>
        <v>13848362.185000001</v>
      </c>
      <c r="AC48" s="12">
        <f t="shared" si="23"/>
        <v>-0.11485718777316431</v>
      </c>
      <c r="AD48" s="17"/>
      <c r="AE48" s="17"/>
      <c r="AF48" s="9">
        <f>AVERAGE($AF$5:AF16)</f>
        <v>214.25</v>
      </c>
      <c r="AG48" s="9">
        <f>AVERAGE($AG$5:AG16)</f>
        <v>205.66666666666666</v>
      </c>
      <c r="AH48" s="12">
        <f t="shared" si="24"/>
        <v>4.1734197730956289E-2</v>
      </c>
      <c r="AI48" s="7">
        <f>AVERAGE($AI$5:AI16)</f>
        <v>330.83333333333331</v>
      </c>
      <c r="AJ48" s="7">
        <f>AVERAGE($AJ$5:AJ16)</f>
        <v>327.41666666666669</v>
      </c>
      <c r="AK48" s="12">
        <f t="shared" si="25"/>
        <v>1.043522524815463E-2</v>
      </c>
      <c r="AL48" s="9">
        <f>AVERAGE($AL$5:AL16)</f>
        <v>1364492.4166666667</v>
      </c>
      <c r="AM48" s="9">
        <f>AVERAGE($AM$5:AM16)</f>
        <v>1399187.8333333333</v>
      </c>
      <c r="AN48" s="12">
        <f t="shared" si="26"/>
        <v>-2.4796825587033892E-2</v>
      </c>
      <c r="AO48" s="7">
        <f>AVERAGE($AO$5:AO16)</f>
        <v>479502.22166666674</v>
      </c>
      <c r="AP48" s="7">
        <f>AVERAGE($AP$5:AP16)</f>
        <v>461810.66583333333</v>
      </c>
      <c r="AQ48" s="12">
        <f t="shared" si="27"/>
        <v>3.8309110512658139E-2</v>
      </c>
      <c r="AR48" s="9">
        <f>AVERAGE($AR$5:AR16)</f>
        <v>185192.20423333332</v>
      </c>
      <c r="AS48" s="9">
        <f>AVERAGE($AS$5:AS16)</f>
        <v>69168.83176666667</v>
      </c>
      <c r="AT48" s="12">
        <f t="shared" si="28"/>
        <v>1.6773938420423022</v>
      </c>
    </row>
    <row r="49" spans="1:46" ht="14.25">
      <c r="A49" s="6">
        <f t="shared" si="14"/>
        <v>46094</v>
      </c>
      <c r="B49" s="7">
        <f>AVERAGE($B$5:B17)</f>
        <v>2690</v>
      </c>
      <c r="C49" s="7">
        <f>AVERAGE($C$5:C17)</f>
        <v>2669.2307692307691</v>
      </c>
      <c r="D49" s="12">
        <f t="shared" si="15"/>
        <v>7.7809798270894034E-3</v>
      </c>
      <c r="E49" s="9">
        <f>AVERAGE($E$5:E17)</f>
        <v>115.76923076923077</v>
      </c>
      <c r="F49" s="9">
        <f>AVERAGE($F$5:F17)</f>
        <v>171.76923076923077</v>
      </c>
      <c r="G49" s="12">
        <f t="shared" si="16"/>
        <v>-0.32601880877742945</v>
      </c>
      <c r="H49" s="7">
        <f>AVERAGE($H$5:H17)</f>
        <v>29.846153846153847</v>
      </c>
      <c r="I49" s="7">
        <f>AVERAGE($I$5:I17)</f>
        <v>51.46153846153846</v>
      </c>
      <c r="J49" s="12">
        <f t="shared" si="17"/>
        <v>-0.42002989536621821</v>
      </c>
      <c r="K49" s="9">
        <f>AVERAGE($K$5:K17)</f>
        <v>750.07692307692309</v>
      </c>
      <c r="L49" s="9">
        <f>AVERAGE($L$5:L17)</f>
        <v>829.30769230769226</v>
      </c>
      <c r="M49" s="12">
        <f t="shared" si="18"/>
        <v>-9.5538447268342389E-2</v>
      </c>
      <c r="N49" s="7">
        <f>AVERAGE($N$5:N17)</f>
        <v>1663.3076923076924</v>
      </c>
      <c r="O49" s="7">
        <f>AVERAGE($O$5:O17)</f>
        <v>1822.7692307692307</v>
      </c>
      <c r="P49" s="12">
        <f t="shared" si="19"/>
        <v>-8.7483119513841939E-2</v>
      </c>
      <c r="Q49" s="9">
        <f>AVERAGE($Q$5:Q17)</f>
        <v>11135.615384615385</v>
      </c>
      <c r="R49" s="9">
        <f>AVERAGE($R$5:R17)</f>
        <v>9676.0769230769238</v>
      </c>
      <c r="S49" s="12">
        <f t="shared" si="20"/>
        <v>0.1508398985602874</v>
      </c>
      <c r="T49" s="7">
        <f>AVERAGE($T$5:T17)</f>
        <v>1529511.4615384615</v>
      </c>
      <c r="U49" s="7">
        <f>AVERAGE($U$5:U17)</f>
        <v>1530403.6923076923</v>
      </c>
      <c r="V49" s="12">
        <f t="shared" si="21"/>
        <v>-5.8300353933762308E-4</v>
      </c>
      <c r="W49" s="17"/>
      <c r="X49" s="9">
        <f>AVERAGE($X$5:X17)</f>
        <v>2629.7692307692309</v>
      </c>
      <c r="Y49" s="9">
        <f>AVERAGE($Y$5:Y17)</f>
        <v>2595.8461538461538</v>
      </c>
      <c r="Z49" s="12">
        <f t="shared" si="22"/>
        <v>1.3068215492206565E-2</v>
      </c>
      <c r="AA49" s="7">
        <f>AVERAGE($AA$5:AA17)</f>
        <v>11314872.23</v>
      </c>
      <c r="AB49" s="7">
        <f>AVERAGE($AB$5:AB17)</f>
        <v>13984026.779999999</v>
      </c>
      <c r="AC49" s="12">
        <f t="shared" si="23"/>
        <v>-0.19087167037018496</v>
      </c>
      <c r="AD49" s="17"/>
      <c r="AE49" s="17"/>
      <c r="AF49" s="9">
        <f>AVERAGE($AF$5:AF17)</f>
        <v>197.76923076923077</v>
      </c>
      <c r="AG49" s="9">
        <f>AVERAGE($AG$5:AG17)</f>
        <v>207.69230769230768</v>
      </c>
      <c r="AH49" s="12">
        <f t="shared" si="24"/>
        <v>-4.7777777777777697E-2</v>
      </c>
      <c r="AI49" s="7">
        <f>AVERAGE($AI$5:AI17)</f>
        <v>305.38461538461536</v>
      </c>
      <c r="AJ49" s="7">
        <f>AVERAGE($AJ$5:AJ17)</f>
        <v>327.46153846153845</v>
      </c>
      <c r="AK49" s="12">
        <f t="shared" si="25"/>
        <v>-6.7418369743951198E-2</v>
      </c>
      <c r="AL49" s="9">
        <f>AVERAGE($AL$5:AL17)</f>
        <v>1259531.4615384615</v>
      </c>
      <c r="AM49" s="9">
        <f>AVERAGE($AM$5:AM17)</f>
        <v>1397069.1538461538</v>
      </c>
      <c r="AN49" s="12">
        <f t="shared" si="26"/>
        <v>-9.8447304436612024E-2</v>
      </c>
      <c r="AO49" s="7">
        <f>AVERAGE($AO$5:AO17)</f>
        <v>442617.43538461544</v>
      </c>
      <c r="AP49" s="7">
        <f>AVERAGE($AP$5:AP17)</f>
        <v>440949.59769230773</v>
      </c>
      <c r="AQ49" s="12">
        <f t="shared" si="27"/>
        <v>3.7823771719858196E-3</v>
      </c>
      <c r="AR49" s="9">
        <f>AVERAGE($AR$5:AR17)</f>
        <v>185192.20423333332</v>
      </c>
      <c r="AS49" s="9">
        <f>AVERAGE($AS$5:AS17)</f>
        <v>63860.708276923084</v>
      </c>
      <c r="AT49" s="12">
        <f t="shared" si="28"/>
        <v>1.8999397161439719</v>
      </c>
    </row>
    <row r="50" spans="1:46" ht="14.25">
      <c r="A50" s="6">
        <f t="shared" si="14"/>
        <v>46095</v>
      </c>
      <c r="B50" s="7">
        <f>AVERAGE($B$5:B18)</f>
        <v>2497.8571428571427</v>
      </c>
      <c r="C50" s="7">
        <f>AVERAGE($C$5:C18)</f>
        <v>2654.5714285714284</v>
      </c>
      <c r="D50" s="12">
        <f t="shared" si="15"/>
        <v>-5.9035625874502236E-2</v>
      </c>
      <c r="E50" s="9">
        <f>AVERAGE($E$5:E18)</f>
        <v>107.5</v>
      </c>
      <c r="F50" s="9">
        <f>AVERAGE($F$5:F18)</f>
        <v>168.14285714285714</v>
      </c>
      <c r="G50" s="12">
        <f t="shared" si="16"/>
        <v>-0.36066270178419707</v>
      </c>
      <c r="H50" s="7">
        <f>AVERAGE($H$5:H18)</f>
        <v>27.714285714285715</v>
      </c>
      <c r="I50" s="7">
        <f>AVERAGE($I$5:I18)</f>
        <v>49.214285714285715</v>
      </c>
      <c r="J50" s="12">
        <f t="shared" si="17"/>
        <v>-0.43686502177068215</v>
      </c>
      <c r="K50" s="9">
        <f>AVERAGE($K$5:K18)</f>
        <v>696.5</v>
      </c>
      <c r="L50" s="9">
        <f>AVERAGE($L$5:L18)</f>
        <v>826.21428571428567</v>
      </c>
      <c r="M50" s="12">
        <f t="shared" si="18"/>
        <v>-0.1569983573960404</v>
      </c>
      <c r="N50" s="7">
        <f>AVERAGE($N$5:N18)</f>
        <v>1544.5</v>
      </c>
      <c r="O50" s="7">
        <f>AVERAGE($O$5:O18)</f>
        <v>1826.2857142857142</v>
      </c>
      <c r="P50" s="12">
        <f t="shared" si="19"/>
        <v>-0.15429443053817268</v>
      </c>
      <c r="Q50" s="9">
        <f>AVERAGE($Q$5:Q18)</f>
        <v>10340.214285714286</v>
      </c>
      <c r="R50" s="9">
        <f>AVERAGE($R$5:R18)</f>
        <v>9532.5714285714294</v>
      </c>
      <c r="S50" s="12">
        <f t="shared" si="20"/>
        <v>8.4724553410861977E-2</v>
      </c>
      <c r="T50" s="7">
        <f>AVERAGE($T$5:T18)</f>
        <v>1420260.642857143</v>
      </c>
      <c r="U50" s="7">
        <f>AVERAGE($U$5:U18)</f>
        <v>1547409.2142857143</v>
      </c>
      <c r="V50" s="12">
        <f t="shared" si="21"/>
        <v>-8.2168679270313946E-2</v>
      </c>
      <c r="W50" s="17"/>
      <c r="X50" s="9">
        <f>AVERAGE($X$5:X18)</f>
        <v>2441.9285714285716</v>
      </c>
      <c r="Y50" s="9">
        <f>AVERAGE($Y$5:Y18)</f>
        <v>2582.6428571428573</v>
      </c>
      <c r="Z50" s="12">
        <f t="shared" si="22"/>
        <v>-5.4484608789446047E-2</v>
      </c>
      <c r="AA50" s="7">
        <f>AVERAGE($AA$5:AA18)</f>
        <v>10506667.070714286</v>
      </c>
      <c r="AB50" s="7">
        <f>AVERAGE($AB$5:AB18)</f>
        <v>14165900.523571428</v>
      </c>
      <c r="AC50" s="12">
        <f t="shared" si="23"/>
        <v>-0.25831280170069953</v>
      </c>
      <c r="AD50" s="17"/>
      <c r="AE50" s="17"/>
      <c r="AF50" s="9">
        <f>AVERAGE($AF$5:AF18)</f>
        <v>183.64285714285714</v>
      </c>
      <c r="AG50" s="9">
        <f>AVERAGE($AG$5:AG18)</f>
        <v>207.28571428571428</v>
      </c>
      <c r="AH50" s="12">
        <f t="shared" si="24"/>
        <v>-0.11405926946933148</v>
      </c>
      <c r="AI50" s="7">
        <f>AVERAGE($AI$5:AI18)</f>
        <v>283.57142857142856</v>
      </c>
      <c r="AJ50" s="7">
        <f>AVERAGE($AJ$5:AJ18)</f>
        <v>326.71428571428572</v>
      </c>
      <c r="AK50" s="12">
        <f t="shared" si="25"/>
        <v>-0.13205072146917365</v>
      </c>
      <c r="AL50" s="9">
        <f>AVERAGE($AL$5:AL18)</f>
        <v>1169564.9285714286</v>
      </c>
      <c r="AM50" s="9">
        <f>AVERAGE($AM$5:AM18)</f>
        <v>1392747.5714285714</v>
      </c>
      <c r="AN50" s="12">
        <f t="shared" si="26"/>
        <v>-0.16024629834982906</v>
      </c>
      <c r="AO50" s="7">
        <f>AVERAGE($AO$5:AO18)</f>
        <v>411001.90428571438</v>
      </c>
      <c r="AP50" s="7">
        <f>AVERAGE($AP$5:AP18)</f>
        <v>453835.23857142864</v>
      </c>
      <c r="AQ50" s="12">
        <f t="shared" si="27"/>
        <v>-9.4380803087358245E-2</v>
      </c>
      <c r="AR50" s="9">
        <f>AVERAGE($AR$5:AR18)</f>
        <v>185192.20423333332</v>
      </c>
      <c r="AS50" s="9">
        <f>AVERAGE($AS$5:AS18)</f>
        <v>81657.812085714293</v>
      </c>
      <c r="AT50" s="12">
        <f t="shared" si="28"/>
        <v>1.2679055377940007</v>
      </c>
    </row>
    <row r="51" spans="1:46" ht="14.25">
      <c r="A51" s="6">
        <f t="shared" si="14"/>
        <v>46096</v>
      </c>
      <c r="B51" s="7">
        <f>AVERAGE($B$5:B19)</f>
        <v>2331.3333333333335</v>
      </c>
      <c r="C51" s="7">
        <f>AVERAGE($C$5:C19)</f>
        <v>2631.6666666666665</v>
      </c>
      <c r="D51" s="12">
        <f t="shared" si="15"/>
        <v>-0.11412286257124751</v>
      </c>
      <c r="E51" s="9">
        <f>AVERAGE($E$5:E19)</f>
        <v>100.33333333333333</v>
      </c>
      <c r="F51" s="9">
        <f>AVERAGE($F$5:F19)</f>
        <v>161.86666666666667</v>
      </c>
      <c r="G51" s="12">
        <f t="shared" si="16"/>
        <v>-0.38014827018121916</v>
      </c>
      <c r="H51" s="7">
        <f>AVERAGE($H$5:H19)</f>
        <v>25.866666666666667</v>
      </c>
      <c r="I51" s="7">
        <f>AVERAGE($I$5:I19)</f>
        <v>47.6</v>
      </c>
      <c r="J51" s="12">
        <f t="shared" si="17"/>
        <v>-0.45658263305322128</v>
      </c>
      <c r="K51" s="9">
        <f>AVERAGE($K$5:K19)</f>
        <v>650.06666666666672</v>
      </c>
      <c r="L51" s="9">
        <f>AVERAGE($L$5:L19)</f>
        <v>823.6</v>
      </c>
      <c r="M51" s="12">
        <f t="shared" si="18"/>
        <v>-0.21070098753440178</v>
      </c>
      <c r="N51" s="7">
        <f>AVERAGE($N$5:N19)</f>
        <v>1441.5333333333333</v>
      </c>
      <c r="O51" s="7">
        <f>AVERAGE($O$5:O19)</f>
        <v>1825.2</v>
      </c>
      <c r="P51" s="12">
        <f t="shared" si="19"/>
        <v>-0.21020527430783845</v>
      </c>
      <c r="Q51" s="9">
        <f>AVERAGE($Q$5:Q19)</f>
        <v>9650.8666666666668</v>
      </c>
      <c r="R51" s="9">
        <f>AVERAGE($R$5:R19)</f>
        <v>9380.4</v>
      </c>
      <c r="S51" s="12">
        <f t="shared" si="20"/>
        <v>2.8833169871931599E-2</v>
      </c>
      <c r="T51" s="7">
        <f>AVERAGE($T$5:T19)</f>
        <v>1325576.6000000001</v>
      </c>
      <c r="U51" s="7">
        <f>AVERAGE($U$5:U19)</f>
        <v>1529576.6</v>
      </c>
      <c r="V51" s="12">
        <f t="shared" si="21"/>
        <v>-0.13337024115039417</v>
      </c>
      <c r="W51" s="17"/>
      <c r="X51" s="9">
        <f>AVERAGE($X$5:X19)</f>
        <v>2279.1333333333332</v>
      </c>
      <c r="Y51" s="9">
        <f>AVERAGE($Y$5:Y19)</f>
        <v>2561.9333333333334</v>
      </c>
      <c r="Z51" s="12">
        <f t="shared" si="22"/>
        <v>-0.11038538603658703</v>
      </c>
      <c r="AA51" s="7">
        <f>AVERAGE($AA$5:AA19)</f>
        <v>9806222.5993333347</v>
      </c>
      <c r="AB51" s="7">
        <f>AVERAGE($AB$5:AB19)</f>
        <v>13914188.309333332</v>
      </c>
      <c r="AC51" s="12">
        <f t="shared" si="23"/>
        <v>-0.29523574201194791</v>
      </c>
      <c r="AD51" s="17"/>
      <c r="AE51" s="17"/>
      <c r="AF51" s="9">
        <f>AVERAGE($AF$5:AF19)</f>
        <v>171.4</v>
      </c>
      <c r="AG51" s="9">
        <f>AVERAGE($AG$5:AG19)</f>
        <v>208</v>
      </c>
      <c r="AH51" s="12">
        <f t="shared" si="24"/>
        <v>-0.17596153846153845</v>
      </c>
      <c r="AI51" s="7">
        <f>AVERAGE($AI$5:AI19)</f>
        <v>264.66666666666669</v>
      </c>
      <c r="AJ51" s="7">
        <f>AVERAGE($AJ$5:AJ19)</f>
        <v>328.33333333333331</v>
      </c>
      <c r="AK51" s="12">
        <f t="shared" si="25"/>
        <v>-0.19390862944162426</v>
      </c>
      <c r="AL51" s="9">
        <f>AVERAGE($AL$5:AL19)</f>
        <v>1091593.9333333333</v>
      </c>
      <c r="AM51" s="9">
        <f>AVERAGE($AM$5:AM19)</f>
        <v>1367432.9333333333</v>
      </c>
      <c r="AN51" s="12">
        <f t="shared" si="26"/>
        <v>-0.20172031349837316</v>
      </c>
      <c r="AO51" s="7">
        <f>AVERAGE($AO$5:AO19)</f>
        <v>383601.77733333339</v>
      </c>
      <c r="AP51" s="7">
        <f>AVERAGE($AP$5:AP19)</f>
        <v>463098.98933333339</v>
      </c>
      <c r="AQ51" s="12">
        <f t="shared" si="27"/>
        <v>-0.17166354026045783</v>
      </c>
      <c r="AR51" s="9">
        <f>AVERAGE($AR$5:AR19)</f>
        <v>185192.20423333332</v>
      </c>
      <c r="AS51" s="9">
        <f>AVERAGE($AS$5:AS19)</f>
        <v>100296.12394666667</v>
      </c>
      <c r="AT51" s="12">
        <f t="shared" si="28"/>
        <v>0.84645424913739309</v>
      </c>
    </row>
    <row r="52" spans="1:46" ht="14.25">
      <c r="A52" s="6">
        <f t="shared" si="14"/>
        <v>46097</v>
      </c>
      <c r="B52" s="7">
        <f>AVERAGE($B$5:B20)</f>
        <v>2185.625</v>
      </c>
      <c r="C52" s="7">
        <f>AVERAGE($C$5:C20)</f>
        <v>2621.6875</v>
      </c>
      <c r="D52" s="12">
        <f t="shared" si="15"/>
        <v>-0.16632893889908695</v>
      </c>
      <c r="E52" s="9">
        <f>AVERAGE($E$5:E20)</f>
        <v>94.0625</v>
      </c>
      <c r="F52" s="9">
        <f>AVERAGE($F$5:F20)</f>
        <v>158.75</v>
      </c>
      <c r="G52" s="12">
        <f t="shared" si="16"/>
        <v>-0.40748031496062992</v>
      </c>
      <c r="H52" s="7">
        <f>AVERAGE($H$5:H20)</f>
        <v>24.25</v>
      </c>
      <c r="I52" s="7">
        <f>AVERAGE($I$5:I20)</f>
        <v>46.125</v>
      </c>
      <c r="J52" s="12">
        <f t="shared" si="17"/>
        <v>-0.4742547425474255</v>
      </c>
      <c r="K52" s="9">
        <f>AVERAGE($K$5:K20)</f>
        <v>609.4375</v>
      </c>
      <c r="L52" s="9">
        <f>AVERAGE($L$5:L20)</f>
        <v>821.75</v>
      </c>
      <c r="M52" s="12">
        <f t="shared" si="18"/>
        <v>-0.25836629145117129</v>
      </c>
      <c r="N52" s="7">
        <f>AVERAGE($N$5:N20)</f>
        <v>1351.4375</v>
      </c>
      <c r="O52" s="7">
        <f>AVERAGE($O$5:O20)</f>
        <v>1820.1875</v>
      </c>
      <c r="P52" s="12">
        <f t="shared" si="19"/>
        <v>-0.2575284139683412</v>
      </c>
      <c r="Q52" s="9">
        <f>AVERAGE($Q$5:Q20)</f>
        <v>9047.6875</v>
      </c>
      <c r="R52" s="9">
        <f>AVERAGE($R$5:R20)</f>
        <v>9148.1875</v>
      </c>
      <c r="S52" s="12">
        <f t="shared" si="20"/>
        <v>-1.0985782702857806E-2</v>
      </c>
      <c r="T52" s="7">
        <f>AVERAGE($T$5:T20)</f>
        <v>1242728.0625</v>
      </c>
      <c r="U52" s="7">
        <f>AVERAGE($U$5:U20)</f>
        <v>1506466.5625</v>
      </c>
      <c r="V52" s="12">
        <f t="shared" si="21"/>
        <v>-0.17507092859885498</v>
      </c>
      <c r="W52" s="17"/>
      <c r="X52" s="9">
        <f>AVERAGE($X$5:X20)</f>
        <v>2136.6875</v>
      </c>
      <c r="Y52" s="9">
        <f>AVERAGE($Y$5:Y20)</f>
        <v>2552.125</v>
      </c>
      <c r="Z52" s="12">
        <f t="shared" si="22"/>
        <v>-0.16278101582014987</v>
      </c>
      <c r="AA52" s="7">
        <f>AVERAGE($AA$5:AA20)</f>
        <v>9193333.6868750006</v>
      </c>
      <c r="AB52" s="7">
        <f>AVERAGE($AB$5:AB20)</f>
        <v>13935307.0625</v>
      </c>
      <c r="AC52" s="12">
        <f t="shared" si="23"/>
        <v>-0.34028481427479124</v>
      </c>
      <c r="AD52" s="17"/>
      <c r="AE52" s="17"/>
      <c r="AF52" s="9">
        <f>AVERAGE($AF$5:AF20)</f>
        <v>160.6875</v>
      </c>
      <c r="AG52" s="9">
        <f>AVERAGE($AG$5:AG20)</f>
        <v>207.125</v>
      </c>
      <c r="AH52" s="12">
        <f t="shared" si="24"/>
        <v>-0.22420036210018104</v>
      </c>
      <c r="AI52" s="7">
        <f>AVERAGE($AI$5:AI20)</f>
        <v>248.125</v>
      </c>
      <c r="AJ52" s="7">
        <f>AVERAGE($AJ$5:AJ20)</f>
        <v>325.4375</v>
      </c>
      <c r="AK52" s="12">
        <f t="shared" si="25"/>
        <v>-0.23756481659304782</v>
      </c>
      <c r="AL52" s="9">
        <f>AVERAGE($AL$5:AL20)</f>
        <v>1023369.3125</v>
      </c>
      <c r="AM52" s="9">
        <f>AVERAGE($AM$5:AM20)</f>
        <v>1368373.4375</v>
      </c>
      <c r="AN52" s="12">
        <f t="shared" si="26"/>
        <v>-0.2521271719731113</v>
      </c>
      <c r="AO52" s="7">
        <f>AVERAGE($AO$5:AO20)</f>
        <v>359626.66625000007</v>
      </c>
      <c r="AP52" s="7">
        <f>AVERAGE($AP$5:AP20)</f>
        <v>453760.90500000003</v>
      </c>
      <c r="AQ52" s="12">
        <f t="shared" si="27"/>
        <v>-0.20745339167110474</v>
      </c>
      <c r="AR52" s="9">
        <f>AVERAGE($AR$5:AR20)</f>
        <v>185192.20423333332</v>
      </c>
      <c r="AS52" s="9">
        <f>AVERAGE($AS$5:AS20)</f>
        <v>75686.584525000013</v>
      </c>
      <c r="AT52" s="12">
        <f t="shared" si="28"/>
        <v>1.4468299817672778</v>
      </c>
    </row>
    <row r="53" spans="1:46" ht="14.25">
      <c r="A53" s="6">
        <f t="shared" si="14"/>
        <v>46098</v>
      </c>
      <c r="B53" s="7">
        <f>AVERAGE($B$5:B21)</f>
        <v>2057.0588235294117</v>
      </c>
      <c r="C53" s="7">
        <f>AVERAGE($C$5:C21)</f>
        <v>2618.7647058823532</v>
      </c>
      <c r="D53" s="12">
        <f t="shared" si="15"/>
        <v>-0.21449268851501616</v>
      </c>
      <c r="E53" s="9">
        <f>AVERAGE($E$5:E21)</f>
        <v>88.529411764705884</v>
      </c>
      <c r="F53" s="9">
        <f>AVERAGE($F$5:F21)</f>
        <v>155.64705882352942</v>
      </c>
      <c r="G53" s="12">
        <f t="shared" si="16"/>
        <v>-0.43121693121693122</v>
      </c>
      <c r="H53" s="7">
        <f>AVERAGE($H$5:H21)</f>
        <v>22.823529411764707</v>
      </c>
      <c r="I53" s="7">
        <f>AVERAGE($I$5:I21)</f>
        <v>45.588235294117645</v>
      </c>
      <c r="J53" s="12">
        <f t="shared" si="17"/>
        <v>-0.4993548387096774</v>
      </c>
      <c r="K53" s="9">
        <f>AVERAGE($K$5:K21)</f>
        <v>573.58823529411768</v>
      </c>
      <c r="L53" s="9">
        <f>AVERAGE($L$5:L21)</f>
        <v>821.94117647058829</v>
      </c>
      <c r="M53" s="12">
        <f t="shared" si="18"/>
        <v>-0.30215415444070709</v>
      </c>
      <c r="N53" s="7">
        <f>AVERAGE($N$5:N21)</f>
        <v>1271.9411764705883</v>
      </c>
      <c r="O53" s="7">
        <f>AVERAGE($O$5:O21)</f>
        <v>1824.3529411764705</v>
      </c>
      <c r="P53" s="12">
        <f t="shared" si="19"/>
        <v>-0.30279873605468494</v>
      </c>
      <c r="Q53" s="9">
        <f>AVERAGE($Q$5:Q21)</f>
        <v>8515.4705882352937</v>
      </c>
      <c r="R53" s="9">
        <f>AVERAGE($R$5:R21)</f>
        <v>9237.4705882352937</v>
      </c>
      <c r="S53" s="12">
        <f t="shared" si="20"/>
        <v>-7.8159924094321723E-2</v>
      </c>
      <c r="T53" s="7">
        <f>AVERAGE($T$5:T21)</f>
        <v>1169626.4117647058</v>
      </c>
      <c r="U53" s="7">
        <f>AVERAGE($U$5:U21)</f>
        <v>1522166</v>
      </c>
      <c r="V53" s="12">
        <f t="shared" si="21"/>
        <v>-0.23160390406519013</v>
      </c>
      <c r="W53" s="17"/>
      <c r="X53" s="9">
        <f>AVERAGE($X$5:X21)</f>
        <v>2011</v>
      </c>
      <c r="Y53" s="9">
        <f>AVERAGE($Y$5:Y21)</f>
        <v>2549</v>
      </c>
      <c r="Z53" s="12">
        <f t="shared" si="22"/>
        <v>-0.21106316202432326</v>
      </c>
      <c r="AA53" s="7">
        <f>AVERAGE($AA$5:AA21)</f>
        <v>8652549.3523529414</v>
      </c>
      <c r="AB53" s="7">
        <f>AVERAGE($AB$5:AB21)</f>
        <v>13757506.10352941</v>
      </c>
      <c r="AC53" s="12">
        <f t="shared" si="23"/>
        <v>-0.37106701699858385</v>
      </c>
      <c r="AD53" s="17"/>
      <c r="AE53" s="17"/>
      <c r="AF53" s="9">
        <f>AVERAGE($AF$5:AF21)</f>
        <v>151.23529411764707</v>
      </c>
      <c r="AG53" s="9">
        <f>AVERAGE($AG$5:AG21)</f>
        <v>206</v>
      </c>
      <c r="AH53" s="12">
        <f t="shared" si="24"/>
        <v>-0.26584808680753846</v>
      </c>
      <c r="AI53" s="7">
        <f>AVERAGE($AI$5:AI21)</f>
        <v>233.52941176470588</v>
      </c>
      <c r="AJ53" s="7">
        <f>AVERAGE($AJ$5:AJ21)</f>
        <v>324.47058823529414</v>
      </c>
      <c r="AK53" s="12">
        <f t="shared" si="25"/>
        <v>-0.28027556200145037</v>
      </c>
      <c r="AL53" s="9">
        <f>AVERAGE($AL$5:AL21)</f>
        <v>963171.1176470588</v>
      </c>
      <c r="AM53" s="9">
        <f>AVERAGE($AM$5:AM21)</f>
        <v>1357525.705882353</v>
      </c>
      <c r="AN53" s="12">
        <f t="shared" si="26"/>
        <v>-0.29049511661289312</v>
      </c>
      <c r="AO53" s="7">
        <f>AVERAGE($AO$5:AO21)</f>
        <v>338472.15647058829</v>
      </c>
      <c r="AP53" s="7">
        <f>AVERAGE($AP$5:AP21)</f>
        <v>460932.70588235295</v>
      </c>
      <c r="AQ53" s="12">
        <f t="shared" si="27"/>
        <v>-0.26567988743029469</v>
      </c>
      <c r="AR53" s="9">
        <f>AVERAGE($AR$5:AR21)</f>
        <v>185192.20423333332</v>
      </c>
      <c r="AS53" s="9">
        <f>AVERAGE($AS$5:AS21)</f>
        <v>87391.824117647076</v>
      </c>
      <c r="AT53" s="12">
        <f t="shared" si="28"/>
        <v>1.1191021712057085</v>
      </c>
    </row>
    <row r="54" spans="1:46" ht="14.25">
      <c r="A54" s="6">
        <f t="shared" si="14"/>
        <v>46099</v>
      </c>
      <c r="B54" s="7">
        <f>AVERAGE($B$5:B22)</f>
        <v>1942.7777777777778</v>
      </c>
      <c r="C54" s="7">
        <f>AVERAGE($C$5:C22)</f>
        <v>2612.3333333333335</v>
      </c>
      <c r="D54" s="12">
        <f t="shared" si="15"/>
        <v>-0.25630555909999575</v>
      </c>
      <c r="E54" s="9">
        <f>AVERAGE($E$5:E22)</f>
        <v>83.611111111111114</v>
      </c>
      <c r="F54" s="9">
        <f>AVERAGE($F$5:F22)</f>
        <v>152.38888888888889</v>
      </c>
      <c r="G54" s="12">
        <f t="shared" si="16"/>
        <v>-0.45133065986146553</v>
      </c>
      <c r="H54" s="7">
        <f>AVERAGE($H$5:H22)</f>
        <v>21.555555555555557</v>
      </c>
      <c r="I54" s="7">
        <f>AVERAGE($I$5:I22)</f>
        <v>44.111111111111114</v>
      </c>
      <c r="J54" s="12">
        <f t="shared" si="17"/>
        <v>-0.51133501259445846</v>
      </c>
      <c r="K54" s="9">
        <f>AVERAGE($K$5:K22)</f>
        <v>541.72222222222217</v>
      </c>
      <c r="L54" s="9">
        <f>AVERAGE($L$5:L22)</f>
        <v>817.5</v>
      </c>
      <c r="M54" s="12">
        <f t="shared" si="18"/>
        <v>-0.33734284743459064</v>
      </c>
      <c r="N54" s="7">
        <f>AVERAGE($N$5:N22)</f>
        <v>1201.2777777777778</v>
      </c>
      <c r="O54" s="7">
        <f>AVERAGE($O$5:O22)</f>
        <v>1822.5</v>
      </c>
      <c r="P54" s="12">
        <f t="shared" si="19"/>
        <v>-0.34086267337296139</v>
      </c>
      <c r="Q54" s="9">
        <f>AVERAGE($Q$5:Q22)</f>
        <v>8042.3888888888887</v>
      </c>
      <c r="R54" s="9">
        <f>AVERAGE($R$5:R22)</f>
        <v>8951.5</v>
      </c>
      <c r="S54" s="12">
        <f t="shared" si="20"/>
        <v>-0.10155963929074584</v>
      </c>
      <c r="T54" s="7">
        <f>AVERAGE($T$5:T22)</f>
        <v>1104647.1666666667</v>
      </c>
      <c r="U54" s="7">
        <f>AVERAGE($U$5:U22)</f>
        <v>1528710.3333333333</v>
      </c>
      <c r="V54" s="12">
        <f t="shared" si="21"/>
        <v>-0.27739929365297233</v>
      </c>
      <c r="W54" s="17"/>
      <c r="X54" s="9">
        <f>AVERAGE($X$5:X22)</f>
        <v>1899.2777777777778</v>
      </c>
      <c r="Y54" s="9">
        <f>AVERAGE($Y$5:Y22)</f>
        <v>2542.9444444444443</v>
      </c>
      <c r="Z54" s="12">
        <f t="shared" si="22"/>
        <v>-0.2531186507329648</v>
      </c>
      <c r="AA54" s="7">
        <f>AVERAGE($AA$5:AA22)</f>
        <v>8171852.1661111116</v>
      </c>
      <c r="AB54" s="7">
        <f>AVERAGE($AB$5:AB22)</f>
        <v>13763535.209444443</v>
      </c>
      <c r="AC54" s="12">
        <f t="shared" si="23"/>
        <v>-0.40626793612562251</v>
      </c>
      <c r="AD54" s="17"/>
      <c r="AE54" s="17"/>
      <c r="AF54" s="9">
        <f>AVERAGE($AF$5:AF22)</f>
        <v>142.83333333333334</v>
      </c>
      <c r="AG54" s="9">
        <f>AVERAGE($AG$5:AG22)</f>
        <v>204.77777777777777</v>
      </c>
      <c r="AH54" s="12">
        <f t="shared" si="24"/>
        <v>-0.30249593054801949</v>
      </c>
      <c r="AI54" s="7">
        <f>AVERAGE($AI$5:AI22)</f>
        <v>220.55555555555554</v>
      </c>
      <c r="AJ54" s="7">
        <f>AVERAGE($AJ$5:AJ22)</f>
        <v>321.5</v>
      </c>
      <c r="AK54" s="12">
        <f t="shared" si="25"/>
        <v>-0.31397960946950065</v>
      </c>
      <c r="AL54" s="9">
        <f>AVERAGE($AL$5:AL22)</f>
        <v>909661.61111111112</v>
      </c>
      <c r="AM54" s="9">
        <f>AVERAGE($AM$5:AM22)</f>
        <v>1334593.4444444445</v>
      </c>
      <c r="AN54" s="12">
        <f t="shared" si="26"/>
        <v>-0.31839796239237567</v>
      </c>
      <c r="AO54" s="7">
        <f>AVERAGE($AO$5:AO22)</f>
        <v>319668.14777777786</v>
      </c>
      <c r="AP54" s="7">
        <f>AVERAGE($AP$5:AP22)</f>
        <v>455204.53166666668</v>
      </c>
      <c r="AQ54" s="12">
        <f t="shared" si="27"/>
        <v>-0.29774831852539257</v>
      </c>
      <c r="AR54" s="9">
        <f>AVERAGE($AR$5:AR22)</f>
        <v>185192.20423333332</v>
      </c>
      <c r="AS54" s="9">
        <f>AVERAGE($AS$5:AS22)</f>
        <v>91254.716755555564</v>
      </c>
      <c r="AT54" s="12">
        <f t="shared" si="28"/>
        <v>1.0293987074597859</v>
      </c>
    </row>
    <row r="55" spans="1:46" ht="14.25" outlineLevel="1">
      <c r="A55" s="6">
        <f t="shared" si="14"/>
        <v>46100</v>
      </c>
      <c r="B55" s="7">
        <f>AVERAGE($B$5:B23)</f>
        <v>1840.5263157894738</v>
      </c>
      <c r="C55" s="7">
        <f>AVERAGE($C$5:C23)</f>
        <v>2612.1052631578946</v>
      </c>
      <c r="D55" s="12">
        <f t="shared" si="15"/>
        <v>-0.29538585532943779</v>
      </c>
      <c r="E55" s="9">
        <f>AVERAGE($E$5:E23)</f>
        <v>79.21052631578948</v>
      </c>
      <c r="F55" s="9">
        <f>AVERAGE($F$5:F23)</f>
        <v>149.57894736842104</v>
      </c>
      <c r="G55" s="12">
        <f t="shared" si="16"/>
        <v>-0.47044334975369451</v>
      </c>
      <c r="H55" s="7">
        <f>AVERAGE($H$5:H23)</f>
        <v>20.421052631578949</v>
      </c>
      <c r="I55" s="7">
        <f>AVERAGE($I$5:I23)</f>
        <v>43.10526315789474</v>
      </c>
      <c r="J55" s="12">
        <f t="shared" si="17"/>
        <v>-0.52625152625152627</v>
      </c>
      <c r="K55" s="9">
        <f>AVERAGE($K$5:K23)</f>
        <v>513.21052631578948</v>
      </c>
      <c r="L55" s="9">
        <f>AVERAGE($L$5:L23)</f>
        <v>816.10526315789468</v>
      </c>
      <c r="M55" s="12">
        <f t="shared" si="18"/>
        <v>-0.37114665290855148</v>
      </c>
      <c r="N55" s="7">
        <f>AVERAGE($N$5:N23)</f>
        <v>1138.0526315789473</v>
      </c>
      <c r="O55" s="7">
        <f>AVERAGE($O$5:O23)</f>
        <v>1820.1052631578948</v>
      </c>
      <c r="P55" s="12">
        <f t="shared" si="19"/>
        <v>-0.37473251980799266</v>
      </c>
      <c r="Q55" s="9">
        <f>AVERAGE($Q$5:Q23)</f>
        <v>7619.105263157895</v>
      </c>
      <c r="R55" s="9">
        <f>AVERAGE($R$5:R23)</f>
        <v>11220.578947368422</v>
      </c>
      <c r="S55" s="12">
        <f t="shared" si="20"/>
        <v>-0.32097039743704003</v>
      </c>
      <c r="T55" s="7">
        <f>AVERAGE($T$5:T23)</f>
        <v>1046507.8421052631</v>
      </c>
      <c r="U55" s="7">
        <f>AVERAGE($U$5:U23)</f>
        <v>1535603.2105263157</v>
      </c>
      <c r="V55" s="12">
        <f t="shared" si="21"/>
        <v>-0.3185037417663506</v>
      </c>
      <c r="W55" s="17"/>
      <c r="X55" s="9">
        <f>AVERAGE($X$5:X23)</f>
        <v>1799.3157894736842</v>
      </c>
      <c r="Y55" s="9">
        <f>AVERAGE($Y$5:Y23)</f>
        <v>2541.7368421052633</v>
      </c>
      <c r="Z55" s="12">
        <f t="shared" si="22"/>
        <v>-0.29209202161803993</v>
      </c>
      <c r="AA55" s="7">
        <f>AVERAGE($AA$5:AA23)</f>
        <v>7741754.6836842112</v>
      </c>
      <c r="AB55" s="7">
        <f>AVERAGE($AB$5:AB23)</f>
        <v>13617407.433157895</v>
      </c>
      <c r="AC55" s="12">
        <f t="shared" si="23"/>
        <v>-0.43148101269017491</v>
      </c>
      <c r="AD55" s="17"/>
      <c r="AE55" s="17"/>
      <c r="AF55" s="9">
        <f>AVERAGE($AF$5:AF23)</f>
        <v>135.31578947368422</v>
      </c>
      <c r="AG55" s="9">
        <f>AVERAGE($AG$5:AG23)</f>
        <v>204.42105263157896</v>
      </c>
      <c r="AH55" s="12">
        <f t="shared" si="24"/>
        <v>-0.33805355303810503</v>
      </c>
      <c r="AI55" s="7">
        <f>AVERAGE($AI$5:AI23)</f>
        <v>208.94736842105263</v>
      </c>
      <c r="AJ55" s="7">
        <f>AVERAGE($AJ$5:AJ23)</f>
        <v>320.89473684210526</v>
      </c>
      <c r="AK55" s="12">
        <f t="shared" si="25"/>
        <v>-0.34886009512875182</v>
      </c>
      <c r="AL55" s="9">
        <f>AVERAGE($AL$5:AL23)</f>
        <v>861784.68421052629</v>
      </c>
      <c r="AM55" s="9">
        <f>AVERAGE($AM$5:AM23)</f>
        <v>1332554.105263158</v>
      </c>
      <c r="AN55" s="12">
        <f t="shared" si="26"/>
        <v>-0.35328353212319458</v>
      </c>
      <c r="AO55" s="7">
        <f>AVERAGE($AO$5:AO23)</f>
        <v>302843.50842105271</v>
      </c>
      <c r="AP55" s="7">
        <f>AVERAGE($AP$5:AP23)</f>
        <v>465742.38473684213</v>
      </c>
      <c r="AQ55" s="12">
        <f t="shared" si="27"/>
        <v>-0.34976176026545658</v>
      </c>
      <c r="AR55" s="9">
        <f>AVERAGE($AR$5:AR23)</f>
        <v>185192.20423333332</v>
      </c>
      <c r="AS55" s="9">
        <f>AVERAGE($AS$5:AS23)</f>
        <v>107878.12435789475</v>
      </c>
      <c r="AT55" s="12">
        <f t="shared" si="28"/>
        <v>0.71667986754147317</v>
      </c>
    </row>
    <row r="56" spans="1:46" ht="14.25" outlineLevel="1">
      <c r="A56" s="6">
        <f t="shared" si="14"/>
        <v>46101</v>
      </c>
      <c r="B56" s="7">
        <f>AVERAGE($B$5:B24)</f>
        <v>1748.5</v>
      </c>
      <c r="C56" s="7">
        <f>AVERAGE($C$5:C24)</f>
        <v>2624.05</v>
      </c>
      <c r="D56" s="12">
        <f t="shared" si="15"/>
        <v>-0.33366361159276697</v>
      </c>
      <c r="E56" s="9">
        <f>AVERAGE($E$5:E24)</f>
        <v>75.25</v>
      </c>
      <c r="F56" s="9">
        <f>AVERAGE($F$5:F24)</f>
        <v>148.4</v>
      </c>
      <c r="G56" s="12">
        <f t="shared" si="16"/>
        <v>-0.49292452830188682</v>
      </c>
      <c r="H56" s="7">
        <f>AVERAGE($H$5:H24)</f>
        <v>19.399999999999999</v>
      </c>
      <c r="I56" s="7">
        <f>AVERAGE($I$5:I24)</f>
        <v>41.9</v>
      </c>
      <c r="J56" s="12">
        <f t="shared" si="17"/>
        <v>-0.53699284009546544</v>
      </c>
      <c r="K56" s="9">
        <f>AVERAGE($K$5:K24)</f>
        <v>487.55</v>
      </c>
      <c r="L56" s="9">
        <f>AVERAGE($L$5:L24)</f>
        <v>816.35</v>
      </c>
      <c r="M56" s="12">
        <f t="shared" si="18"/>
        <v>-0.40276842040791327</v>
      </c>
      <c r="N56" s="7">
        <f>AVERAGE($N$5:N24)</f>
        <v>1081.1500000000001</v>
      </c>
      <c r="O56" s="7">
        <f>AVERAGE($O$5:O24)</f>
        <v>1823.85</v>
      </c>
      <c r="P56" s="12">
        <f t="shared" si="19"/>
        <v>-0.40721550566110143</v>
      </c>
      <c r="Q56" s="9">
        <f>AVERAGE($Q$5:Q24)</f>
        <v>7238.15</v>
      </c>
      <c r="R56" s="9">
        <f>AVERAGE($R$5:R24)</f>
        <v>10859.3</v>
      </c>
      <c r="S56" s="12">
        <f t="shared" si="20"/>
        <v>-0.33346072030425533</v>
      </c>
      <c r="T56" s="7">
        <f>AVERAGE($T$5:T24)</f>
        <v>994182.45</v>
      </c>
      <c r="U56" s="7">
        <f>AVERAGE($U$5:U24)</f>
        <v>1531251.7</v>
      </c>
      <c r="V56" s="12">
        <f t="shared" si="21"/>
        <v>-0.35073871264926598</v>
      </c>
      <c r="W56" s="17"/>
      <c r="X56" s="9">
        <f>AVERAGE($X$5:X24)</f>
        <v>1709.35</v>
      </c>
      <c r="Y56" s="9">
        <f>AVERAGE($Y$5:Y24)</f>
        <v>2552.75</v>
      </c>
      <c r="Z56" s="12">
        <f t="shared" si="22"/>
        <v>-0.33038879639604352</v>
      </c>
      <c r="AA56" s="7">
        <f>AVERAGE($AA$5:AA24)</f>
        <v>7354666.9495000001</v>
      </c>
      <c r="AB56" s="7">
        <f>AVERAGE($AB$5:AB24)</f>
        <v>13467209.1195</v>
      </c>
      <c r="AC56" s="12">
        <f t="shared" si="23"/>
        <v>-0.45388336334283802</v>
      </c>
      <c r="AD56" s="17"/>
      <c r="AE56" s="17"/>
      <c r="AF56" s="9">
        <f>AVERAGE($AF$5:AF24)</f>
        <v>128.55000000000001</v>
      </c>
      <c r="AG56" s="9">
        <f>AVERAGE($AG$5:AG24)</f>
        <v>204.95</v>
      </c>
      <c r="AH56" s="12">
        <f t="shared" si="24"/>
        <v>-0.37277384727982427</v>
      </c>
      <c r="AI56" s="7">
        <f>AVERAGE($AI$5:AI24)</f>
        <v>198.5</v>
      </c>
      <c r="AJ56" s="7">
        <f>AVERAGE($AJ$5:AJ24)</f>
        <v>320.8</v>
      </c>
      <c r="AK56" s="12">
        <f t="shared" si="25"/>
        <v>-0.38123441396508728</v>
      </c>
      <c r="AL56" s="9">
        <f>AVERAGE($AL$5:AL24)</f>
        <v>818695.45</v>
      </c>
      <c r="AM56" s="9">
        <f>AVERAGE($AM$5:AM24)</f>
        <v>1321391.1499999999</v>
      </c>
      <c r="AN56" s="12">
        <f t="shared" si="26"/>
        <v>-0.38042914090956337</v>
      </c>
      <c r="AO56" s="7">
        <f>AVERAGE($AO$5:AO24)</f>
        <v>287701.33300000004</v>
      </c>
      <c r="AP56" s="7">
        <f>AVERAGE($AP$5:AP24)</f>
        <v>479649.41150000005</v>
      </c>
      <c r="AQ56" s="12">
        <f t="shared" si="27"/>
        <v>-0.400184121772867</v>
      </c>
      <c r="AR56" s="9">
        <f>AVERAGE($AR$5:AR24)</f>
        <v>185192.20423333332</v>
      </c>
      <c r="AS56" s="9">
        <f>AVERAGE($AS$5:AS24)</f>
        <v>128959.41762000001</v>
      </c>
      <c r="AT56" s="12">
        <f t="shared" si="28"/>
        <v>0.43605025248355578</v>
      </c>
    </row>
    <row r="57" spans="1:46" ht="14.25" outlineLevel="1">
      <c r="A57" s="6">
        <f t="shared" si="14"/>
        <v>46102</v>
      </c>
      <c r="B57" s="7">
        <f>AVERAGE($B$5:B25)</f>
        <v>1665.2380952380952</v>
      </c>
      <c r="C57" s="7">
        <f>AVERAGE($C$5:C25)</f>
        <v>2645.9523809523807</v>
      </c>
      <c r="D57" s="12">
        <f t="shared" si="15"/>
        <v>-0.37064699001169799</v>
      </c>
      <c r="E57" s="9">
        <f>AVERAGE($E$5:E25)</f>
        <v>71.666666666666671</v>
      </c>
      <c r="F57" s="9">
        <f>AVERAGE($F$5:F25)</f>
        <v>147.57142857142858</v>
      </c>
      <c r="G57" s="12">
        <f t="shared" si="16"/>
        <v>-0.51435947079703126</v>
      </c>
      <c r="H57" s="7">
        <f>AVERAGE($H$5:H25)</f>
        <v>18.476190476190474</v>
      </c>
      <c r="I57" s="7">
        <f>AVERAGE($I$5:I25)</f>
        <v>41.523809523809526</v>
      </c>
      <c r="J57" s="12">
        <f t="shared" si="17"/>
        <v>-0.55504587155963314</v>
      </c>
      <c r="K57" s="9">
        <f>AVERAGE($K$5:K25)</f>
        <v>464.33333333333331</v>
      </c>
      <c r="L57" s="9">
        <f>AVERAGE($L$5:L25)</f>
        <v>816</v>
      </c>
      <c r="M57" s="12">
        <f t="shared" si="18"/>
        <v>-0.43096405228758172</v>
      </c>
      <c r="N57" s="7">
        <f>AVERAGE($N$5:N25)</f>
        <v>1029.6666666666667</v>
      </c>
      <c r="O57" s="7">
        <f>AVERAGE($O$5:O25)</f>
        <v>1824.3333333333333</v>
      </c>
      <c r="P57" s="12">
        <f t="shared" si="19"/>
        <v>-0.435592910652293</v>
      </c>
      <c r="Q57" s="9">
        <f>AVERAGE($Q$5:Q25)</f>
        <v>6893.4761904761908</v>
      </c>
      <c r="R57" s="9">
        <f>AVERAGE($R$5:R25)</f>
        <v>10747.857142857143</v>
      </c>
      <c r="S57" s="12">
        <f t="shared" si="20"/>
        <v>-0.35861855076316429</v>
      </c>
      <c r="T57" s="7">
        <f>AVERAGE($T$5:T25)</f>
        <v>946840.42857142852</v>
      </c>
      <c r="U57" s="7">
        <f>AVERAGE($U$5:U25)</f>
        <v>1507850.3809523811</v>
      </c>
      <c r="V57" s="12">
        <f t="shared" si="21"/>
        <v>-0.3720594294154107</v>
      </c>
      <c r="W57" s="17"/>
      <c r="X57" s="9">
        <f>AVERAGE($X$5:X25)</f>
        <v>1627.952380952381</v>
      </c>
      <c r="Y57" s="9">
        <f>AVERAGE($Y$5:Y25)</f>
        <v>2574.1428571428573</v>
      </c>
      <c r="Z57" s="12">
        <f t="shared" si="22"/>
        <v>-0.36757496716428961</v>
      </c>
      <c r="AA57" s="7">
        <f>AVERAGE($AA$5:AA25)</f>
        <v>7004444.7138095247</v>
      </c>
      <c r="AB57" s="7">
        <f>AVERAGE($AB$5:AB25)</f>
        <v>13389404.205714285</v>
      </c>
      <c r="AC57" s="12">
        <f t="shared" si="23"/>
        <v>-0.47686658747517752</v>
      </c>
      <c r="AD57" s="17"/>
      <c r="AE57" s="17"/>
      <c r="AF57" s="9">
        <f>AVERAGE($AF$5:AF25)</f>
        <v>122.42857142857143</v>
      </c>
      <c r="AG57" s="9">
        <f>AVERAGE($AG$5:AG25)</f>
        <v>205.57142857142858</v>
      </c>
      <c r="AH57" s="12">
        <f t="shared" si="24"/>
        <v>-0.40444753300903408</v>
      </c>
      <c r="AI57" s="7">
        <f>AVERAGE($AI$5:AI25)</f>
        <v>189.04761904761904</v>
      </c>
      <c r="AJ57" s="7">
        <f>AVERAGE($AJ$5:AJ25)</f>
        <v>321.23809523809524</v>
      </c>
      <c r="AK57" s="12">
        <f t="shared" si="25"/>
        <v>-0.4115031129558257</v>
      </c>
      <c r="AL57" s="9">
        <f>AVERAGE($AL$5:AL25)</f>
        <v>779709.95238095243</v>
      </c>
      <c r="AM57" s="9">
        <f>AVERAGE($AM$5:AM25)</f>
        <v>1313319.7142857143</v>
      </c>
      <c r="AN57" s="12">
        <f t="shared" si="26"/>
        <v>-0.40630606249216361</v>
      </c>
      <c r="AO57" s="7">
        <f>AVERAGE($AO$5:AO25)</f>
        <v>274001.26952380955</v>
      </c>
      <c r="AP57" s="7">
        <f>AVERAGE($AP$5:AP25)</f>
        <v>446752.69142857142</v>
      </c>
      <c r="AQ57" s="12">
        <f t="shared" si="27"/>
        <v>-0.38668244247697398</v>
      </c>
      <c r="AR57" s="9">
        <f>AVERAGE($AR$5:AR25)</f>
        <v>185192.20423333332</v>
      </c>
      <c r="AS57" s="9">
        <f>AVERAGE($AS$5:AS25)</f>
        <v>105802.96893333334</v>
      </c>
      <c r="AT57" s="12">
        <f t="shared" si="28"/>
        <v>0.75034978791590723</v>
      </c>
    </row>
    <row r="58" spans="1:46" ht="14.25" outlineLevel="1">
      <c r="A58" s="6">
        <f t="shared" si="14"/>
        <v>46103</v>
      </c>
      <c r="B58" s="7">
        <f>AVERAGE($B$5:B26)</f>
        <v>1589.5454545454545</v>
      </c>
      <c r="C58" s="7">
        <f>AVERAGE($C$5:C26)</f>
        <v>2676.318181818182</v>
      </c>
      <c r="D58" s="12">
        <f t="shared" si="15"/>
        <v>-0.40607007591840899</v>
      </c>
      <c r="E58" s="9">
        <f>AVERAGE($E$5:E26)</f>
        <v>68.409090909090907</v>
      </c>
      <c r="F58" s="9">
        <f>AVERAGE($F$5:F26)</f>
        <v>146.77272727272728</v>
      </c>
      <c r="G58" s="12">
        <f t="shared" si="16"/>
        <v>-0.53391142768659028</v>
      </c>
      <c r="H58" s="7">
        <f>AVERAGE($H$5:H26)</f>
        <v>17.636363636363637</v>
      </c>
      <c r="I58" s="7">
        <f>AVERAGE($I$5:I26)</f>
        <v>41.136363636363633</v>
      </c>
      <c r="J58" s="12">
        <f t="shared" si="17"/>
        <v>-0.57127071823204412</v>
      </c>
      <c r="K58" s="9">
        <f>AVERAGE($K$5:K26)</f>
        <v>443.22727272727275</v>
      </c>
      <c r="L58" s="9">
        <f>AVERAGE($L$5:L26)</f>
        <v>817.40909090909088</v>
      </c>
      <c r="M58" s="12">
        <f t="shared" si="18"/>
        <v>-0.45776566757493181</v>
      </c>
      <c r="N58" s="7">
        <f>AVERAGE($N$5:N26)</f>
        <v>982.86363636363637</v>
      </c>
      <c r="O58" s="7">
        <f>AVERAGE($O$5:O26)</f>
        <v>1824.5454545454545</v>
      </c>
      <c r="P58" s="12">
        <f t="shared" si="19"/>
        <v>-0.46131041355256602</v>
      </c>
      <c r="Q58" s="9">
        <f>AVERAGE($Q$5:Q26)</f>
        <v>6580.136363636364</v>
      </c>
      <c r="R58" s="9">
        <f>AVERAGE($R$5:R26)</f>
        <v>10549.727272727272</v>
      </c>
      <c r="S58" s="12">
        <f t="shared" si="20"/>
        <v>-0.37627426818444243</v>
      </c>
      <c r="T58" s="7">
        <f>AVERAGE($T$5:T26)</f>
        <v>903802.22727272729</v>
      </c>
      <c r="U58" s="7">
        <f>AVERAGE($U$5:U26)</f>
        <v>1486130.4090909092</v>
      </c>
      <c r="V58" s="12">
        <f t="shared" si="21"/>
        <v>-0.39184191256432321</v>
      </c>
      <c r="W58" s="17"/>
      <c r="X58" s="9">
        <f>AVERAGE($X$5:X26)</f>
        <v>1553.9545454545455</v>
      </c>
      <c r="Y58" s="9">
        <f>AVERAGE($Y$5:Y26)</f>
        <v>2604.7727272727275</v>
      </c>
      <c r="Z58" s="12">
        <f t="shared" si="22"/>
        <v>-0.40342029491318387</v>
      </c>
      <c r="AA58" s="7">
        <f>AVERAGE($AA$5:AA26)</f>
        <v>6686060.8631818183</v>
      </c>
      <c r="AB58" s="7">
        <f>AVERAGE($AB$5:AB26)</f>
        <v>13209497.961363636</v>
      </c>
      <c r="AC58" s="12">
        <f t="shared" si="23"/>
        <v>-0.49384443809009027</v>
      </c>
      <c r="AD58" s="17"/>
      <c r="AE58" s="17"/>
      <c r="AF58" s="9">
        <f>AVERAGE($AF$5:AF26)</f>
        <v>116.86363636363636</v>
      </c>
      <c r="AG58" s="9">
        <f>AVERAGE($AG$5:AG26)</f>
        <v>205.95454545454547</v>
      </c>
      <c r="AH58" s="12">
        <f t="shared" si="24"/>
        <v>-0.43257559037740018</v>
      </c>
      <c r="AI58" s="7">
        <f>AVERAGE($AI$5:AI26)</f>
        <v>180.45454545454547</v>
      </c>
      <c r="AJ58" s="7">
        <f>AVERAGE($AJ$5:AJ26)</f>
        <v>321.18181818181819</v>
      </c>
      <c r="AK58" s="12">
        <f t="shared" si="25"/>
        <v>-0.43815454288140387</v>
      </c>
      <c r="AL58" s="9">
        <f>AVERAGE($AL$5:AL26)</f>
        <v>744268.59090909094</v>
      </c>
      <c r="AM58" s="9">
        <f>AVERAGE($AM$5:AM26)</f>
        <v>1304723.6363636365</v>
      </c>
      <c r="AN58" s="12">
        <f t="shared" si="26"/>
        <v>-0.42955843661771637</v>
      </c>
      <c r="AO58" s="7">
        <f>AVERAGE($AO$5:AO26)</f>
        <v>261546.66636363641</v>
      </c>
      <c r="AP58" s="7">
        <f>AVERAGE($AP$5:AP26)</f>
        <v>437906.79499999998</v>
      </c>
      <c r="AQ58" s="12">
        <f t="shared" si="27"/>
        <v>-0.40273439610902495</v>
      </c>
      <c r="AR58" s="9">
        <f>AVERAGE($AR$5:AR26)</f>
        <v>185192.20423333332</v>
      </c>
      <c r="AS58" s="9">
        <f>AVERAGE($AS$5:AS26)</f>
        <v>97182.521418181816</v>
      </c>
      <c r="AT58" s="12">
        <f t="shared" si="28"/>
        <v>0.90561225960006664</v>
      </c>
    </row>
    <row r="59" spans="1:46" ht="14.25" outlineLevel="1">
      <c r="A59" s="6">
        <f t="shared" si="14"/>
        <v>46104</v>
      </c>
      <c r="B59" s="7">
        <f>AVERAGE($B$5:B27)</f>
        <v>1520.4347826086957</v>
      </c>
      <c r="C59" s="7">
        <f>AVERAGE($C$5:C27)</f>
        <v>2675.391304347826</v>
      </c>
      <c r="D59" s="12">
        <f t="shared" si="15"/>
        <v>-0.43169629798160364</v>
      </c>
      <c r="E59" s="9">
        <f>AVERAGE($E$5:E27)</f>
        <v>65.434782608695656</v>
      </c>
      <c r="F59" s="9">
        <f>AVERAGE($F$5:F27)</f>
        <v>145.34782608695653</v>
      </c>
      <c r="G59" s="12">
        <f t="shared" si="16"/>
        <v>-0.54980556386479207</v>
      </c>
      <c r="H59" s="7">
        <f>AVERAGE($H$5:H27)</f>
        <v>16.869565217391305</v>
      </c>
      <c r="I59" s="7">
        <f>AVERAGE($I$5:I27)</f>
        <v>40.869565217391305</v>
      </c>
      <c r="J59" s="12">
        <f t="shared" si="17"/>
        <v>-0.58723404255319145</v>
      </c>
      <c r="K59" s="9">
        <f>AVERAGE($K$5:K27)</f>
        <v>423.95652173913044</v>
      </c>
      <c r="L59" s="9">
        <f>AVERAGE($L$5:L27)</f>
        <v>816.04347826086962</v>
      </c>
      <c r="M59" s="12">
        <f t="shared" si="18"/>
        <v>-0.4804731205711546</v>
      </c>
      <c r="N59" s="7">
        <f>AVERAGE($N$5:N27)</f>
        <v>940.13043478260875</v>
      </c>
      <c r="O59" s="7">
        <f>AVERAGE($O$5:O27)</f>
        <v>1821.695652173913</v>
      </c>
      <c r="P59" s="12">
        <f t="shared" si="19"/>
        <v>-0.48392563068330985</v>
      </c>
      <c r="Q59" s="9">
        <f>AVERAGE($Q$5:Q27)</f>
        <v>6294.04347826087</v>
      </c>
      <c r="R59" s="9">
        <f>AVERAGE($R$5:R27)</f>
        <v>11294.695652173914</v>
      </c>
      <c r="S59" s="12">
        <f t="shared" si="20"/>
        <v>-0.44274341938116391</v>
      </c>
      <c r="T59" s="7">
        <f>AVERAGE($T$5:T27)</f>
        <v>864506.47826086951</v>
      </c>
      <c r="U59" s="7">
        <f>AVERAGE($U$5:U27)</f>
        <v>1503505.6086956521</v>
      </c>
      <c r="V59" s="12">
        <f t="shared" si="21"/>
        <v>-0.42500615011947873</v>
      </c>
      <c r="W59" s="17"/>
      <c r="X59" s="9">
        <f>AVERAGE($X$5:X27)</f>
        <v>1486.391304347826</v>
      </c>
      <c r="Y59" s="9">
        <f>AVERAGE($Y$5:Y27)</f>
        <v>2604.0434782608695</v>
      </c>
      <c r="Z59" s="12">
        <f t="shared" si="22"/>
        <v>-0.4291987377489857</v>
      </c>
      <c r="AA59" s="7">
        <f>AVERAGE($AA$5:AA27)</f>
        <v>6395362.5647826092</v>
      </c>
      <c r="AB59" s="7">
        <f>AVERAGE($AB$5:AB27)</f>
        <v>13288073.44347826</v>
      </c>
      <c r="AC59" s="12">
        <f t="shared" si="23"/>
        <v>-0.51871408658405405</v>
      </c>
      <c r="AD59" s="17"/>
      <c r="AE59" s="17"/>
      <c r="AF59" s="9">
        <f>AVERAGE($AF$5:AF27)</f>
        <v>111.78260869565217</v>
      </c>
      <c r="AG59" s="9">
        <f>AVERAGE($AG$5:AG27)</f>
        <v>205.7391304347826</v>
      </c>
      <c r="AH59" s="12">
        <f t="shared" si="24"/>
        <v>-0.45667793744716817</v>
      </c>
      <c r="AI59" s="7">
        <f>AVERAGE($AI$5:AI27)</f>
        <v>172.60869565217391</v>
      </c>
      <c r="AJ59" s="7">
        <f>AVERAGE($AJ$5:AJ27)</f>
        <v>320.60869565217394</v>
      </c>
      <c r="AK59" s="12">
        <f t="shared" si="25"/>
        <v>-0.46162191483591003</v>
      </c>
      <c r="AL59" s="9">
        <f>AVERAGE($AL$5:AL27)</f>
        <v>711909.08695652173</v>
      </c>
      <c r="AM59" s="9">
        <f>AVERAGE($AM$5:AM27)</f>
        <v>1326853.043478261</v>
      </c>
      <c r="AN59" s="12">
        <f t="shared" si="26"/>
        <v>-0.46346048610605944</v>
      </c>
      <c r="AO59" s="7">
        <f>AVERAGE($AO$5:AO27)</f>
        <v>250175.0721739131</v>
      </c>
      <c r="AP59" s="7">
        <f>AVERAGE($AP$5:AP27)</f>
        <v>439112.81173913041</v>
      </c>
      <c r="AQ59" s="12">
        <f t="shared" si="27"/>
        <v>-0.43027152593639667</v>
      </c>
      <c r="AR59" s="9">
        <f>AVERAGE($AR$5:AR27)</f>
        <v>185192.20423333332</v>
      </c>
      <c r="AS59" s="9">
        <f>AVERAGE($AS$5:AS27)</f>
        <v>93321.475634782619</v>
      </c>
      <c r="AT59" s="12">
        <f t="shared" si="28"/>
        <v>0.98445430672453715</v>
      </c>
    </row>
    <row r="60" spans="1:46" ht="14.25" outlineLevel="1">
      <c r="A60" s="6">
        <f t="shared" si="14"/>
        <v>46105</v>
      </c>
      <c r="B60" s="7">
        <f>AVERAGE($B$5:B28)</f>
        <v>1457.0833333333333</v>
      </c>
      <c r="C60" s="7">
        <f>AVERAGE($C$5:C28)</f>
        <v>2670.7083333333335</v>
      </c>
      <c r="D60" s="12">
        <f t="shared" si="15"/>
        <v>-0.45442064371187424</v>
      </c>
      <c r="E60" s="9">
        <f>AVERAGE($E$5:E28)</f>
        <v>62.708333333333336</v>
      </c>
      <c r="F60" s="9">
        <f>AVERAGE($F$5:F28)</f>
        <v>143.83333333333334</v>
      </c>
      <c r="G60" s="12">
        <f t="shared" si="16"/>
        <v>-0.56402085747392816</v>
      </c>
      <c r="H60" s="7">
        <f>AVERAGE($H$5:H28)</f>
        <v>16.166666666666668</v>
      </c>
      <c r="I60" s="7">
        <f>AVERAGE($I$5:I28)</f>
        <v>40.125</v>
      </c>
      <c r="J60" s="12">
        <f t="shared" si="17"/>
        <v>-0.59709241952232606</v>
      </c>
      <c r="K60" s="9">
        <f>AVERAGE($K$5:K28)</f>
        <v>406.29166666666669</v>
      </c>
      <c r="L60" s="9">
        <f>AVERAGE($L$5:L28)</f>
        <v>812.83333333333337</v>
      </c>
      <c r="M60" s="12">
        <f t="shared" si="18"/>
        <v>-0.50015378306335867</v>
      </c>
      <c r="N60" s="7">
        <f>AVERAGE($N$5:N28)</f>
        <v>900.95833333333337</v>
      </c>
      <c r="O60" s="7">
        <f>AVERAGE($O$5:O28)</f>
        <v>1811.375</v>
      </c>
      <c r="P60" s="12">
        <f t="shared" si="19"/>
        <v>-0.50261081590872492</v>
      </c>
      <c r="Q60" s="9">
        <f>AVERAGE($Q$5:Q28)</f>
        <v>6031.791666666667</v>
      </c>
      <c r="R60" s="9">
        <f>AVERAGE($R$5:R28)</f>
        <v>11057.833333333334</v>
      </c>
      <c r="S60" s="12">
        <f t="shared" si="20"/>
        <v>-0.45452318868976743</v>
      </c>
      <c r="T60" s="7">
        <f>AVERAGE($T$5:T28)</f>
        <v>828485.375</v>
      </c>
      <c r="U60" s="7">
        <f>AVERAGE($U$5:U28)</f>
        <v>1504731.125</v>
      </c>
      <c r="V60" s="12">
        <f t="shared" si="21"/>
        <v>-0.44941301390306526</v>
      </c>
      <c r="W60" s="17"/>
      <c r="X60" s="9">
        <f>AVERAGE($X$5:X28)</f>
        <v>1424.4583333333333</v>
      </c>
      <c r="Y60" s="9">
        <f>AVERAGE($Y$5:Y28)</f>
        <v>2599.5416666666665</v>
      </c>
      <c r="Z60" s="12">
        <f t="shared" si="22"/>
        <v>-0.45203481382936095</v>
      </c>
      <c r="AA60" s="7">
        <f>AVERAGE($AA$5:AA28)</f>
        <v>6128889.1245833337</v>
      </c>
      <c r="AB60" s="7">
        <f>AVERAGE($AB$5:AB28)</f>
        <v>13144437.223750001</v>
      </c>
      <c r="AC60" s="12">
        <f t="shared" si="23"/>
        <v>-0.5337275365803138</v>
      </c>
      <c r="AD60" s="17"/>
      <c r="AE60" s="17"/>
      <c r="AF60" s="9">
        <f>AVERAGE($AF$5:AF28)</f>
        <v>107.125</v>
      </c>
      <c r="AG60" s="9">
        <f>AVERAGE($AG$5:AG28)</f>
        <v>204.5</v>
      </c>
      <c r="AH60" s="12">
        <f t="shared" si="24"/>
        <v>-0.47616136919315405</v>
      </c>
      <c r="AI60" s="7">
        <f>AVERAGE($AI$5:AI28)</f>
        <v>165.41666666666666</v>
      </c>
      <c r="AJ60" s="7">
        <f>AVERAGE($AJ$5:AJ28)</f>
        <v>319.58333333333331</v>
      </c>
      <c r="AK60" s="12">
        <f t="shared" si="25"/>
        <v>-0.48239895697522817</v>
      </c>
      <c r="AL60" s="9">
        <f>AVERAGE($AL$5:AL28)</f>
        <v>682246.20833333337</v>
      </c>
      <c r="AM60" s="9">
        <f>AVERAGE($AM$5:AM28)</f>
        <v>1323643.9166666667</v>
      </c>
      <c r="AN60" s="12">
        <f t="shared" si="26"/>
        <v>-0.48456967939577406</v>
      </c>
      <c r="AO60" s="7">
        <f>AVERAGE($AO$5:AO28)</f>
        <v>239751.11083333337</v>
      </c>
      <c r="AP60" s="7">
        <f>AVERAGE($AP$5:AP28)</f>
        <v>441010.67458333331</v>
      </c>
      <c r="AQ60" s="12">
        <f t="shared" si="27"/>
        <v>-0.45635984648251404</v>
      </c>
      <c r="AR60" s="9">
        <f>AVERAGE($AR$5:AR28)</f>
        <v>185192.20423333332</v>
      </c>
      <c r="AS60" s="9">
        <f>AVERAGE($AS$5:AS28)</f>
        <v>100893.5353</v>
      </c>
      <c r="AT60" s="12">
        <f t="shared" si="28"/>
        <v>0.83552101413313562</v>
      </c>
    </row>
    <row r="61" spans="1:46" ht="14.25" outlineLevel="1">
      <c r="A61" s="6">
        <f t="shared" si="14"/>
        <v>46106</v>
      </c>
      <c r="B61" s="7">
        <f>AVERAGE($B$5:B29)</f>
        <v>1398.8</v>
      </c>
      <c r="C61" s="7">
        <f>AVERAGE($C$5:C29)</f>
        <v>2667.6</v>
      </c>
      <c r="D61" s="12">
        <f t="shared" si="15"/>
        <v>-0.47563352826510719</v>
      </c>
      <c r="E61" s="9">
        <f>AVERAGE($E$5:E29)</f>
        <v>60.2</v>
      </c>
      <c r="F61" s="9">
        <f>AVERAGE($F$5:F29)</f>
        <v>142.32</v>
      </c>
      <c r="G61" s="12">
        <f t="shared" si="16"/>
        <v>-0.5770095559302979</v>
      </c>
      <c r="H61" s="7">
        <f>AVERAGE($H$5:H29)</f>
        <v>15.52</v>
      </c>
      <c r="I61" s="7">
        <f>AVERAGE($I$5:I29)</f>
        <v>39.36</v>
      </c>
      <c r="J61" s="12">
        <f t="shared" si="17"/>
        <v>-0.60569105691056913</v>
      </c>
      <c r="K61" s="9">
        <f>AVERAGE($K$5:K29)</f>
        <v>390.04</v>
      </c>
      <c r="L61" s="9">
        <f>AVERAGE($L$5:L29)</f>
        <v>809.72</v>
      </c>
      <c r="M61" s="12">
        <f t="shared" si="18"/>
        <v>-0.5183026231289829</v>
      </c>
      <c r="N61" s="7">
        <f>AVERAGE($N$5:N29)</f>
        <v>864.92</v>
      </c>
      <c r="O61" s="7">
        <f>AVERAGE($O$5:O29)</f>
        <v>1808.48</v>
      </c>
      <c r="P61" s="12">
        <f t="shared" si="19"/>
        <v>-0.52174201539414322</v>
      </c>
      <c r="Q61" s="9">
        <f>AVERAGE($Q$5:Q29)</f>
        <v>5790.52</v>
      </c>
      <c r="R61" s="9">
        <f>AVERAGE($R$5:R29)</f>
        <v>10762.32</v>
      </c>
      <c r="S61" s="12">
        <f t="shared" si="20"/>
        <v>-0.46196359149328392</v>
      </c>
      <c r="T61" s="7">
        <f>AVERAGE($T$5:T29)</f>
        <v>795345.96</v>
      </c>
      <c r="U61" s="7">
        <f>AVERAGE($U$5:U29)</f>
        <v>1520802.32</v>
      </c>
      <c r="V61" s="12">
        <f t="shared" si="21"/>
        <v>-0.47702212868796784</v>
      </c>
      <c r="W61" s="17"/>
      <c r="X61" s="9">
        <f>AVERAGE($X$5:X29)</f>
        <v>1367.48</v>
      </c>
      <c r="Y61" s="9">
        <f>AVERAGE($Y$5:Y29)</f>
        <v>2596.04</v>
      </c>
      <c r="Z61" s="12">
        <f t="shared" si="22"/>
        <v>-0.47324386373091321</v>
      </c>
      <c r="AA61" s="7">
        <f>AVERAGE($AA$5:AA29)</f>
        <v>5883733.5596000003</v>
      </c>
      <c r="AB61" s="7">
        <f>AVERAGE($AB$5:AB29)</f>
        <v>13285459.713600002</v>
      </c>
      <c r="AC61" s="12">
        <f t="shared" si="23"/>
        <v>-0.55712984823724498</v>
      </c>
      <c r="AD61" s="17"/>
      <c r="AE61" s="17"/>
      <c r="AF61" s="9">
        <f>AVERAGE($AF$5:AF29)</f>
        <v>102.84</v>
      </c>
      <c r="AG61" s="9">
        <f>AVERAGE($AG$5:AG29)</f>
        <v>203.96</v>
      </c>
      <c r="AH61" s="12">
        <f t="shared" si="24"/>
        <v>-0.4957834869582271</v>
      </c>
      <c r="AI61" s="7">
        <f>AVERAGE($AI$5:AI29)</f>
        <v>158.80000000000001</v>
      </c>
      <c r="AJ61" s="7">
        <f>AVERAGE($AJ$5:AJ29)</f>
        <v>319</v>
      </c>
      <c r="AK61" s="12">
        <f t="shared" si="25"/>
        <v>-0.50219435736677109</v>
      </c>
      <c r="AL61" s="9">
        <f>AVERAGE($AL$5:AL29)</f>
        <v>654956.36</v>
      </c>
      <c r="AM61" s="9">
        <f>AVERAGE($AM$5:AM29)</f>
        <v>1336840.1599999999</v>
      </c>
      <c r="AN61" s="12">
        <f t="shared" si="26"/>
        <v>-0.51007130126910605</v>
      </c>
      <c r="AO61" s="7">
        <f>AVERAGE($AO$5:AO29)</f>
        <v>230161.06640000004</v>
      </c>
      <c r="AP61" s="7">
        <f>AVERAGE($AP$5:AP29)</f>
        <v>433825.66479999997</v>
      </c>
      <c r="AQ61" s="12">
        <f t="shared" si="27"/>
        <v>-0.46946184821474846</v>
      </c>
      <c r="AR61" s="9">
        <f>AVERAGE($AR$5:AR29)</f>
        <v>185192.20423333332</v>
      </c>
      <c r="AS61" s="9">
        <f>AVERAGE($AS$5:AS29)</f>
        <v>99404.191424000004</v>
      </c>
      <c r="AT61" s="12">
        <f t="shared" si="28"/>
        <v>0.86302208770465172</v>
      </c>
    </row>
    <row r="62" spans="1:46" ht="14.25" outlineLevel="1">
      <c r="A62" s="6">
        <f t="shared" si="14"/>
        <v>46107</v>
      </c>
      <c r="B62" s="7">
        <f>AVERAGE($B$5:B30)</f>
        <v>1345</v>
      </c>
      <c r="C62" s="7">
        <f>AVERAGE($C$5:C30)</f>
        <v>2663.3846153846152</v>
      </c>
      <c r="D62" s="12">
        <f t="shared" si="15"/>
        <v>-0.49500346580406651</v>
      </c>
      <c r="E62" s="9">
        <f>AVERAGE($E$5:E30)</f>
        <v>57.884615384615387</v>
      </c>
      <c r="F62" s="9">
        <f>AVERAGE($F$5:F30)</f>
        <v>141.34615384615384</v>
      </c>
      <c r="G62" s="12">
        <f t="shared" si="16"/>
        <v>-0.59047619047619049</v>
      </c>
      <c r="H62" s="7">
        <f>AVERAGE($H$5:H30)</f>
        <v>14.923076923076923</v>
      </c>
      <c r="I62" s="7">
        <f>AVERAGE($I$5:I30)</f>
        <v>39.153846153846153</v>
      </c>
      <c r="J62" s="12">
        <f t="shared" si="17"/>
        <v>-0.61886051080550097</v>
      </c>
      <c r="K62" s="9">
        <f>AVERAGE($K$5:K30)</f>
        <v>375.03846153846155</v>
      </c>
      <c r="L62" s="9">
        <f>AVERAGE($L$5:L30)</f>
        <v>808.07692307692309</v>
      </c>
      <c r="M62" s="12">
        <f t="shared" si="18"/>
        <v>-0.53588767253688718</v>
      </c>
      <c r="N62" s="7">
        <f>AVERAGE($N$5:N30)</f>
        <v>831.65384615384619</v>
      </c>
      <c r="O62" s="7">
        <f>AVERAGE($O$5:O30)</f>
        <v>1802.5</v>
      </c>
      <c r="P62" s="12">
        <f t="shared" si="19"/>
        <v>-0.5386109036594473</v>
      </c>
      <c r="Q62" s="9">
        <f>AVERAGE($Q$5:Q30)</f>
        <v>5567.8076923076924</v>
      </c>
      <c r="R62" s="9">
        <f>AVERAGE($R$5:R30)</f>
        <v>11000.692307692309</v>
      </c>
      <c r="S62" s="12">
        <f t="shared" si="20"/>
        <v>-0.49386751882748642</v>
      </c>
      <c r="T62" s="7">
        <f>AVERAGE($T$5:T30)</f>
        <v>764755.73076923075</v>
      </c>
      <c r="U62" s="7">
        <f>AVERAGE($U$5:U30)</f>
        <v>1510121.1153846155</v>
      </c>
      <c r="V62" s="12">
        <f t="shared" si="21"/>
        <v>-0.49357987052948815</v>
      </c>
      <c r="W62" s="17"/>
      <c r="X62" s="9">
        <f>AVERAGE($X$5:X30)</f>
        <v>1314.8846153846155</v>
      </c>
      <c r="Y62" s="9">
        <f>AVERAGE($Y$5:Y30)</f>
        <v>2592.1153846153848</v>
      </c>
      <c r="Z62" s="12">
        <f t="shared" si="22"/>
        <v>-0.49273684991468208</v>
      </c>
      <c r="AA62" s="7">
        <f>AVERAGE($AA$5:AA30)</f>
        <v>5657436.1150000002</v>
      </c>
      <c r="AB62" s="7">
        <f>AVERAGE($AB$5:AB30)</f>
        <v>13093231.040000001</v>
      </c>
      <c r="AC62" s="12">
        <f t="shared" si="23"/>
        <v>-0.56791138125368334</v>
      </c>
      <c r="AD62" s="17"/>
      <c r="AE62" s="17"/>
      <c r="AF62" s="9">
        <f>AVERAGE($AF$5:AF30)</f>
        <v>98.884615384615387</v>
      </c>
      <c r="AG62" s="9">
        <f>AVERAGE($AG$5:AG30)</f>
        <v>203.53846153846155</v>
      </c>
      <c r="AH62" s="12">
        <f t="shared" si="24"/>
        <v>-0.51417233560090703</v>
      </c>
      <c r="AI62" s="7">
        <f>AVERAGE($AI$5:AI30)</f>
        <v>152.69230769230768</v>
      </c>
      <c r="AJ62" s="7">
        <f>AVERAGE($AJ$5:AJ30)</f>
        <v>318.38461538461536</v>
      </c>
      <c r="AK62" s="12">
        <f t="shared" si="25"/>
        <v>-0.52041555931384398</v>
      </c>
      <c r="AL62" s="9">
        <f>AVERAGE($AL$5:AL30)</f>
        <v>629765.73076923075</v>
      </c>
      <c r="AM62" s="9">
        <f>AVERAGE($AM$5:AM30)</f>
        <v>1337070.1538461538</v>
      </c>
      <c r="AN62" s="12">
        <f t="shared" si="26"/>
        <v>-0.52899574569241858</v>
      </c>
      <c r="AO62" s="7">
        <f>AVERAGE($AO$5:AO30)</f>
        <v>221308.71769230772</v>
      </c>
      <c r="AP62" s="7">
        <f>AVERAGE($AP$5:AP30)</f>
        <v>428299.99384615384</v>
      </c>
      <c r="AQ62" s="12">
        <f t="shared" si="27"/>
        <v>-0.48328573226222782</v>
      </c>
      <c r="AR62" s="9">
        <f>AVERAGE($AR$5:AR30)</f>
        <v>185192.20423333332</v>
      </c>
      <c r="AS62" s="9">
        <f>AVERAGE($AS$5:AS30)</f>
        <v>98807.879199999996</v>
      </c>
      <c r="AT62" s="12">
        <f t="shared" si="28"/>
        <v>0.87426555182386034</v>
      </c>
    </row>
    <row r="63" spans="1:46" ht="14.25" outlineLevel="1">
      <c r="A63" s="6">
        <f t="shared" si="14"/>
        <v>46108</v>
      </c>
      <c r="B63" s="7">
        <f>AVERAGE($B$5:B31)</f>
        <v>1295.1851851851852</v>
      </c>
      <c r="C63" s="7">
        <f>AVERAGE($C$5:C31)</f>
        <v>2660.8888888888887</v>
      </c>
      <c r="D63" s="12">
        <f t="shared" si="15"/>
        <v>-0.51325093257613719</v>
      </c>
      <c r="E63" s="9">
        <f>AVERAGE($E$5:E31)</f>
        <v>55.74074074074074</v>
      </c>
      <c r="F63" s="9">
        <f>AVERAGE($F$5:F31)</f>
        <v>140.25925925925927</v>
      </c>
      <c r="G63" s="12">
        <f t="shared" si="16"/>
        <v>-0.60258780036968584</v>
      </c>
      <c r="H63" s="7">
        <f>AVERAGE($H$5:H31)</f>
        <v>14.37037037037037</v>
      </c>
      <c r="I63" s="7">
        <f>AVERAGE($I$5:I31)</f>
        <v>38.555555555555557</v>
      </c>
      <c r="J63" s="12">
        <f t="shared" si="17"/>
        <v>-0.62728146013448605</v>
      </c>
      <c r="K63" s="9">
        <f>AVERAGE($K$5:K31)</f>
        <v>361.14814814814815</v>
      </c>
      <c r="L63" s="9">
        <f>AVERAGE($L$5:L31)</f>
        <v>810.11111111111109</v>
      </c>
      <c r="M63" s="12">
        <f t="shared" si="18"/>
        <v>-0.55419924107346952</v>
      </c>
      <c r="N63" s="7">
        <f>AVERAGE($N$5:N31)</f>
        <v>800.85185185185185</v>
      </c>
      <c r="O63" s="7">
        <f>AVERAGE($O$5:O31)</f>
        <v>1811.3333333333333</v>
      </c>
      <c r="P63" s="12">
        <f t="shared" si="19"/>
        <v>-0.55786611049768942</v>
      </c>
      <c r="Q63" s="9">
        <f>AVERAGE($Q$5:Q31)</f>
        <v>5361.5925925925922</v>
      </c>
      <c r="R63" s="9">
        <f>AVERAGE($R$5:R31)</f>
        <v>10807.333333333334</v>
      </c>
      <c r="S63" s="12">
        <f t="shared" si="20"/>
        <v>-0.5038931041336816</v>
      </c>
      <c r="T63" s="7">
        <f>AVERAGE($T$5:T31)</f>
        <v>736431.4444444445</v>
      </c>
      <c r="U63" s="7">
        <f>AVERAGE($U$5:U31)</f>
        <v>1541588.0740740742</v>
      </c>
      <c r="V63" s="12">
        <f t="shared" si="21"/>
        <v>-0.52229038559034768</v>
      </c>
      <c r="W63" s="17"/>
      <c r="X63" s="9">
        <f>AVERAGE($X$5:X31)</f>
        <v>1266.1851851851852</v>
      </c>
      <c r="Y63" s="9">
        <f>AVERAGE($Y$5:Y31)</f>
        <v>2589.7777777777778</v>
      </c>
      <c r="Z63" s="12">
        <f t="shared" si="22"/>
        <v>-0.5110834620445055</v>
      </c>
      <c r="AA63" s="7">
        <f>AVERAGE($AA$5:AA31)</f>
        <v>5447901.4440740747</v>
      </c>
      <c r="AB63" s="7">
        <f>AVERAGE($AB$5:AB31)</f>
        <v>13369774.431481482</v>
      </c>
      <c r="AC63" s="12">
        <f t="shared" si="23"/>
        <v>-0.59252106518371517</v>
      </c>
      <c r="AD63" s="17"/>
      <c r="AE63" s="17"/>
      <c r="AF63" s="9">
        <f>AVERAGE($AF$5:AF31)</f>
        <v>95.222222222222229</v>
      </c>
      <c r="AG63" s="9">
        <f>AVERAGE($AG$5:AG31)</f>
        <v>204.96296296296296</v>
      </c>
      <c r="AH63" s="12">
        <f t="shared" si="24"/>
        <v>-0.53541741958800138</v>
      </c>
      <c r="AI63" s="7">
        <f>AVERAGE($AI$5:AI31)</f>
        <v>147.03703703703704</v>
      </c>
      <c r="AJ63" s="7">
        <f>AVERAGE($AJ$5:AJ31)</f>
        <v>319.92592592592592</v>
      </c>
      <c r="AK63" s="12">
        <f t="shared" si="25"/>
        <v>-0.54040287103496176</v>
      </c>
      <c r="AL63" s="9">
        <f>AVERAGE($AL$5:AL31)</f>
        <v>606441.07407407404</v>
      </c>
      <c r="AM63" s="9">
        <f>AVERAGE($AM$5:AM31)</f>
        <v>1356309.9259259258</v>
      </c>
      <c r="AN63" s="12">
        <f t="shared" si="26"/>
        <v>-0.5528742638522911</v>
      </c>
      <c r="AO63" s="7">
        <f>AVERAGE($AO$5:AO31)</f>
        <v>213112.09851851856</v>
      </c>
      <c r="AP63" s="7">
        <f>AVERAGE($AP$5:AP31)</f>
        <v>438833.48037037038</v>
      </c>
      <c r="AQ63" s="12">
        <f t="shared" si="27"/>
        <v>-0.51436682010074886</v>
      </c>
      <c r="AR63" s="9">
        <f>AVERAGE($AR$5:AR31)</f>
        <v>185192.20423333332</v>
      </c>
      <c r="AS63" s="9">
        <f>AVERAGE($AS$5:AS31)</f>
        <v>111482.81346666666</v>
      </c>
      <c r="AT63" s="12">
        <f t="shared" si="28"/>
        <v>0.66117268191034451</v>
      </c>
    </row>
    <row r="64" spans="1:46" ht="14.25" outlineLevel="1">
      <c r="A64" s="6">
        <f t="shared" si="14"/>
        <v>46109</v>
      </c>
      <c r="B64" s="7">
        <f>AVERAGE($B$5:B32)</f>
        <v>1248.9285714285713</v>
      </c>
      <c r="C64" s="7">
        <f>AVERAGE($C$5:C32)</f>
        <v>2701.0357142857142</v>
      </c>
      <c r="D64" s="12">
        <f t="shared" si="15"/>
        <v>-0.53761123378598163</v>
      </c>
      <c r="E64" s="9">
        <f>AVERAGE($E$5:E32)</f>
        <v>53.75</v>
      </c>
      <c r="F64" s="9">
        <f>AVERAGE($F$5:F32)</f>
        <v>143.78571428571428</v>
      </c>
      <c r="G64" s="12">
        <f t="shared" si="16"/>
        <v>-0.6261798310978639</v>
      </c>
      <c r="H64" s="7">
        <f>AVERAGE($H$5:H32)</f>
        <v>13.857142857142858</v>
      </c>
      <c r="I64" s="7">
        <f>AVERAGE($I$5:I32)</f>
        <v>38.75</v>
      </c>
      <c r="J64" s="12">
        <f t="shared" si="17"/>
        <v>-0.64239631336405534</v>
      </c>
      <c r="K64" s="9">
        <f>AVERAGE($K$5:K32)</f>
        <v>348.25</v>
      </c>
      <c r="L64" s="9">
        <f>AVERAGE($L$5:L32)</f>
        <v>812.71428571428567</v>
      </c>
      <c r="M64" s="12">
        <f t="shared" si="18"/>
        <v>-0.5714976269994726</v>
      </c>
      <c r="N64" s="7">
        <f>AVERAGE($N$5:N32)</f>
        <v>772.25</v>
      </c>
      <c r="O64" s="7">
        <f>AVERAGE($O$5:O32)</f>
        <v>1817.5</v>
      </c>
      <c r="P64" s="12">
        <f t="shared" si="19"/>
        <v>-0.57510316368638237</v>
      </c>
      <c r="Q64" s="9">
        <f>AVERAGE($Q$5:Q32)</f>
        <v>5170.1071428571431</v>
      </c>
      <c r="R64" s="9">
        <f>AVERAGE($R$5:R32)</f>
        <v>10963.928571428571</v>
      </c>
      <c r="S64" s="12">
        <f t="shared" si="20"/>
        <v>-0.52844392325482914</v>
      </c>
      <c r="T64" s="7">
        <f>AVERAGE($T$5:T32)</f>
        <v>710130.32142857148</v>
      </c>
      <c r="U64" s="7">
        <f>AVERAGE($U$5:U32)</f>
        <v>1550757.8214285714</v>
      </c>
      <c r="V64" s="12">
        <f t="shared" si="21"/>
        <v>-0.54207529272727228</v>
      </c>
      <c r="W64" s="17"/>
      <c r="X64" s="9">
        <f>AVERAGE($X$5:X32)</f>
        <v>1220.9642857142858</v>
      </c>
      <c r="Y64" s="9">
        <f>AVERAGE($Y$5:Y32)</f>
        <v>2626.8928571428573</v>
      </c>
      <c r="Z64" s="12">
        <f t="shared" si="22"/>
        <v>-0.53520590594537276</v>
      </c>
      <c r="AA64" s="7">
        <f>AVERAGE($AA$5:AA32)</f>
        <v>5253333.5353571428</v>
      </c>
      <c r="AB64" s="7">
        <f>AVERAGE($AB$5:AB32)</f>
        <v>13391565.980000002</v>
      </c>
      <c r="AC64" s="12">
        <f t="shared" si="23"/>
        <v>-0.60771327690855004</v>
      </c>
      <c r="AD64" s="17"/>
      <c r="AE64" s="17"/>
      <c r="AF64" s="9">
        <f>AVERAGE($AF$5:AF32)</f>
        <v>91.821428571428569</v>
      </c>
      <c r="AG64" s="9">
        <f>AVERAGE($AG$5:AG32)</f>
        <v>207.35714285714286</v>
      </c>
      <c r="AH64" s="12">
        <f t="shared" si="24"/>
        <v>-0.55718222528418881</v>
      </c>
      <c r="AI64" s="7">
        <f>AVERAGE($AI$5:AI32)</f>
        <v>141.78571428571428</v>
      </c>
      <c r="AJ64" s="7">
        <f>AVERAGE($AJ$5:AJ32)</f>
        <v>322.67857142857144</v>
      </c>
      <c r="AK64" s="12">
        <f t="shared" si="25"/>
        <v>-0.56059767570558938</v>
      </c>
      <c r="AL64" s="9">
        <f>AVERAGE($AL$5:AL32)</f>
        <v>584782.46428571432</v>
      </c>
      <c r="AM64" s="9">
        <f>AVERAGE($AM$5:AM32)</f>
        <v>1375358.5</v>
      </c>
      <c r="AN64" s="12">
        <f t="shared" si="26"/>
        <v>-0.5748145197883211</v>
      </c>
      <c r="AO64" s="7">
        <f>AVERAGE($AO$5:AO32)</f>
        <v>205500.95214285719</v>
      </c>
      <c r="AP64" s="7">
        <f>AVERAGE($AP$5:AP32)</f>
        <v>421515.34</v>
      </c>
      <c r="AQ64" s="12">
        <f t="shared" si="27"/>
        <v>-0.5124710001233711</v>
      </c>
      <c r="AR64" s="9">
        <f>AVERAGE($AR$5:AR32)</f>
        <v>185192.20423333332</v>
      </c>
      <c r="AS64" s="9">
        <f>AVERAGE($AS$5:AS32)</f>
        <v>97875.656342857139</v>
      </c>
      <c r="AT64" s="12">
        <f t="shared" si="28"/>
        <v>0.89211711219189649</v>
      </c>
    </row>
    <row r="65" spans="1:46" ht="14.25" outlineLevel="1">
      <c r="A65" s="6">
        <f t="shared" si="14"/>
        <v>46110</v>
      </c>
      <c r="B65" s="7">
        <f>AVERAGE($B$5:B33)</f>
        <v>1205.8620689655172</v>
      </c>
      <c r="C65" s="7">
        <f>AVERAGE($C$5:C33)</f>
        <v>2607.8965517241381</v>
      </c>
      <c r="D65" s="12">
        <f t="shared" si="15"/>
        <v>-0.53761123378598163</v>
      </c>
      <c r="E65" s="9">
        <f>AVERAGE($E$5:E33)</f>
        <v>51.896551724137929</v>
      </c>
      <c r="F65" s="9">
        <f>AVERAGE($F$5:F33)</f>
        <v>138.82758620689654</v>
      </c>
      <c r="G65" s="12">
        <f t="shared" si="16"/>
        <v>-0.62617983109786379</v>
      </c>
      <c r="H65" s="7">
        <f>AVERAGE($H$5:H33)</f>
        <v>13.379310344827585</v>
      </c>
      <c r="I65" s="7">
        <f>AVERAGE($I$5:I33)</f>
        <v>37.413793103448278</v>
      </c>
      <c r="J65" s="12">
        <f t="shared" si="17"/>
        <v>-0.64239631336405534</v>
      </c>
      <c r="K65" s="9">
        <f>AVERAGE($K$5:K33)</f>
        <v>336.24137931034483</v>
      </c>
      <c r="L65" s="9">
        <f>AVERAGE($L$5:L33)</f>
        <v>784.68965517241384</v>
      </c>
      <c r="M65" s="12">
        <f t="shared" si="18"/>
        <v>-0.57149762699947271</v>
      </c>
      <c r="N65" s="7">
        <f>AVERAGE($N$5:N33)</f>
        <v>745.62068965517244</v>
      </c>
      <c r="O65" s="7">
        <f>AVERAGE($O$5:O33)</f>
        <v>1754.8275862068965</v>
      </c>
      <c r="P65" s="12">
        <f t="shared" si="19"/>
        <v>-0.57510316368638237</v>
      </c>
      <c r="Q65" s="9">
        <f>AVERAGE($Q$5:Q33)</f>
        <v>4991.8275862068967</v>
      </c>
      <c r="R65" s="9">
        <f>AVERAGE($R$5:R33)</f>
        <v>10585.862068965518</v>
      </c>
      <c r="S65" s="12">
        <f t="shared" si="20"/>
        <v>-0.52844392325482914</v>
      </c>
      <c r="T65" s="7">
        <f>AVERAGE($T$5:T33)</f>
        <v>685643.06896551722</v>
      </c>
      <c r="U65" s="7">
        <f>AVERAGE($U$5:U33)</f>
        <v>1497283.4137931035</v>
      </c>
      <c r="V65" s="12">
        <f t="shared" si="21"/>
        <v>-0.5420752927272724</v>
      </c>
      <c r="W65" s="17"/>
      <c r="X65" s="9">
        <f>AVERAGE($X$5:X33)</f>
        <v>1178.8620689655172</v>
      </c>
      <c r="Y65" s="9">
        <f>AVERAGE($Y$5:Y33)</f>
        <v>2536.3103448275861</v>
      </c>
      <c r="Z65" s="12">
        <f t="shared" si="22"/>
        <v>-0.53520590594537276</v>
      </c>
      <c r="AA65" s="7">
        <f>AVERAGE($AA$5:AA33)</f>
        <v>5072184.1031034486</v>
      </c>
      <c r="AB65" s="7">
        <f>AVERAGE($AB$5:AB33)</f>
        <v>12929787.842758622</v>
      </c>
      <c r="AC65" s="12">
        <f t="shared" si="23"/>
        <v>-0.60771327690854993</v>
      </c>
      <c r="AD65" s="17"/>
      <c r="AE65" s="17"/>
      <c r="AF65" s="9">
        <f>AVERAGE($AF$5:AF33)</f>
        <v>88.65517241379311</v>
      </c>
      <c r="AG65" s="9">
        <f>AVERAGE($AG$5:AG33)</f>
        <v>200.20689655172413</v>
      </c>
      <c r="AH65" s="12">
        <f t="shared" si="24"/>
        <v>-0.5571822252841887</v>
      </c>
      <c r="AI65" s="7">
        <f>AVERAGE($AI$5:AI33)</f>
        <v>136.89655172413794</v>
      </c>
      <c r="AJ65" s="7">
        <f>AVERAGE($AJ$5:AJ33)</f>
        <v>311.55172413793105</v>
      </c>
      <c r="AK65" s="12">
        <f t="shared" si="25"/>
        <v>-0.56059767570558938</v>
      </c>
      <c r="AL65" s="9">
        <f>AVERAGE($AL$5:AL33)</f>
        <v>564617.55172413797</v>
      </c>
      <c r="AM65" s="9">
        <f>AVERAGE($AM$5:AM33)</f>
        <v>1327932.3448275863</v>
      </c>
      <c r="AN65" s="12">
        <f t="shared" si="26"/>
        <v>-0.57481451978832121</v>
      </c>
      <c r="AO65" s="7">
        <f>AVERAGE($AO$5:AO33)</f>
        <v>198414.71241379314</v>
      </c>
      <c r="AP65" s="7">
        <f>AVERAGE($AP$5:AP33)</f>
        <v>406980.32827586209</v>
      </c>
      <c r="AQ65" s="12">
        <f t="shared" si="27"/>
        <v>-0.5124710001233711</v>
      </c>
      <c r="AR65" s="9">
        <f>AVERAGE($AR$5:AR33)</f>
        <v>185192.20423333332</v>
      </c>
      <c r="AS65" s="9">
        <f>AVERAGE($AS$5:AS33)</f>
        <v>97875.656342857139</v>
      </c>
      <c r="AT65" s="12">
        <f t="shared" si="28"/>
        <v>0.89211711219189649</v>
      </c>
    </row>
    <row r="66" spans="1:46" ht="14.25" outlineLevel="1">
      <c r="A66" s="6">
        <f t="shared" si="14"/>
        <v>46111</v>
      </c>
      <c r="B66" s="7">
        <f>AVERAGE($B$5:B34)</f>
        <v>1165.6666666666667</v>
      </c>
      <c r="C66" s="7">
        <f>AVERAGE($C$5:C34)</f>
        <v>2520.9666666666667</v>
      </c>
      <c r="D66" s="12">
        <f t="shared" si="15"/>
        <v>-0.53761123378598152</v>
      </c>
      <c r="E66" s="9">
        <f>AVERAGE($E$5:E34)</f>
        <v>50.166666666666664</v>
      </c>
      <c r="F66" s="9">
        <f>AVERAGE($F$5:F34)</f>
        <v>134.19999999999999</v>
      </c>
      <c r="G66" s="12">
        <f t="shared" si="16"/>
        <v>-0.6261798310978639</v>
      </c>
      <c r="H66" s="7">
        <f>AVERAGE($H$5:H34)</f>
        <v>12.933333333333334</v>
      </c>
      <c r="I66" s="7">
        <f>AVERAGE($I$5:I34)</f>
        <v>36.166666666666664</v>
      </c>
      <c r="J66" s="12">
        <f t="shared" si="17"/>
        <v>-0.64239631336405523</v>
      </c>
      <c r="K66" s="9">
        <f>AVERAGE($K$5:K34)</f>
        <v>325.03333333333336</v>
      </c>
      <c r="L66" s="9">
        <f>AVERAGE($L$5:L34)</f>
        <v>758.5333333333333</v>
      </c>
      <c r="M66" s="12">
        <f t="shared" si="18"/>
        <v>-0.5714976269994726</v>
      </c>
      <c r="N66" s="7">
        <f>AVERAGE($N$5:N34)</f>
        <v>720.76666666666665</v>
      </c>
      <c r="O66" s="7">
        <f>AVERAGE($O$5:O34)</f>
        <v>1696.3333333333333</v>
      </c>
      <c r="P66" s="12">
        <f t="shared" si="19"/>
        <v>-0.57510316368638237</v>
      </c>
      <c r="Q66" s="9">
        <f>AVERAGE($Q$5:Q34)</f>
        <v>4825.4333333333334</v>
      </c>
      <c r="R66" s="9">
        <f>AVERAGE($R$5:R34)</f>
        <v>10233</v>
      </c>
      <c r="S66" s="12">
        <f t="shared" si="20"/>
        <v>-0.52844392325482914</v>
      </c>
      <c r="T66" s="7">
        <f>AVERAGE($T$5:T34)</f>
        <v>662788.30000000005</v>
      </c>
      <c r="U66" s="7">
        <f>AVERAGE($U$5:U34)</f>
        <v>1447373.9666666666</v>
      </c>
      <c r="V66" s="12">
        <f t="shared" si="21"/>
        <v>-0.54207529272727228</v>
      </c>
      <c r="W66" s="17"/>
      <c r="X66" s="9">
        <f>AVERAGE($X$5:X34)</f>
        <v>1139.5666666666666</v>
      </c>
      <c r="Y66" s="9">
        <f>AVERAGE($Y$5:Y34)</f>
        <v>2451.7666666666669</v>
      </c>
      <c r="Z66" s="12">
        <f t="shared" si="22"/>
        <v>-0.53520590594537276</v>
      </c>
      <c r="AA66" s="7">
        <f>AVERAGE($AA$5:AA34)</f>
        <v>4903111.2996666674</v>
      </c>
      <c r="AB66" s="7">
        <f>AVERAGE($AB$5:AB34)</f>
        <v>12498794.914666669</v>
      </c>
      <c r="AC66" s="12">
        <f t="shared" si="23"/>
        <v>-0.60771327690855004</v>
      </c>
      <c r="AD66" s="17"/>
      <c r="AE66" s="17"/>
      <c r="AF66" s="9">
        <f>AVERAGE($AF$5:AF34)</f>
        <v>85.7</v>
      </c>
      <c r="AG66" s="9">
        <f>AVERAGE($AG$5:AG34)</f>
        <v>193.53333333333333</v>
      </c>
      <c r="AH66" s="12">
        <f t="shared" si="24"/>
        <v>-0.5571822252841887</v>
      </c>
      <c r="AI66" s="7">
        <f>AVERAGE($AI$5:AI34)</f>
        <v>132.33333333333334</v>
      </c>
      <c r="AJ66" s="7">
        <f>AVERAGE($AJ$5:AJ34)</f>
        <v>301.16666666666669</v>
      </c>
      <c r="AK66" s="12">
        <f t="shared" si="25"/>
        <v>-0.56059767570558938</v>
      </c>
      <c r="AL66" s="9">
        <f>AVERAGE($AL$5:AL34)</f>
        <v>545796.96666666667</v>
      </c>
      <c r="AM66" s="9">
        <f>AVERAGE($AM$5:AM34)</f>
        <v>1283667.9333333333</v>
      </c>
      <c r="AN66" s="12">
        <f t="shared" si="26"/>
        <v>-0.57481451978832121</v>
      </c>
      <c r="AO66" s="7">
        <f>AVERAGE($AO$5:AO34)</f>
        <v>191800.88866666669</v>
      </c>
      <c r="AP66" s="7">
        <f>AVERAGE($AP$5:AP34)</f>
        <v>393414.31733333337</v>
      </c>
      <c r="AQ66" s="12">
        <f t="shared" si="27"/>
        <v>-0.51247100012337121</v>
      </c>
      <c r="AR66" s="9">
        <f>AVERAGE($AR$5:AR34)</f>
        <v>185192.20423333332</v>
      </c>
      <c r="AS66" s="9">
        <f>AVERAGE($AS$5:AS34)</f>
        <v>97875.656342857139</v>
      </c>
      <c r="AT66" s="12">
        <f t="shared" si="28"/>
        <v>0.89211711219189649</v>
      </c>
    </row>
    <row r="67" spans="1:46" ht="14.25" outlineLevel="1">
      <c r="A67" s="6">
        <f t="shared" si="14"/>
        <v>46112</v>
      </c>
      <c r="B67" s="7">
        <f>AVERAGE($B$5:B35)</f>
        <v>1128.0645161290322</v>
      </c>
      <c r="C67" s="7">
        <f>AVERAGE($C$5:C35)</f>
        <v>2439.6451612903224</v>
      </c>
      <c r="D67" s="12">
        <f t="shared" si="15"/>
        <v>-0.53761123378598152</v>
      </c>
      <c r="E67" s="9">
        <f>AVERAGE($E$5:E35)</f>
        <v>48.548387096774192</v>
      </c>
      <c r="F67" s="9">
        <f>AVERAGE($F$5:F35)</f>
        <v>129.87096774193549</v>
      </c>
      <c r="G67" s="12">
        <f t="shared" si="16"/>
        <v>-0.6261798310978639</v>
      </c>
      <c r="H67" s="7">
        <f>AVERAGE($H$5:H35)</f>
        <v>12.516129032258064</v>
      </c>
      <c r="I67" s="7">
        <f>AVERAGE($I$5:I35)</f>
        <v>35</v>
      </c>
      <c r="J67" s="12">
        <f t="shared" si="17"/>
        <v>-0.64239631336405534</v>
      </c>
      <c r="K67" s="9">
        <f>AVERAGE($K$5:K35)</f>
        <v>314.54838709677421</v>
      </c>
      <c r="L67" s="9">
        <f>AVERAGE($L$5:L35)</f>
        <v>734.06451612903231</v>
      </c>
      <c r="M67" s="12">
        <f t="shared" si="18"/>
        <v>-0.57149762699947271</v>
      </c>
      <c r="N67" s="7">
        <f>AVERAGE($N$5:N35)</f>
        <v>697.51612903225805</v>
      </c>
      <c r="O67" s="7">
        <f>AVERAGE($O$5:O35)</f>
        <v>1641.6129032258063</v>
      </c>
      <c r="P67" s="12">
        <f t="shared" si="19"/>
        <v>-0.57510316368638237</v>
      </c>
      <c r="Q67" s="9">
        <f>AVERAGE($Q$5:Q35)</f>
        <v>4669.7741935483873</v>
      </c>
      <c r="R67" s="9">
        <f>AVERAGE($R$5:R35)</f>
        <v>9902.9032258064508</v>
      </c>
      <c r="S67" s="12">
        <f t="shared" si="20"/>
        <v>-0.52844392325482914</v>
      </c>
      <c r="T67" s="7">
        <f>AVERAGE($T$5:T35)</f>
        <v>641408.03225806449</v>
      </c>
      <c r="U67" s="7">
        <f>AVERAGE($U$5:U35)</f>
        <v>1400684.4838709678</v>
      </c>
      <c r="V67" s="12">
        <f t="shared" si="21"/>
        <v>-0.5420752927272724</v>
      </c>
      <c r="W67" s="17"/>
      <c r="X67" s="9">
        <f>AVERAGE($X$5:X35)</f>
        <v>1102.8064516129032</v>
      </c>
      <c r="Y67" s="9">
        <f>AVERAGE($Y$5:Y35)</f>
        <v>2372.6774193548385</v>
      </c>
      <c r="Z67" s="12">
        <f t="shared" si="22"/>
        <v>-0.53520590594537276</v>
      </c>
      <c r="AA67" s="7">
        <f>AVERAGE($AA$5:AA35)</f>
        <v>4744946.419032258</v>
      </c>
      <c r="AB67" s="7">
        <f>AVERAGE($AB$5:AB35)</f>
        <v>12095607.981935486</v>
      </c>
      <c r="AC67" s="12">
        <f t="shared" si="23"/>
        <v>-0.60771327690855004</v>
      </c>
      <c r="AD67" s="17"/>
      <c r="AE67" s="17"/>
      <c r="AF67" s="9">
        <f>AVERAGE($AF$5:AF35)</f>
        <v>82.935483870967744</v>
      </c>
      <c r="AG67" s="9">
        <f>AVERAGE($AG$5:AG35)</f>
        <v>187.29032258064515</v>
      </c>
      <c r="AH67" s="12">
        <f t="shared" si="24"/>
        <v>-0.5571822252841887</v>
      </c>
      <c r="AI67" s="7">
        <f>AVERAGE($AI$5:AI35)</f>
        <v>128.06451612903226</v>
      </c>
      <c r="AJ67" s="7">
        <f>AVERAGE($AJ$5:AJ35)</f>
        <v>291.45161290322579</v>
      </c>
      <c r="AK67" s="12">
        <f t="shared" si="25"/>
        <v>-0.56059767570558938</v>
      </c>
      <c r="AL67" s="9">
        <f>AVERAGE($AL$5:AL35)</f>
        <v>528190.61290322582</v>
      </c>
      <c r="AM67" s="9">
        <f>AVERAGE($AM$5:AM35)</f>
        <v>1242259.2903225806</v>
      </c>
      <c r="AN67" s="12">
        <f t="shared" si="26"/>
        <v>-0.5748145197883211</v>
      </c>
      <c r="AO67" s="7">
        <f>AVERAGE($AO$5:AO35)</f>
        <v>185613.7632258065</v>
      </c>
      <c r="AP67" s="7">
        <f>AVERAGE($AP$5:AP35)</f>
        <v>380723.53290322586</v>
      </c>
      <c r="AQ67" s="12">
        <f t="shared" si="27"/>
        <v>-0.5124710001233711</v>
      </c>
      <c r="AR67" s="9">
        <f>AVERAGE($AR$5:AR35)</f>
        <v>185192.20423333332</v>
      </c>
      <c r="AS67" s="9">
        <f>AVERAGE($AS$5:AS35)</f>
        <v>97875.656342857139</v>
      </c>
      <c r="AT67" s="12">
        <f t="shared" si="28"/>
        <v>0.89211711219189649</v>
      </c>
    </row>
    <row r="68" spans="1:46" ht="14.25">
      <c r="A68" s="11" t="s">
        <v>160</v>
      </c>
      <c r="B68" s="5" t="s">
        <v>161</v>
      </c>
      <c r="E68" s="5" t="s">
        <v>161</v>
      </c>
      <c r="H68" s="5" t="s">
        <v>161</v>
      </c>
      <c r="K68" s="5" t="s">
        <v>161</v>
      </c>
      <c r="N68" s="5" t="s">
        <v>161</v>
      </c>
      <c r="Q68" s="5" t="s">
        <v>161</v>
      </c>
      <c r="T68" s="5" t="s">
        <v>161</v>
      </c>
      <c r="W68" s="17"/>
      <c r="X68" s="5" t="s">
        <v>161</v>
      </c>
      <c r="AA68" s="5" t="s">
        <v>161</v>
      </c>
      <c r="AD68" s="17"/>
      <c r="AE68" s="17"/>
      <c r="AF68" s="5" t="s">
        <v>161</v>
      </c>
      <c r="AI68" s="5" t="s">
        <v>161</v>
      </c>
      <c r="AL68" s="5" t="s">
        <v>161</v>
      </c>
      <c r="AO68" s="5" t="s">
        <v>161</v>
      </c>
      <c r="AR68" s="5" t="s">
        <v>161</v>
      </c>
    </row>
    <row r="69" spans="1:46" ht="14.25">
      <c r="A69" s="6">
        <f>A37</f>
        <v>46082</v>
      </c>
      <c r="B69" s="20">
        <f>+B5-'2026年2月Sugarplay'!D39</f>
        <v>3504</v>
      </c>
      <c r="E69" s="20">
        <f>+E5-'2026年2月Sugarplay'!B36</f>
        <v>-56</v>
      </c>
      <c r="F69" s="21"/>
      <c r="H69" s="20">
        <f>+H5-'2026年2月Sugarplay'!C36</f>
        <v>4</v>
      </c>
      <c r="K69" s="20">
        <f>+K5-'2026年2月Sugarplay'!F36</f>
        <v>51</v>
      </c>
      <c r="N69" s="20">
        <f>+N5-'2026年2月Sugarplay'!G36</f>
        <v>-141</v>
      </c>
      <c r="Q69" s="20">
        <f>+Q5-'2026年2月Sugarplay'!K36</f>
        <v>26216</v>
      </c>
      <c r="T69" s="20">
        <f>+T5-'2026年2月Sugarplay'!L36</f>
        <v>-512990</v>
      </c>
      <c r="W69" s="17"/>
      <c r="X69" s="20">
        <f>+X5-'2026年2月Sugarplay'!J36</f>
        <v>-169</v>
      </c>
      <c r="AA69" s="20">
        <f>+AA5-'2026年2月Sugarplay'!P36</f>
        <v>-3187341.1500000004</v>
      </c>
      <c r="AD69" s="17"/>
      <c r="AE69" s="17"/>
      <c r="AF69" s="20">
        <f>+AF5-'2026年2月Sugarplay'!H36</f>
        <v>-28</v>
      </c>
      <c r="AI69" s="20">
        <f>+AI5-'2026年2月Sugarplay'!I36</f>
        <v>-26</v>
      </c>
      <c r="AL69" s="20">
        <f>+AL5-'2026年2月Sugarplay'!M36</f>
        <v>-535488</v>
      </c>
      <c r="AO69" s="20">
        <f>+AO5-'2026年2月Sugarplay'!Q36</f>
        <v>-13750605.26</v>
      </c>
      <c r="AR69" s="22">
        <f>+AR5-'2026年2月Sugarplay'!AF36</f>
        <v>5409.306399999994</v>
      </c>
    </row>
    <row r="70" spans="1:46" ht="14.25">
      <c r="A70" s="6">
        <f t="shared" ref="A70:A99" si="29">A38</f>
        <v>46083</v>
      </c>
      <c r="B70" s="20">
        <f t="shared" ref="B70:B99" si="30">+B6-B5</f>
        <v>-706</v>
      </c>
      <c r="E70" s="20">
        <f t="shared" ref="E70:E99" si="31">+E6-E5</f>
        <v>-84</v>
      </c>
      <c r="H70" s="20">
        <f t="shared" ref="H70:H99" si="32">+H6-H5</f>
        <v>-11</v>
      </c>
      <c r="K70" s="20">
        <f t="shared" ref="K70:K99" si="33">+K6-K5</f>
        <v>-75</v>
      </c>
      <c r="N70" s="20">
        <f t="shared" ref="N70:N99" si="34">+N6-N5</f>
        <v>-7</v>
      </c>
      <c r="Q70" s="20">
        <f t="shared" ref="Q70:Q99" si="35">+Q6-Q5</f>
        <v>-18443</v>
      </c>
      <c r="T70" s="20">
        <f t="shared" ref="T70:T99" si="36">+T6-T5</f>
        <v>113782</v>
      </c>
      <c r="W70" s="17"/>
      <c r="X70" s="20">
        <f t="shared" ref="X70:X99" si="37">+X6-X5</f>
        <v>-740</v>
      </c>
      <c r="AA70" s="20">
        <f t="shared" ref="AA70:AA99" si="38">+AA6-AA5</f>
        <v>-197048.56000000052</v>
      </c>
      <c r="AD70" s="17"/>
      <c r="AE70" s="17"/>
      <c r="AF70" s="20">
        <f t="shared" ref="AF70:AF99" si="39">+AF6-AF5</f>
        <v>-34</v>
      </c>
      <c r="AI70" s="20">
        <f t="shared" ref="AI70:AI99" si="40">+AI6-AI5</f>
        <v>-51</v>
      </c>
      <c r="AL70" s="20">
        <f t="shared" ref="AL70:AL99" si="41">+AL6-AL5</f>
        <v>121924</v>
      </c>
      <c r="AO70" s="20">
        <f t="shared" ref="AO70:AO99" si="42">+AO6-AO5</f>
        <v>-50854.790000000008</v>
      </c>
      <c r="AR70" s="20">
        <f t="shared" ref="AR70:AR99" si="43">+AR6-AR5</f>
        <v>-230893.66520000002</v>
      </c>
    </row>
    <row r="71" spans="1:46" ht="14.25">
      <c r="A71" s="6">
        <f t="shared" si="29"/>
        <v>46084</v>
      </c>
      <c r="B71" s="20">
        <f t="shared" si="30"/>
        <v>-157</v>
      </c>
      <c r="E71" s="20">
        <f t="shared" si="31"/>
        <v>4</v>
      </c>
      <c r="H71" s="20">
        <f t="shared" si="32"/>
        <v>-10</v>
      </c>
      <c r="K71" s="20">
        <f t="shared" si="33"/>
        <v>-77</v>
      </c>
      <c r="N71" s="20">
        <f t="shared" si="34"/>
        <v>-138</v>
      </c>
      <c r="Q71" s="20">
        <f t="shared" si="35"/>
        <v>-12115</v>
      </c>
      <c r="T71" s="20">
        <f t="shared" si="36"/>
        <v>195769</v>
      </c>
      <c r="W71" s="17"/>
      <c r="X71" s="20">
        <f t="shared" si="37"/>
        <v>-144</v>
      </c>
      <c r="AA71" s="20">
        <f t="shared" si="38"/>
        <v>4006072.2100000009</v>
      </c>
      <c r="AD71" s="17"/>
      <c r="AE71" s="17"/>
      <c r="AF71" s="20">
        <f t="shared" si="39"/>
        <v>-24</v>
      </c>
      <c r="AI71" s="20">
        <f t="shared" si="40"/>
        <v>-38</v>
      </c>
      <c r="AL71" s="20">
        <f t="shared" si="41"/>
        <v>-412088</v>
      </c>
      <c r="AO71" s="20">
        <f t="shared" si="42"/>
        <v>353505.89</v>
      </c>
      <c r="AR71" s="20">
        <f t="shared" si="43"/>
        <v>558454.64320000005</v>
      </c>
    </row>
    <row r="72" spans="1:46" ht="14.25">
      <c r="A72" s="6">
        <f t="shared" si="29"/>
        <v>46085</v>
      </c>
      <c r="B72" s="20">
        <f t="shared" si="30"/>
        <v>-136</v>
      </c>
      <c r="E72" s="20">
        <f t="shared" si="31"/>
        <v>-10</v>
      </c>
      <c r="H72" s="20">
        <f t="shared" si="32"/>
        <v>6</v>
      </c>
      <c r="K72" s="20">
        <f t="shared" si="33"/>
        <v>24</v>
      </c>
      <c r="N72" s="20">
        <f t="shared" si="34"/>
        <v>107</v>
      </c>
      <c r="Q72" s="20">
        <f t="shared" si="35"/>
        <v>-3791</v>
      </c>
      <c r="T72" s="20">
        <f t="shared" si="36"/>
        <v>215262</v>
      </c>
      <c r="W72" s="17"/>
      <c r="X72" s="20">
        <f t="shared" si="37"/>
        <v>-117</v>
      </c>
      <c r="AA72" s="20">
        <f t="shared" si="38"/>
        <v>-1678220.5700000003</v>
      </c>
      <c r="AD72" s="17"/>
      <c r="AE72" s="17"/>
      <c r="AF72" s="20">
        <f t="shared" si="39"/>
        <v>23</v>
      </c>
      <c r="AI72" s="20">
        <f t="shared" si="40"/>
        <v>46</v>
      </c>
      <c r="AL72" s="20">
        <f t="shared" si="41"/>
        <v>495337</v>
      </c>
      <c r="AO72" s="20">
        <f t="shared" si="42"/>
        <v>-229855.58000000002</v>
      </c>
      <c r="AR72" s="20">
        <f t="shared" si="43"/>
        <v>-254066.39040000003</v>
      </c>
    </row>
    <row r="73" spans="1:46" ht="14.25">
      <c r="A73" s="6">
        <f t="shared" si="29"/>
        <v>46086</v>
      </c>
      <c r="B73" s="20">
        <f t="shared" si="30"/>
        <v>139</v>
      </c>
      <c r="E73" s="20">
        <f t="shared" si="31"/>
        <v>32</v>
      </c>
      <c r="H73" s="20">
        <f t="shared" si="32"/>
        <v>-8</v>
      </c>
      <c r="K73" s="20">
        <f t="shared" si="33"/>
        <v>-15</v>
      </c>
      <c r="N73" s="20">
        <f t="shared" si="34"/>
        <v>76</v>
      </c>
      <c r="Q73" s="20">
        <f t="shared" si="35"/>
        <v>-3334</v>
      </c>
      <c r="T73" s="20">
        <f t="shared" si="36"/>
        <v>254833</v>
      </c>
      <c r="W73" s="17"/>
      <c r="X73" s="20">
        <f t="shared" si="37"/>
        <v>112</v>
      </c>
      <c r="AA73" s="20">
        <f t="shared" si="38"/>
        <v>4857024.5000000019</v>
      </c>
      <c r="AD73" s="17"/>
      <c r="AE73" s="17"/>
      <c r="AF73" s="20">
        <f t="shared" si="39"/>
        <v>-7</v>
      </c>
      <c r="AI73" s="20">
        <f t="shared" si="40"/>
        <v>2</v>
      </c>
      <c r="AL73" s="20">
        <f t="shared" si="41"/>
        <v>-163806</v>
      </c>
      <c r="AO73" s="20">
        <f t="shared" si="42"/>
        <v>297994.58</v>
      </c>
      <c r="AR73" s="20">
        <f t="shared" si="43"/>
        <v>251028.02040000004</v>
      </c>
    </row>
    <row r="74" spans="1:46" ht="14.25">
      <c r="A74" s="6">
        <f t="shared" si="29"/>
        <v>46087</v>
      </c>
      <c r="B74" s="20">
        <f t="shared" si="30"/>
        <v>1493</v>
      </c>
      <c r="E74" s="20">
        <f t="shared" si="31"/>
        <v>75</v>
      </c>
      <c r="H74" s="20">
        <f t="shared" si="32"/>
        <v>14</v>
      </c>
      <c r="K74" s="20">
        <f t="shared" si="33"/>
        <v>24</v>
      </c>
      <c r="N74" s="20">
        <f t="shared" si="34"/>
        <v>-36</v>
      </c>
      <c r="Q74" s="20">
        <f t="shared" si="35"/>
        <v>5325</v>
      </c>
      <c r="T74" s="20">
        <f t="shared" si="36"/>
        <v>-176123</v>
      </c>
      <c r="W74" s="17"/>
      <c r="X74" s="20">
        <f t="shared" si="37"/>
        <v>1449</v>
      </c>
      <c r="AA74" s="20">
        <f t="shared" si="38"/>
        <v>-1203612.5600000024</v>
      </c>
      <c r="AD74" s="17"/>
      <c r="AE74" s="17"/>
      <c r="AF74" s="20">
        <f t="shared" si="39"/>
        <v>45</v>
      </c>
      <c r="AI74" s="20">
        <f t="shared" si="40"/>
        <v>49</v>
      </c>
      <c r="AL74" s="20">
        <f t="shared" si="41"/>
        <v>373292</v>
      </c>
      <c r="AO74" s="20">
        <f t="shared" si="42"/>
        <v>241348.84999999998</v>
      </c>
      <c r="AR74" s="20">
        <f t="shared" si="43"/>
        <v>122525.91799999995</v>
      </c>
    </row>
    <row r="75" spans="1:46" ht="14.25">
      <c r="A75" s="6">
        <f t="shared" si="29"/>
        <v>46088</v>
      </c>
      <c r="B75" s="20">
        <f t="shared" si="30"/>
        <v>-1015</v>
      </c>
      <c r="E75" s="20">
        <f t="shared" si="31"/>
        <v>-69</v>
      </c>
      <c r="H75" s="20">
        <f t="shared" si="32"/>
        <v>-3</v>
      </c>
      <c r="K75" s="20">
        <f t="shared" si="33"/>
        <v>28</v>
      </c>
      <c r="N75" s="20">
        <f t="shared" si="34"/>
        <v>59</v>
      </c>
      <c r="Q75" s="20">
        <f t="shared" si="35"/>
        <v>757</v>
      </c>
      <c r="T75" s="20">
        <f t="shared" si="36"/>
        <v>-392949</v>
      </c>
      <c r="W75" s="17"/>
      <c r="X75" s="20">
        <f t="shared" si="37"/>
        <v>-937</v>
      </c>
      <c r="AA75" s="20">
        <f t="shared" si="38"/>
        <v>-5484576.2699999996</v>
      </c>
      <c r="AD75" s="17"/>
      <c r="AE75" s="17"/>
      <c r="AF75" s="20">
        <f t="shared" si="39"/>
        <v>-17</v>
      </c>
      <c r="AI75" s="20">
        <f t="shared" si="40"/>
        <v>-46</v>
      </c>
      <c r="AL75" s="20">
        <f t="shared" si="41"/>
        <v>-922208</v>
      </c>
      <c r="AO75" s="20">
        <f t="shared" si="42"/>
        <v>27798.739999999991</v>
      </c>
      <c r="AR75" s="20">
        <f t="shared" si="43"/>
        <v>142069.43119999999</v>
      </c>
    </row>
    <row r="76" spans="1:46" ht="14.25">
      <c r="A76" s="6">
        <f t="shared" si="29"/>
        <v>46089</v>
      </c>
      <c r="B76" s="20">
        <f t="shared" si="30"/>
        <v>-251</v>
      </c>
      <c r="E76" s="20">
        <f t="shared" si="31"/>
        <v>-26</v>
      </c>
      <c r="H76" s="20">
        <f t="shared" si="32"/>
        <v>-3</v>
      </c>
      <c r="K76" s="20">
        <f t="shared" si="33"/>
        <v>-18</v>
      </c>
      <c r="N76" s="20">
        <f t="shared" si="34"/>
        <v>-83</v>
      </c>
      <c r="Q76" s="20">
        <f t="shared" si="35"/>
        <v>-178</v>
      </c>
      <c r="T76" s="20">
        <f t="shared" si="36"/>
        <v>-32621</v>
      </c>
      <c r="W76" s="17"/>
      <c r="X76" s="20">
        <f t="shared" si="37"/>
        <v>-286</v>
      </c>
      <c r="AA76" s="20">
        <f t="shared" si="38"/>
        <v>-875024.6799999997</v>
      </c>
      <c r="AD76" s="17"/>
      <c r="AE76" s="17"/>
      <c r="AF76" s="20">
        <f t="shared" si="39"/>
        <v>-16</v>
      </c>
      <c r="AI76" s="20">
        <f t="shared" si="40"/>
        <v>-13</v>
      </c>
      <c r="AL76" s="20">
        <f t="shared" si="41"/>
        <v>321863</v>
      </c>
      <c r="AO76" s="20">
        <f t="shared" si="42"/>
        <v>-594342.62999999989</v>
      </c>
      <c r="AR76" s="20">
        <f t="shared" si="43"/>
        <v>-516770.66439999989</v>
      </c>
    </row>
    <row r="77" spans="1:46" ht="14.25">
      <c r="A77" s="6">
        <f t="shared" si="29"/>
        <v>46090</v>
      </c>
      <c r="B77" s="20">
        <f t="shared" si="30"/>
        <v>-36</v>
      </c>
      <c r="E77" s="20">
        <f t="shared" si="31"/>
        <v>41</v>
      </c>
      <c r="H77" s="20">
        <f t="shared" si="32"/>
        <v>9</v>
      </c>
      <c r="K77" s="20">
        <f t="shared" si="33"/>
        <v>-51</v>
      </c>
      <c r="N77" s="20">
        <f t="shared" si="34"/>
        <v>-9</v>
      </c>
      <c r="Q77" s="20">
        <f t="shared" si="35"/>
        <v>5746</v>
      </c>
      <c r="T77" s="20">
        <f t="shared" si="36"/>
        <v>78999</v>
      </c>
      <c r="W77" s="17"/>
      <c r="X77" s="20">
        <f t="shared" si="37"/>
        <v>-10</v>
      </c>
      <c r="AA77" s="20">
        <f t="shared" si="38"/>
        <v>440941.87999999896</v>
      </c>
      <c r="AD77" s="17"/>
      <c r="AE77" s="17"/>
      <c r="AF77" s="20">
        <f t="shared" si="39"/>
        <v>14</v>
      </c>
      <c r="AI77" s="20">
        <f t="shared" si="40"/>
        <v>35</v>
      </c>
      <c r="AL77" s="20">
        <f t="shared" si="41"/>
        <v>394770</v>
      </c>
      <c r="AO77" s="20">
        <f t="shared" si="42"/>
        <v>217901.76999999996</v>
      </c>
      <c r="AR77" s="20">
        <f t="shared" si="43"/>
        <v>-212328.43240000008</v>
      </c>
    </row>
    <row r="78" spans="1:46" ht="14.25">
      <c r="A78" s="6">
        <f t="shared" si="29"/>
        <v>46091</v>
      </c>
      <c r="B78" s="20">
        <f t="shared" si="30"/>
        <v>-180</v>
      </c>
      <c r="E78" s="20">
        <f t="shared" si="31"/>
        <v>-37</v>
      </c>
      <c r="H78" s="20">
        <f t="shared" si="32"/>
        <v>-14</v>
      </c>
      <c r="K78" s="20">
        <f t="shared" si="33"/>
        <v>31</v>
      </c>
      <c r="N78" s="20">
        <f t="shared" si="34"/>
        <v>-69</v>
      </c>
      <c r="Q78" s="20">
        <f t="shared" si="35"/>
        <v>-7995</v>
      </c>
      <c r="T78" s="20">
        <f t="shared" si="36"/>
        <v>85272</v>
      </c>
      <c r="W78" s="17"/>
      <c r="X78" s="20">
        <f t="shared" si="37"/>
        <v>-202</v>
      </c>
      <c r="AA78" s="20">
        <f t="shared" si="38"/>
        <v>-235840.77999999933</v>
      </c>
      <c r="AD78" s="17"/>
      <c r="AE78" s="17"/>
      <c r="AF78" s="20">
        <f t="shared" si="39"/>
        <v>-32</v>
      </c>
      <c r="AI78" s="20">
        <f t="shared" si="40"/>
        <v>-48</v>
      </c>
      <c r="AL78" s="20">
        <f t="shared" si="41"/>
        <v>-206155</v>
      </c>
      <c r="AO78" s="20">
        <f t="shared" si="42"/>
        <v>-202966.62</v>
      </c>
      <c r="AR78" s="20">
        <f t="shared" si="43"/>
        <v>195072.59440000003</v>
      </c>
    </row>
    <row r="79" spans="1:46" ht="14.25">
      <c r="A79" s="6">
        <f t="shared" si="29"/>
        <v>46092</v>
      </c>
      <c r="B79" s="20">
        <f t="shared" si="30"/>
        <v>20</v>
      </c>
      <c r="E79" s="20">
        <f t="shared" si="31"/>
        <v>-6</v>
      </c>
      <c r="H79" s="20">
        <f t="shared" si="32"/>
        <v>-14</v>
      </c>
      <c r="K79" s="20">
        <f t="shared" si="33"/>
        <v>-41</v>
      </c>
      <c r="N79" s="20">
        <f t="shared" si="34"/>
        <v>-66</v>
      </c>
      <c r="Q79" s="20">
        <f t="shared" si="35"/>
        <v>-5314</v>
      </c>
      <c r="T79" s="20">
        <f t="shared" si="36"/>
        <v>174836</v>
      </c>
      <c r="X79" s="20">
        <f t="shared" si="37"/>
        <v>21</v>
      </c>
      <c r="AA79" s="20">
        <f t="shared" si="38"/>
        <v>43093.240000000224</v>
      </c>
      <c r="AD79" s="17"/>
      <c r="AE79" s="17"/>
      <c r="AF79" s="20">
        <f t="shared" si="39"/>
        <v>-3</v>
      </c>
      <c r="AI79" s="20">
        <f t="shared" si="40"/>
        <v>-1</v>
      </c>
      <c r="AL79" s="20">
        <f t="shared" si="41"/>
        <v>-12480</v>
      </c>
      <c r="AO79" s="20">
        <f t="shared" si="42"/>
        <v>453677.08999999997</v>
      </c>
      <c r="AR79" s="20">
        <f t="shared" si="43"/>
        <v>419946.36919999996</v>
      </c>
    </row>
    <row r="80" spans="1:46" ht="14.25">
      <c r="A80" s="6">
        <f t="shared" si="29"/>
        <v>46093</v>
      </c>
      <c r="B80" s="20">
        <f t="shared" si="30"/>
        <v>-92</v>
      </c>
      <c r="E80" s="20">
        <f t="shared" si="31"/>
        <v>5</v>
      </c>
      <c r="H80" s="20">
        <f t="shared" si="32"/>
        <v>12</v>
      </c>
      <c r="K80" s="20">
        <f t="shared" si="33"/>
        <v>-11</v>
      </c>
      <c r="N80" s="20">
        <f t="shared" si="34"/>
        <v>81</v>
      </c>
      <c r="Q80" s="20">
        <f t="shared" si="35"/>
        <v>3383</v>
      </c>
      <c r="T80" s="20">
        <f t="shared" si="36"/>
        <v>106299</v>
      </c>
      <c r="W80" s="17"/>
      <c r="X80" s="20">
        <f t="shared" si="37"/>
        <v>-83</v>
      </c>
      <c r="AA80" s="20">
        <f t="shared" si="38"/>
        <v>-776210.61999999918</v>
      </c>
      <c r="AD80" s="17"/>
      <c r="AE80" s="17"/>
      <c r="AF80" s="20">
        <f t="shared" si="39"/>
        <v>19</v>
      </c>
      <c r="AI80" s="20">
        <f t="shared" si="40"/>
        <v>33</v>
      </c>
      <c r="AL80" s="20">
        <f t="shared" si="41"/>
        <v>131090</v>
      </c>
      <c r="AO80" s="20">
        <f t="shared" si="42"/>
        <v>-343458.97</v>
      </c>
      <c r="AR80" s="20">
        <f t="shared" si="43"/>
        <v>-310989.47359999991</v>
      </c>
    </row>
    <row r="81" spans="1:44" ht="14.25">
      <c r="A81" s="6">
        <f t="shared" si="29"/>
        <v>46094</v>
      </c>
      <c r="B81" s="20">
        <f t="shared" si="30"/>
        <v>-2583</v>
      </c>
      <c r="E81" s="20">
        <f t="shared" si="31"/>
        <v>-108</v>
      </c>
      <c r="H81" s="20">
        <f t="shared" si="32"/>
        <v>-26</v>
      </c>
      <c r="K81" s="20">
        <f t="shared" si="33"/>
        <v>-753</v>
      </c>
      <c r="N81" s="20">
        <f t="shared" si="34"/>
        <v>-1758</v>
      </c>
      <c r="Q81" s="20">
        <f t="shared" si="35"/>
        <v>-5449</v>
      </c>
      <c r="T81" s="20">
        <f t="shared" si="36"/>
        <v>-1908710</v>
      </c>
      <c r="W81" s="17"/>
      <c r="X81" s="20">
        <f t="shared" si="37"/>
        <v>-2523</v>
      </c>
      <c r="AA81" s="20">
        <f t="shared" si="38"/>
        <v>-9795730.1300000008</v>
      </c>
      <c r="AD81" s="17"/>
      <c r="AE81" s="17"/>
      <c r="AF81" s="20">
        <f t="shared" si="39"/>
        <v>-212</v>
      </c>
      <c r="AI81" s="20">
        <f t="shared" si="40"/>
        <v>-339</v>
      </c>
      <c r="AL81" s="20">
        <f t="shared" si="41"/>
        <v>-1475721</v>
      </c>
      <c r="AO81" s="20">
        <f t="shared" si="42"/>
        <v>-400080.86</v>
      </c>
      <c r="AR81" s="20" t="e">
        <f t="shared" si="43"/>
        <v>#VALUE!</v>
      </c>
    </row>
    <row r="82" spans="1:44" ht="14.25">
      <c r="A82" s="6">
        <f t="shared" si="29"/>
        <v>46095</v>
      </c>
      <c r="B82" s="20">
        <f t="shared" si="30"/>
        <v>0</v>
      </c>
      <c r="E82" s="20">
        <f t="shared" si="31"/>
        <v>0</v>
      </c>
      <c r="H82" s="20">
        <f t="shared" si="32"/>
        <v>0</v>
      </c>
      <c r="K82" s="20">
        <f t="shared" si="33"/>
        <v>0</v>
      </c>
      <c r="N82" s="20">
        <f t="shared" si="34"/>
        <v>0</v>
      </c>
      <c r="Q82" s="20">
        <f t="shared" si="35"/>
        <v>0</v>
      </c>
      <c r="T82" s="20">
        <f t="shared" si="36"/>
        <v>0</v>
      </c>
      <c r="W82" s="17"/>
      <c r="X82" s="20">
        <f t="shared" si="37"/>
        <v>0</v>
      </c>
      <c r="AA82" s="20">
        <f t="shared" si="38"/>
        <v>0</v>
      </c>
      <c r="AD82" s="17"/>
      <c r="AE82" s="17"/>
      <c r="AF82" s="20">
        <f t="shared" si="39"/>
        <v>0</v>
      </c>
      <c r="AI82" s="20">
        <f t="shared" si="40"/>
        <v>0</v>
      </c>
      <c r="AL82" s="20">
        <f t="shared" si="41"/>
        <v>0</v>
      </c>
      <c r="AO82" s="20">
        <f t="shared" si="42"/>
        <v>0</v>
      </c>
      <c r="AR82" s="20" t="e">
        <f t="shared" si="43"/>
        <v>#VALUE!</v>
      </c>
    </row>
    <row r="83" spans="1:44" ht="14.25">
      <c r="A83" s="6">
        <f t="shared" si="29"/>
        <v>46096</v>
      </c>
      <c r="B83" s="20">
        <f t="shared" si="30"/>
        <v>0</v>
      </c>
      <c r="E83" s="20">
        <f t="shared" si="31"/>
        <v>0</v>
      </c>
      <c r="H83" s="20">
        <f t="shared" si="32"/>
        <v>0</v>
      </c>
      <c r="K83" s="20">
        <f t="shared" si="33"/>
        <v>0</v>
      </c>
      <c r="N83" s="20">
        <f t="shared" si="34"/>
        <v>0</v>
      </c>
      <c r="Q83" s="20">
        <f t="shared" si="35"/>
        <v>0</v>
      </c>
      <c r="T83" s="20">
        <f t="shared" si="36"/>
        <v>0</v>
      </c>
      <c r="W83" s="17"/>
      <c r="X83" s="20">
        <f t="shared" si="37"/>
        <v>0</v>
      </c>
      <c r="AA83" s="20">
        <f t="shared" si="38"/>
        <v>0</v>
      </c>
      <c r="AD83" s="17"/>
      <c r="AE83" s="17"/>
      <c r="AF83" s="20">
        <f t="shared" si="39"/>
        <v>0</v>
      </c>
      <c r="AI83" s="20">
        <f t="shared" si="40"/>
        <v>0</v>
      </c>
      <c r="AL83" s="20">
        <f t="shared" si="41"/>
        <v>0</v>
      </c>
      <c r="AO83" s="20">
        <f t="shared" si="42"/>
        <v>0</v>
      </c>
      <c r="AR83" s="20" t="e">
        <f t="shared" si="43"/>
        <v>#VALUE!</v>
      </c>
    </row>
    <row r="84" spans="1:44" ht="14.25">
      <c r="A84" s="6">
        <f t="shared" si="29"/>
        <v>46097</v>
      </c>
      <c r="B84" s="20">
        <f t="shared" si="30"/>
        <v>0</v>
      </c>
      <c r="E84" s="20">
        <f t="shared" si="31"/>
        <v>0</v>
      </c>
      <c r="H84" s="20">
        <f t="shared" si="32"/>
        <v>0</v>
      </c>
      <c r="K84" s="20">
        <f t="shared" si="33"/>
        <v>0</v>
      </c>
      <c r="N84" s="20">
        <f t="shared" si="34"/>
        <v>0</v>
      </c>
      <c r="Q84" s="20">
        <f t="shared" si="35"/>
        <v>0</v>
      </c>
      <c r="T84" s="20">
        <f t="shared" si="36"/>
        <v>0</v>
      </c>
      <c r="W84" s="17"/>
      <c r="X84" s="20">
        <f t="shared" si="37"/>
        <v>0</v>
      </c>
      <c r="AA84" s="20">
        <f t="shared" si="38"/>
        <v>0</v>
      </c>
      <c r="AD84" s="17"/>
      <c r="AE84" s="17"/>
      <c r="AF84" s="20">
        <f t="shared" si="39"/>
        <v>0</v>
      </c>
      <c r="AI84" s="20">
        <f t="shared" si="40"/>
        <v>0</v>
      </c>
      <c r="AL84" s="20">
        <f t="shared" si="41"/>
        <v>0</v>
      </c>
      <c r="AO84" s="20">
        <f t="shared" si="42"/>
        <v>0</v>
      </c>
      <c r="AR84" s="20" t="e">
        <f t="shared" si="43"/>
        <v>#VALUE!</v>
      </c>
    </row>
    <row r="85" spans="1:44" ht="14.25">
      <c r="A85" s="6">
        <f t="shared" si="29"/>
        <v>46098</v>
      </c>
      <c r="B85" s="20">
        <f t="shared" si="30"/>
        <v>0</v>
      </c>
      <c r="E85" s="20">
        <f t="shared" si="31"/>
        <v>0</v>
      </c>
      <c r="H85" s="20">
        <f t="shared" si="32"/>
        <v>0</v>
      </c>
      <c r="K85" s="20">
        <f t="shared" si="33"/>
        <v>0</v>
      </c>
      <c r="N85" s="20">
        <f t="shared" si="34"/>
        <v>0</v>
      </c>
      <c r="Q85" s="20">
        <f t="shared" si="35"/>
        <v>0</v>
      </c>
      <c r="T85" s="20">
        <f t="shared" si="36"/>
        <v>0</v>
      </c>
      <c r="W85" s="17"/>
      <c r="X85" s="20">
        <f t="shared" si="37"/>
        <v>0</v>
      </c>
      <c r="AA85" s="20">
        <f t="shared" si="38"/>
        <v>0</v>
      </c>
      <c r="AD85" s="17"/>
      <c r="AE85" s="17"/>
      <c r="AF85" s="20">
        <f t="shared" si="39"/>
        <v>0</v>
      </c>
      <c r="AI85" s="20">
        <f t="shared" si="40"/>
        <v>0</v>
      </c>
      <c r="AL85" s="20">
        <f t="shared" si="41"/>
        <v>0</v>
      </c>
      <c r="AO85" s="20">
        <f t="shared" si="42"/>
        <v>0</v>
      </c>
      <c r="AR85" s="20" t="e">
        <f t="shared" si="43"/>
        <v>#VALUE!</v>
      </c>
    </row>
    <row r="86" spans="1:44" ht="14.25">
      <c r="A86" s="6">
        <f t="shared" si="29"/>
        <v>46099</v>
      </c>
      <c r="B86" s="20">
        <f t="shared" si="30"/>
        <v>0</v>
      </c>
      <c r="E86" s="20">
        <f t="shared" si="31"/>
        <v>0</v>
      </c>
      <c r="H86" s="20">
        <f t="shared" si="32"/>
        <v>0</v>
      </c>
      <c r="K86" s="20">
        <f t="shared" si="33"/>
        <v>0</v>
      </c>
      <c r="N86" s="20">
        <f t="shared" si="34"/>
        <v>0</v>
      </c>
      <c r="Q86" s="20">
        <f t="shared" si="35"/>
        <v>0</v>
      </c>
      <c r="T86" s="20">
        <f t="shared" si="36"/>
        <v>0</v>
      </c>
      <c r="W86" s="17"/>
      <c r="X86" s="20">
        <f t="shared" si="37"/>
        <v>0</v>
      </c>
      <c r="AA86" s="20">
        <f t="shared" si="38"/>
        <v>0</v>
      </c>
      <c r="AD86" s="17"/>
      <c r="AE86" s="17"/>
      <c r="AF86" s="20">
        <f t="shared" si="39"/>
        <v>0</v>
      </c>
      <c r="AI86" s="20">
        <f t="shared" si="40"/>
        <v>0</v>
      </c>
      <c r="AL86" s="20">
        <f t="shared" si="41"/>
        <v>0</v>
      </c>
      <c r="AO86" s="20">
        <f t="shared" si="42"/>
        <v>0</v>
      </c>
      <c r="AR86" s="20" t="e">
        <f t="shared" si="43"/>
        <v>#VALUE!</v>
      </c>
    </row>
    <row r="87" spans="1:44" ht="14.25">
      <c r="A87" s="6">
        <f t="shared" si="29"/>
        <v>46100</v>
      </c>
      <c r="B87" s="20">
        <f t="shared" si="30"/>
        <v>0</v>
      </c>
      <c r="E87" s="20">
        <f t="shared" si="31"/>
        <v>0</v>
      </c>
      <c r="H87" s="20">
        <f t="shared" si="32"/>
        <v>0</v>
      </c>
      <c r="K87" s="20">
        <f t="shared" si="33"/>
        <v>0</v>
      </c>
      <c r="N87" s="20">
        <f t="shared" si="34"/>
        <v>0</v>
      </c>
      <c r="Q87" s="20">
        <f t="shared" si="35"/>
        <v>0</v>
      </c>
      <c r="T87" s="20">
        <f t="shared" si="36"/>
        <v>0</v>
      </c>
      <c r="W87" s="17"/>
      <c r="X87" s="20">
        <f t="shared" si="37"/>
        <v>0</v>
      </c>
      <c r="AA87" s="20">
        <f t="shared" si="38"/>
        <v>0</v>
      </c>
      <c r="AD87" s="17"/>
      <c r="AE87" s="17"/>
      <c r="AF87" s="20">
        <f t="shared" si="39"/>
        <v>0</v>
      </c>
      <c r="AI87" s="20">
        <f t="shared" si="40"/>
        <v>0</v>
      </c>
      <c r="AL87" s="20">
        <f t="shared" si="41"/>
        <v>0</v>
      </c>
      <c r="AO87" s="20">
        <f t="shared" si="42"/>
        <v>0</v>
      </c>
      <c r="AR87" s="20" t="e">
        <f t="shared" si="43"/>
        <v>#VALUE!</v>
      </c>
    </row>
    <row r="88" spans="1:44" ht="14.25">
      <c r="A88" s="6">
        <f t="shared" si="29"/>
        <v>46101</v>
      </c>
      <c r="B88" s="20">
        <f t="shared" si="30"/>
        <v>0</v>
      </c>
      <c r="E88" s="20">
        <f t="shared" si="31"/>
        <v>0</v>
      </c>
      <c r="H88" s="20">
        <f t="shared" si="32"/>
        <v>0</v>
      </c>
      <c r="K88" s="20">
        <f t="shared" si="33"/>
        <v>0</v>
      </c>
      <c r="N88" s="20">
        <f t="shared" si="34"/>
        <v>0</v>
      </c>
      <c r="Q88" s="20">
        <f t="shared" si="35"/>
        <v>0</v>
      </c>
      <c r="T88" s="20">
        <f t="shared" si="36"/>
        <v>0</v>
      </c>
      <c r="W88" s="17"/>
      <c r="X88" s="20">
        <f t="shared" si="37"/>
        <v>0</v>
      </c>
      <c r="AA88" s="20">
        <f t="shared" si="38"/>
        <v>0</v>
      </c>
      <c r="AD88" s="17"/>
      <c r="AE88" s="17"/>
      <c r="AF88" s="20">
        <f t="shared" si="39"/>
        <v>0</v>
      </c>
      <c r="AI88" s="20">
        <f t="shared" si="40"/>
        <v>0</v>
      </c>
      <c r="AL88" s="20">
        <f t="shared" si="41"/>
        <v>0</v>
      </c>
      <c r="AO88" s="20">
        <f t="shared" si="42"/>
        <v>0</v>
      </c>
      <c r="AR88" s="20" t="e">
        <f t="shared" si="43"/>
        <v>#VALUE!</v>
      </c>
    </row>
    <row r="89" spans="1:44" ht="14.25">
      <c r="A89" s="6">
        <f t="shared" si="29"/>
        <v>46102</v>
      </c>
      <c r="B89" s="20">
        <f t="shared" si="30"/>
        <v>0</v>
      </c>
      <c r="E89" s="20">
        <f t="shared" si="31"/>
        <v>0</v>
      </c>
      <c r="H89" s="20">
        <f t="shared" si="32"/>
        <v>0</v>
      </c>
      <c r="K89" s="20">
        <f t="shared" si="33"/>
        <v>0</v>
      </c>
      <c r="N89" s="20">
        <f t="shared" si="34"/>
        <v>0</v>
      </c>
      <c r="Q89" s="20">
        <f t="shared" si="35"/>
        <v>0</v>
      </c>
      <c r="T89" s="20">
        <f t="shared" si="36"/>
        <v>0</v>
      </c>
      <c r="W89" s="17"/>
      <c r="X89" s="20">
        <f t="shared" si="37"/>
        <v>0</v>
      </c>
      <c r="AA89" s="20">
        <f t="shared" si="38"/>
        <v>0</v>
      </c>
      <c r="AD89" s="17"/>
      <c r="AE89" s="17"/>
      <c r="AF89" s="20">
        <f t="shared" si="39"/>
        <v>0</v>
      </c>
      <c r="AI89" s="20">
        <f t="shared" si="40"/>
        <v>0</v>
      </c>
      <c r="AL89" s="20">
        <f t="shared" si="41"/>
        <v>0</v>
      </c>
      <c r="AO89" s="20">
        <f t="shared" si="42"/>
        <v>0</v>
      </c>
      <c r="AR89" s="20" t="e">
        <f t="shared" si="43"/>
        <v>#VALUE!</v>
      </c>
    </row>
    <row r="90" spans="1:44" ht="14.25">
      <c r="A90" s="6">
        <f t="shared" si="29"/>
        <v>46103</v>
      </c>
      <c r="B90" s="20">
        <f t="shared" si="30"/>
        <v>0</v>
      </c>
      <c r="E90" s="20">
        <f t="shared" si="31"/>
        <v>0</v>
      </c>
      <c r="H90" s="20">
        <f t="shared" si="32"/>
        <v>0</v>
      </c>
      <c r="K90" s="20">
        <f t="shared" si="33"/>
        <v>0</v>
      </c>
      <c r="N90" s="20">
        <f t="shared" si="34"/>
        <v>0</v>
      </c>
      <c r="Q90" s="20">
        <f t="shared" si="35"/>
        <v>0</v>
      </c>
      <c r="T90" s="20">
        <f t="shared" si="36"/>
        <v>0</v>
      </c>
      <c r="W90" s="17"/>
      <c r="X90" s="20">
        <f t="shared" si="37"/>
        <v>0</v>
      </c>
      <c r="AA90" s="20">
        <f t="shared" si="38"/>
        <v>0</v>
      </c>
      <c r="AD90" s="17"/>
      <c r="AE90" s="17"/>
      <c r="AF90" s="20">
        <f t="shared" si="39"/>
        <v>0</v>
      </c>
      <c r="AI90" s="20">
        <f t="shared" si="40"/>
        <v>0</v>
      </c>
      <c r="AL90" s="20">
        <f t="shared" si="41"/>
        <v>0</v>
      </c>
      <c r="AO90" s="20">
        <f t="shared" si="42"/>
        <v>0</v>
      </c>
      <c r="AR90" s="20" t="e">
        <f t="shared" si="43"/>
        <v>#VALUE!</v>
      </c>
    </row>
    <row r="91" spans="1:44" ht="14.25">
      <c r="A91" s="6">
        <f t="shared" si="29"/>
        <v>46104</v>
      </c>
      <c r="B91" s="20">
        <f t="shared" si="30"/>
        <v>0</v>
      </c>
      <c r="E91" s="20">
        <f t="shared" si="31"/>
        <v>0</v>
      </c>
      <c r="H91" s="20">
        <f t="shared" si="32"/>
        <v>0</v>
      </c>
      <c r="K91" s="20">
        <f t="shared" si="33"/>
        <v>0</v>
      </c>
      <c r="N91" s="20">
        <f t="shared" si="34"/>
        <v>0</v>
      </c>
      <c r="Q91" s="20">
        <f t="shared" si="35"/>
        <v>0</v>
      </c>
      <c r="T91" s="20">
        <f t="shared" si="36"/>
        <v>0</v>
      </c>
      <c r="W91" s="17"/>
      <c r="X91" s="20">
        <f t="shared" si="37"/>
        <v>0</v>
      </c>
      <c r="AA91" s="20">
        <f t="shared" si="38"/>
        <v>0</v>
      </c>
      <c r="AD91" s="17"/>
      <c r="AE91" s="17"/>
      <c r="AF91" s="20">
        <f t="shared" si="39"/>
        <v>0</v>
      </c>
      <c r="AI91" s="20">
        <f t="shared" si="40"/>
        <v>0</v>
      </c>
      <c r="AL91" s="20">
        <f t="shared" si="41"/>
        <v>0</v>
      </c>
      <c r="AO91" s="20">
        <f t="shared" si="42"/>
        <v>0</v>
      </c>
      <c r="AR91" s="20" t="e">
        <f t="shared" si="43"/>
        <v>#VALUE!</v>
      </c>
    </row>
    <row r="92" spans="1:44" ht="14.25">
      <c r="A92" s="6">
        <f t="shared" si="29"/>
        <v>46105</v>
      </c>
      <c r="B92" s="20">
        <f t="shared" si="30"/>
        <v>0</v>
      </c>
      <c r="E92" s="20">
        <f t="shared" si="31"/>
        <v>0</v>
      </c>
      <c r="H92" s="20">
        <f t="shared" si="32"/>
        <v>0</v>
      </c>
      <c r="K92" s="20">
        <f t="shared" si="33"/>
        <v>0</v>
      </c>
      <c r="N92" s="20">
        <f t="shared" si="34"/>
        <v>0</v>
      </c>
      <c r="Q92" s="20">
        <f t="shared" si="35"/>
        <v>0</v>
      </c>
      <c r="T92" s="20">
        <f t="shared" si="36"/>
        <v>0</v>
      </c>
      <c r="W92" s="17"/>
      <c r="X92" s="20">
        <f t="shared" si="37"/>
        <v>0</v>
      </c>
      <c r="AA92" s="20">
        <f t="shared" si="38"/>
        <v>0</v>
      </c>
      <c r="AD92" s="17"/>
      <c r="AE92" s="17"/>
      <c r="AF92" s="20">
        <f t="shared" si="39"/>
        <v>0</v>
      </c>
      <c r="AI92" s="20">
        <f t="shared" si="40"/>
        <v>0</v>
      </c>
      <c r="AL92" s="20">
        <f t="shared" si="41"/>
        <v>0</v>
      </c>
      <c r="AO92" s="20">
        <f t="shared" si="42"/>
        <v>0</v>
      </c>
      <c r="AR92" s="20" t="e">
        <f t="shared" si="43"/>
        <v>#VALUE!</v>
      </c>
    </row>
    <row r="93" spans="1:44" ht="14.25">
      <c r="A93" s="6">
        <f t="shared" si="29"/>
        <v>46106</v>
      </c>
      <c r="B93" s="20">
        <f t="shared" si="30"/>
        <v>0</v>
      </c>
      <c r="E93" s="20">
        <f t="shared" si="31"/>
        <v>0</v>
      </c>
      <c r="H93" s="20">
        <f t="shared" si="32"/>
        <v>0</v>
      </c>
      <c r="K93" s="20">
        <f t="shared" si="33"/>
        <v>0</v>
      </c>
      <c r="N93" s="20">
        <f t="shared" si="34"/>
        <v>0</v>
      </c>
      <c r="Q93" s="20">
        <f t="shared" si="35"/>
        <v>0</v>
      </c>
      <c r="T93" s="20">
        <f t="shared" si="36"/>
        <v>0</v>
      </c>
      <c r="W93" s="17"/>
      <c r="X93" s="20">
        <f t="shared" si="37"/>
        <v>0</v>
      </c>
      <c r="AA93" s="20">
        <f t="shared" si="38"/>
        <v>0</v>
      </c>
      <c r="AD93" s="17"/>
      <c r="AE93" s="17"/>
      <c r="AF93" s="20">
        <f t="shared" si="39"/>
        <v>0</v>
      </c>
      <c r="AI93" s="20">
        <f t="shared" si="40"/>
        <v>0</v>
      </c>
      <c r="AL93" s="20">
        <f t="shared" si="41"/>
        <v>0</v>
      </c>
      <c r="AO93" s="20">
        <f t="shared" si="42"/>
        <v>0</v>
      </c>
      <c r="AR93" s="20" t="e">
        <f t="shared" si="43"/>
        <v>#VALUE!</v>
      </c>
    </row>
    <row r="94" spans="1:44" ht="14.25">
      <c r="A94" s="6">
        <f t="shared" si="29"/>
        <v>46107</v>
      </c>
      <c r="B94" s="20">
        <f t="shared" si="30"/>
        <v>0</v>
      </c>
      <c r="E94" s="20">
        <f t="shared" si="31"/>
        <v>0</v>
      </c>
      <c r="H94" s="20">
        <f t="shared" si="32"/>
        <v>0</v>
      </c>
      <c r="K94" s="20">
        <f t="shared" si="33"/>
        <v>0</v>
      </c>
      <c r="N94" s="20">
        <f t="shared" si="34"/>
        <v>0</v>
      </c>
      <c r="Q94" s="20">
        <f t="shared" si="35"/>
        <v>0</v>
      </c>
      <c r="T94" s="20">
        <f t="shared" si="36"/>
        <v>0</v>
      </c>
      <c r="W94" s="17"/>
      <c r="X94" s="20">
        <f t="shared" si="37"/>
        <v>0</v>
      </c>
      <c r="AA94" s="20">
        <f t="shared" si="38"/>
        <v>0</v>
      </c>
      <c r="AD94" s="17"/>
      <c r="AE94" s="17"/>
      <c r="AF94" s="20">
        <f t="shared" si="39"/>
        <v>0</v>
      </c>
      <c r="AI94" s="20">
        <f t="shared" si="40"/>
        <v>0</v>
      </c>
      <c r="AL94" s="20">
        <f t="shared" si="41"/>
        <v>0</v>
      </c>
      <c r="AO94" s="20">
        <f t="shared" si="42"/>
        <v>0</v>
      </c>
      <c r="AR94" s="20" t="e">
        <f t="shared" si="43"/>
        <v>#VALUE!</v>
      </c>
    </row>
    <row r="95" spans="1:44" ht="14.25">
      <c r="A95" s="6">
        <f t="shared" si="29"/>
        <v>46108</v>
      </c>
      <c r="B95" s="20">
        <f t="shared" si="30"/>
        <v>0</v>
      </c>
      <c r="E95" s="20">
        <f t="shared" si="31"/>
        <v>0</v>
      </c>
      <c r="H95" s="20">
        <f t="shared" si="32"/>
        <v>0</v>
      </c>
      <c r="K95" s="20">
        <f t="shared" si="33"/>
        <v>0</v>
      </c>
      <c r="N95" s="20">
        <f t="shared" si="34"/>
        <v>0</v>
      </c>
      <c r="Q95" s="20">
        <f t="shared" si="35"/>
        <v>0</v>
      </c>
      <c r="T95" s="20">
        <f t="shared" si="36"/>
        <v>0</v>
      </c>
      <c r="W95" s="17"/>
      <c r="X95" s="20">
        <f t="shared" si="37"/>
        <v>0</v>
      </c>
      <c r="AA95" s="20">
        <f t="shared" si="38"/>
        <v>0</v>
      </c>
      <c r="AD95" s="17"/>
      <c r="AE95" s="17"/>
      <c r="AF95" s="20">
        <f t="shared" si="39"/>
        <v>0</v>
      </c>
      <c r="AI95" s="20">
        <f t="shared" si="40"/>
        <v>0</v>
      </c>
      <c r="AL95" s="20">
        <f t="shared" si="41"/>
        <v>0</v>
      </c>
      <c r="AO95" s="20">
        <f t="shared" si="42"/>
        <v>0</v>
      </c>
      <c r="AR95" s="20" t="e">
        <f t="shared" si="43"/>
        <v>#VALUE!</v>
      </c>
    </row>
    <row r="96" spans="1:44" ht="14.25">
      <c r="A96" s="6">
        <f t="shared" si="29"/>
        <v>46109</v>
      </c>
      <c r="B96" s="20">
        <f t="shared" si="30"/>
        <v>0</v>
      </c>
      <c r="E96" s="20">
        <f t="shared" si="31"/>
        <v>0</v>
      </c>
      <c r="H96" s="20">
        <f t="shared" si="32"/>
        <v>0</v>
      </c>
      <c r="K96" s="20">
        <f t="shared" si="33"/>
        <v>0</v>
      </c>
      <c r="N96" s="20">
        <f t="shared" si="34"/>
        <v>0</v>
      </c>
      <c r="Q96" s="20">
        <f t="shared" si="35"/>
        <v>0</v>
      </c>
      <c r="T96" s="20">
        <f t="shared" si="36"/>
        <v>0</v>
      </c>
      <c r="W96" s="17"/>
      <c r="X96" s="20">
        <f t="shared" si="37"/>
        <v>0</v>
      </c>
      <c r="AA96" s="20">
        <f t="shared" si="38"/>
        <v>0</v>
      </c>
      <c r="AD96" s="17"/>
      <c r="AE96" s="17"/>
      <c r="AF96" s="20">
        <f t="shared" si="39"/>
        <v>0</v>
      </c>
      <c r="AI96" s="20">
        <f t="shared" si="40"/>
        <v>0</v>
      </c>
      <c r="AL96" s="20">
        <f t="shared" si="41"/>
        <v>0</v>
      </c>
      <c r="AO96" s="20">
        <f t="shared" si="42"/>
        <v>0</v>
      </c>
      <c r="AR96" s="20" t="e">
        <f t="shared" si="43"/>
        <v>#VALUE!</v>
      </c>
    </row>
    <row r="97" spans="1:46" ht="14.25">
      <c r="A97" s="6">
        <f t="shared" si="29"/>
        <v>46110</v>
      </c>
      <c r="B97" s="20">
        <f>+B33-B32</f>
        <v>0</v>
      </c>
      <c r="E97" s="20">
        <f t="shared" si="31"/>
        <v>0</v>
      </c>
      <c r="H97" s="20">
        <f t="shared" si="32"/>
        <v>0</v>
      </c>
      <c r="K97" s="20">
        <f t="shared" si="33"/>
        <v>0</v>
      </c>
      <c r="N97" s="20">
        <f t="shared" si="34"/>
        <v>0</v>
      </c>
      <c r="Q97" s="20">
        <f t="shared" si="35"/>
        <v>0</v>
      </c>
      <c r="T97" s="20">
        <f t="shared" si="36"/>
        <v>0</v>
      </c>
      <c r="W97" s="17"/>
      <c r="X97" s="20">
        <f t="shared" si="37"/>
        <v>0</v>
      </c>
      <c r="AA97" s="20">
        <f t="shared" si="38"/>
        <v>0</v>
      </c>
      <c r="AD97" s="17"/>
      <c r="AE97" s="17"/>
      <c r="AF97" s="20">
        <f t="shared" si="39"/>
        <v>0</v>
      </c>
      <c r="AI97" s="20">
        <f t="shared" si="40"/>
        <v>0</v>
      </c>
      <c r="AL97" s="20">
        <f t="shared" si="41"/>
        <v>0</v>
      </c>
      <c r="AO97" s="20">
        <f t="shared" si="42"/>
        <v>0</v>
      </c>
      <c r="AR97" s="20" t="e">
        <f t="shared" si="43"/>
        <v>#VALUE!</v>
      </c>
    </row>
    <row r="98" spans="1:46" ht="14.25">
      <c r="A98" s="6">
        <f t="shared" si="29"/>
        <v>46111</v>
      </c>
      <c r="B98" s="20">
        <f>+B34-B33</f>
        <v>0</v>
      </c>
      <c r="E98" s="20">
        <f t="shared" si="31"/>
        <v>0</v>
      </c>
      <c r="H98" s="20">
        <f t="shared" si="32"/>
        <v>0</v>
      </c>
      <c r="K98" s="20">
        <f t="shared" si="33"/>
        <v>0</v>
      </c>
      <c r="N98" s="20">
        <f t="shared" si="34"/>
        <v>0</v>
      </c>
      <c r="Q98" s="20">
        <f t="shared" si="35"/>
        <v>0</v>
      </c>
      <c r="T98" s="20">
        <f t="shared" si="36"/>
        <v>0</v>
      </c>
      <c r="W98" s="17"/>
      <c r="X98" s="20">
        <f t="shared" si="37"/>
        <v>0</v>
      </c>
      <c r="AA98" s="20">
        <f t="shared" si="38"/>
        <v>0</v>
      </c>
      <c r="AD98" s="17"/>
      <c r="AE98" s="17"/>
      <c r="AF98" s="20">
        <f t="shared" si="39"/>
        <v>0</v>
      </c>
      <c r="AI98" s="20">
        <f t="shared" si="40"/>
        <v>0</v>
      </c>
      <c r="AL98" s="20">
        <f t="shared" si="41"/>
        <v>0</v>
      </c>
      <c r="AO98" s="20">
        <f t="shared" si="42"/>
        <v>0</v>
      </c>
      <c r="AR98" s="20" t="e">
        <f t="shared" si="43"/>
        <v>#VALUE!</v>
      </c>
    </row>
    <row r="99" spans="1:46" ht="14.25">
      <c r="A99" s="6">
        <f t="shared" si="29"/>
        <v>46112</v>
      </c>
      <c r="B99" s="20">
        <f t="shared" si="30"/>
        <v>0</v>
      </c>
      <c r="E99" s="20">
        <f t="shared" si="31"/>
        <v>0</v>
      </c>
      <c r="H99" s="20">
        <f t="shared" si="32"/>
        <v>0</v>
      </c>
      <c r="K99" s="20">
        <f t="shared" si="33"/>
        <v>0</v>
      </c>
      <c r="N99" s="20">
        <f t="shared" si="34"/>
        <v>0</v>
      </c>
      <c r="Q99" s="20">
        <f t="shared" si="35"/>
        <v>0</v>
      </c>
      <c r="T99" s="20">
        <f t="shared" si="36"/>
        <v>0</v>
      </c>
      <c r="W99" s="17"/>
      <c r="X99" s="20">
        <f t="shared" si="37"/>
        <v>0</v>
      </c>
      <c r="AA99" s="20">
        <f t="shared" si="38"/>
        <v>0</v>
      </c>
      <c r="AD99" s="17"/>
      <c r="AE99" s="17"/>
      <c r="AF99" s="20">
        <f t="shared" si="39"/>
        <v>0</v>
      </c>
      <c r="AI99" s="20">
        <f t="shared" si="40"/>
        <v>0</v>
      </c>
      <c r="AL99" s="20">
        <f t="shared" si="41"/>
        <v>0</v>
      </c>
      <c r="AO99" s="20">
        <f t="shared" si="42"/>
        <v>0</v>
      </c>
      <c r="AR99" s="20" t="e">
        <f t="shared" si="43"/>
        <v>#VALUE!</v>
      </c>
    </row>
    <row r="100" spans="1:46" ht="14.25">
      <c r="A100" s="11" t="s">
        <v>156</v>
      </c>
      <c r="B100" s="5" t="s">
        <v>157</v>
      </c>
      <c r="C100" s="5" t="s">
        <v>158</v>
      </c>
      <c r="D100" s="5" t="s">
        <v>162</v>
      </c>
      <c r="E100" s="5" t="s">
        <v>157</v>
      </c>
      <c r="F100" s="5" t="s">
        <v>158</v>
      </c>
      <c r="G100" s="5" t="s">
        <v>162</v>
      </c>
      <c r="H100" s="5" t="s">
        <v>157</v>
      </c>
      <c r="I100" s="5" t="s">
        <v>158</v>
      </c>
      <c r="J100" s="5" t="s">
        <v>162</v>
      </c>
      <c r="K100" s="5" t="s">
        <v>157</v>
      </c>
      <c r="L100" s="5" t="s">
        <v>158</v>
      </c>
      <c r="M100" s="5" t="s">
        <v>162</v>
      </c>
      <c r="N100" s="5" t="s">
        <v>157</v>
      </c>
      <c r="O100" s="5" t="s">
        <v>158</v>
      </c>
      <c r="P100" s="5" t="s">
        <v>162</v>
      </c>
      <c r="Q100" s="5" t="s">
        <v>157</v>
      </c>
      <c r="R100" s="5" t="s">
        <v>158</v>
      </c>
      <c r="S100" s="5" t="s">
        <v>162</v>
      </c>
      <c r="T100" s="5" t="s">
        <v>157</v>
      </c>
      <c r="U100" s="5" t="s">
        <v>158</v>
      </c>
      <c r="V100" s="5" t="s">
        <v>162</v>
      </c>
      <c r="W100" s="17"/>
      <c r="X100" s="5" t="s">
        <v>157</v>
      </c>
      <c r="Y100" s="5" t="s">
        <v>158</v>
      </c>
      <c r="Z100" s="5" t="s">
        <v>162</v>
      </c>
      <c r="AA100" s="5" t="s">
        <v>157</v>
      </c>
      <c r="AB100" s="5" t="s">
        <v>158</v>
      </c>
      <c r="AC100" s="5" t="s">
        <v>162</v>
      </c>
      <c r="AD100" s="17"/>
      <c r="AE100" s="17"/>
      <c r="AF100" s="5" t="s">
        <v>157</v>
      </c>
      <c r="AG100" s="5" t="s">
        <v>158</v>
      </c>
      <c r="AH100" s="5" t="s">
        <v>162</v>
      </c>
      <c r="AI100" s="5" t="s">
        <v>157</v>
      </c>
      <c r="AJ100" s="5" t="s">
        <v>158</v>
      </c>
      <c r="AK100" s="5" t="s">
        <v>162</v>
      </c>
      <c r="AL100" s="5" t="s">
        <v>157</v>
      </c>
      <c r="AM100" s="5" t="s">
        <v>158</v>
      </c>
      <c r="AN100" s="5" t="s">
        <v>162</v>
      </c>
      <c r="AO100" s="5" t="s">
        <v>157</v>
      </c>
      <c r="AP100" s="5" t="s">
        <v>158</v>
      </c>
      <c r="AQ100" s="5" t="s">
        <v>162</v>
      </c>
      <c r="AR100" s="5" t="s">
        <v>157</v>
      </c>
      <c r="AS100" s="5" t="s">
        <v>158</v>
      </c>
      <c r="AT100" s="5" t="s">
        <v>162</v>
      </c>
    </row>
    <row r="101" spans="1:46" ht="14.25">
      <c r="A101" s="6">
        <f t="shared" ref="A101:A131" si="44">A69</f>
        <v>46082</v>
      </c>
      <c r="B101" s="7">
        <f>B5/1</f>
        <v>3504</v>
      </c>
      <c r="C101" s="7">
        <f t="shared" ref="C101:C131" si="45">AVERAGE($C$5:$C$35)</f>
        <v>2439.6451612903224</v>
      </c>
      <c r="D101" s="8">
        <f t="shared" ref="D101:D131" si="46">(B101-C101)/C101</f>
        <v>0.43627444498803375</v>
      </c>
      <c r="E101" s="9">
        <f>E5/1</f>
        <v>183</v>
      </c>
      <c r="F101" s="9">
        <f t="shared" ref="F101:F131" si="47">AVERAGE($F$5:$F$35)</f>
        <v>129.87096774193549</v>
      </c>
      <c r="G101" s="12">
        <f t="shared" ref="G101:G131" si="48">(E101-F101)/F101</f>
        <v>0.40909090909090906</v>
      </c>
      <c r="H101" s="7">
        <f>H5/1</f>
        <v>48</v>
      </c>
      <c r="I101" s="7">
        <f t="shared" ref="I101:I131" si="49">AVERAGE($I$5:$I$35)</f>
        <v>35</v>
      </c>
      <c r="J101" s="8">
        <f t="shared" ref="J101:J131" si="50">(H101-I101)/I101</f>
        <v>0.37142857142857144</v>
      </c>
      <c r="K101" s="9">
        <f>K5/1</f>
        <v>934</v>
      </c>
      <c r="L101" s="9">
        <f t="shared" ref="L101:L131" si="51">AVERAGE($L$5:$L$35)</f>
        <v>734.06451612903231</v>
      </c>
      <c r="M101" s="13">
        <f t="shared" ref="M101:M131" si="52">(K101-L101)/L101</f>
        <v>0.27236772719282815</v>
      </c>
      <c r="N101" s="7">
        <f>N5/1</f>
        <v>1843</v>
      </c>
      <c r="O101" s="7">
        <f t="shared" ref="O101:O131" si="53">AVERAGE($O$5:$O$35)</f>
        <v>1641.6129032258063</v>
      </c>
      <c r="P101" s="12">
        <f t="shared" ref="P101:P131" si="54">(N101-O101)/O101</f>
        <v>0.12267636077814902</v>
      </c>
      <c r="Q101" s="9">
        <f>Q5/1</f>
        <v>41408</v>
      </c>
      <c r="R101" s="9">
        <f t="shared" ref="R101:R131" si="55">AVERAGE($R$5:$R$35)</f>
        <v>9902.9032258064508</v>
      </c>
      <c r="S101" s="12">
        <f t="shared" ref="S101:S131" si="56">(Q101-R101)/R101</f>
        <v>3.1814000456040916</v>
      </c>
      <c r="T101" s="7">
        <f>T5/1</f>
        <v>1285351</v>
      </c>
      <c r="U101" s="7">
        <f t="shared" ref="U101:U131" si="57">AVERAGE($U$5:$U$35)</f>
        <v>1400684.4838709678</v>
      </c>
      <c r="V101" s="12">
        <f t="shared" ref="V101:V131" si="58">(T101-U101)/U101</f>
        <v>-8.2340802085726805E-2</v>
      </c>
      <c r="W101" s="17"/>
      <c r="X101" s="9">
        <f>X5/1</f>
        <v>3460</v>
      </c>
      <c r="Y101" s="9">
        <f t="shared" ref="Y101:Y131" si="59">AVERAGE($Y$5:$Y$35)</f>
        <v>2372.6774193548385</v>
      </c>
      <c r="Z101" s="12">
        <f t="shared" ref="Z101:Z131" si="60">(X101-Y101)/Y101</f>
        <v>0.45826818756542909</v>
      </c>
      <c r="AA101" s="7">
        <f>AA5/1</f>
        <v>10899132.34</v>
      </c>
      <c r="AB101" s="7">
        <f t="shared" ref="AB101:AB131" si="61">AVERAGE($AB$5:$AB$35)</f>
        <v>12095607.981935486</v>
      </c>
      <c r="AC101" s="12">
        <f t="shared" ref="AC101:AC131" si="62">(AA101-AB101)/AB101</f>
        <v>-9.8918189455411865E-2</v>
      </c>
      <c r="AD101" s="17"/>
      <c r="AE101" s="17"/>
      <c r="AF101" s="9">
        <f>AF5/1</f>
        <v>244</v>
      </c>
      <c r="AG101" s="9">
        <f t="shared" ref="AG101:AG131" si="63">AVERAGE($AG$5:$AG$35)</f>
        <v>187.29032258064515</v>
      </c>
      <c r="AH101" s="12">
        <f t="shared" ref="AH101:AH131" si="64">(AF101-AG101)/AG101</f>
        <v>0.30279021701687914</v>
      </c>
      <c r="AI101" s="7">
        <f>AI5/1</f>
        <v>371</v>
      </c>
      <c r="AJ101" s="7">
        <f t="shared" ref="AJ101:AJ131" si="65">AVERAGE($AJ$5:$AJ$35)</f>
        <v>291.45161290322579</v>
      </c>
      <c r="AK101" s="12">
        <f t="shared" ref="AK101:AK131" si="66">(AI101-AJ101)/AJ101</f>
        <v>0.2729385722191478</v>
      </c>
      <c r="AL101" s="9">
        <f>AL5/1</f>
        <v>1354182</v>
      </c>
      <c r="AM101" s="9">
        <f t="shared" ref="AM101:AM131" si="67">AVERAGE($AM$5:$AM$35)</f>
        <v>1242259.2903225806</v>
      </c>
      <c r="AN101" s="12">
        <f t="shared" ref="AN101:AN131" si="68">(AL101-AM101)/AM101</f>
        <v>9.0096093906736771E-2</v>
      </c>
      <c r="AO101" s="7">
        <f>AO5/1</f>
        <v>229332.53</v>
      </c>
      <c r="AP101" s="7">
        <f t="shared" ref="AP101:AP131" si="69">AVERAGE($AP$5:$AP$35)</f>
        <v>380723.53290322586</v>
      </c>
      <c r="AQ101" s="12">
        <f t="shared" ref="AQ101:AQ131" si="70">(AO101-AP101)/AP101</f>
        <v>-0.39764025551240922</v>
      </c>
      <c r="AR101" s="9">
        <f>AR5/1</f>
        <v>5409.306399999994</v>
      </c>
      <c r="AS101" s="9">
        <f t="shared" ref="AS101:AS131" si="71">AVERAGE($AS$5:$AS$35)</f>
        <v>97875.656342857139</v>
      </c>
      <c r="AT101" s="12">
        <f t="shared" ref="AT101:AT131" si="72">(AR101-AS101)/AS101</f>
        <v>-0.94473287227774727</v>
      </c>
    </row>
    <row r="102" spans="1:46" ht="14.25">
      <c r="A102" s="6">
        <f t="shared" si="44"/>
        <v>46083</v>
      </c>
      <c r="B102" s="7">
        <f>AVERAGE($B$5:B6)</f>
        <v>3151</v>
      </c>
      <c r="C102" s="7">
        <f t="shared" si="45"/>
        <v>2439.6451612903224</v>
      </c>
      <c r="D102" s="8">
        <f t="shared" si="46"/>
        <v>0.29158127173438769</v>
      </c>
      <c r="E102" s="9">
        <f>AVERAGE($E$5:E6)</f>
        <v>141</v>
      </c>
      <c r="F102" s="9">
        <f t="shared" si="47"/>
        <v>129.87096774193549</v>
      </c>
      <c r="G102" s="12">
        <f t="shared" si="48"/>
        <v>8.5692995529061067E-2</v>
      </c>
      <c r="H102" s="7">
        <f>AVERAGE($H$5:H6)</f>
        <v>42.5</v>
      </c>
      <c r="I102" s="7">
        <f t="shared" si="49"/>
        <v>35</v>
      </c>
      <c r="J102" s="8">
        <f t="shared" si="50"/>
        <v>0.21428571428571427</v>
      </c>
      <c r="K102" s="9">
        <f>AVERAGE($K$5:K6)</f>
        <v>896.5</v>
      </c>
      <c r="L102" s="9">
        <f t="shared" si="51"/>
        <v>734.06451612903231</v>
      </c>
      <c r="M102" s="13">
        <f t="shared" si="52"/>
        <v>0.22128229917384418</v>
      </c>
      <c r="N102" s="7">
        <f>AVERAGE($N$5:N6)</f>
        <v>1839.5</v>
      </c>
      <c r="O102" s="7">
        <f t="shared" si="53"/>
        <v>1641.6129032258063</v>
      </c>
      <c r="P102" s="12">
        <f t="shared" si="54"/>
        <v>0.12054431125957955</v>
      </c>
      <c r="Q102" s="9">
        <f>AVERAGE($Q$5:Q6)</f>
        <v>32186.5</v>
      </c>
      <c r="R102" s="9">
        <f t="shared" si="55"/>
        <v>9902.9032258064508</v>
      </c>
      <c r="S102" s="12">
        <f t="shared" si="56"/>
        <v>2.2502084758461192</v>
      </c>
      <c r="T102" s="7">
        <f>AVERAGE($T$5:T6)</f>
        <v>1342242</v>
      </c>
      <c r="U102" s="7">
        <f t="shared" si="57"/>
        <v>1400684.4838709678</v>
      </c>
      <c r="V102" s="12">
        <f t="shared" si="58"/>
        <v>-4.1724231648125783E-2</v>
      </c>
      <c r="W102" s="17"/>
      <c r="X102" s="9">
        <f>AVERAGE($X$5:X6)</f>
        <v>3090</v>
      </c>
      <c r="Y102" s="9">
        <f t="shared" si="59"/>
        <v>2372.6774193548385</v>
      </c>
      <c r="Z102" s="12">
        <f t="shared" si="60"/>
        <v>0.3023262137506289</v>
      </c>
      <c r="AA102" s="7">
        <f>AVERAGE($AA$5:AA6)</f>
        <v>10800608.059999999</v>
      </c>
      <c r="AB102" s="7">
        <f t="shared" si="61"/>
        <v>12095607.981935486</v>
      </c>
      <c r="AC102" s="12">
        <f t="shared" si="62"/>
        <v>-0.10706364854660802</v>
      </c>
      <c r="AD102" s="17"/>
      <c r="AE102" s="17"/>
      <c r="AF102" s="9">
        <f>AVERAGE($AF$5:AF6)</f>
        <v>227</v>
      </c>
      <c r="AG102" s="9">
        <f t="shared" si="63"/>
        <v>187.29032258064515</v>
      </c>
      <c r="AH102" s="12">
        <f t="shared" si="64"/>
        <v>0.21202204615914577</v>
      </c>
      <c r="AI102" s="7">
        <f>AVERAGE($AI$5:AI6)</f>
        <v>345.5</v>
      </c>
      <c r="AJ102" s="7">
        <f t="shared" si="65"/>
        <v>291.45161290322579</v>
      </c>
      <c r="AK102" s="12">
        <f t="shared" si="66"/>
        <v>0.18544548976203656</v>
      </c>
      <c r="AL102" s="9">
        <f>AVERAGE($AL$5:AL6)</f>
        <v>1415144</v>
      </c>
      <c r="AM102" s="9">
        <f t="shared" si="67"/>
        <v>1242259.2903225806</v>
      </c>
      <c r="AN102" s="12">
        <f t="shared" si="68"/>
        <v>0.13916958482357253</v>
      </c>
      <c r="AO102" s="7">
        <f>AVERAGE($AO$5:AO6)</f>
        <v>203905.13500000001</v>
      </c>
      <c r="AP102" s="7">
        <f t="shared" si="69"/>
        <v>380723.53290322586</v>
      </c>
      <c r="AQ102" s="12">
        <f t="shared" si="70"/>
        <v>-0.46442728810296685</v>
      </c>
      <c r="AR102" s="9">
        <f>AVERAGE($AR$5:AR6)</f>
        <v>-110037.52620000001</v>
      </c>
      <c r="AS102" s="9">
        <f t="shared" si="71"/>
        <v>97875.656342857139</v>
      </c>
      <c r="AT102" s="12">
        <f t="shared" si="72"/>
        <v>-2.1242583734462017</v>
      </c>
    </row>
    <row r="103" spans="1:46" ht="14.25">
      <c r="A103" s="6">
        <f t="shared" si="44"/>
        <v>46084</v>
      </c>
      <c r="B103" s="7">
        <f>AVERAGE($B$5:B7)</f>
        <v>2981</v>
      </c>
      <c r="C103" s="7">
        <f t="shared" si="45"/>
        <v>2439.6451612903224</v>
      </c>
      <c r="D103" s="8">
        <f t="shared" si="46"/>
        <v>0.22189900699467141</v>
      </c>
      <c r="E103" s="9">
        <f>AVERAGE($E$5:E7)</f>
        <v>128.33333333333334</v>
      </c>
      <c r="F103" s="9">
        <f t="shared" si="47"/>
        <v>129.87096774193549</v>
      </c>
      <c r="G103" s="12">
        <f t="shared" si="48"/>
        <v>-1.1839708561019992E-2</v>
      </c>
      <c r="H103" s="7">
        <f>AVERAGE($H$5:H7)</f>
        <v>37.333333333333336</v>
      </c>
      <c r="I103" s="7">
        <f t="shared" si="49"/>
        <v>35</v>
      </c>
      <c r="J103" s="8">
        <f t="shared" si="50"/>
        <v>6.6666666666666735E-2</v>
      </c>
      <c r="K103" s="9">
        <f>AVERAGE($K$5:K7)</f>
        <v>858.33333333333337</v>
      </c>
      <c r="L103" s="9">
        <f t="shared" si="51"/>
        <v>734.06451612903231</v>
      </c>
      <c r="M103" s="13">
        <f t="shared" si="52"/>
        <v>0.16928868576785605</v>
      </c>
      <c r="N103" s="7">
        <f>AVERAGE($N$5:N7)</f>
        <v>1792.3333333333333</v>
      </c>
      <c r="O103" s="7">
        <f t="shared" si="53"/>
        <v>1641.6129032258063</v>
      </c>
      <c r="P103" s="12">
        <f t="shared" si="54"/>
        <v>9.1812405842667213E-2</v>
      </c>
      <c r="Q103" s="9">
        <f>AVERAGE($Q$5:Q7)</f>
        <v>25074.333333333332</v>
      </c>
      <c r="R103" s="9">
        <f t="shared" si="55"/>
        <v>9902.9032258064508</v>
      </c>
      <c r="S103" s="12">
        <f t="shared" si="56"/>
        <v>1.5320184153664071</v>
      </c>
      <c r="T103" s="7">
        <f>AVERAGE($T$5:T7)</f>
        <v>1426462</v>
      </c>
      <c r="U103" s="7">
        <f t="shared" si="57"/>
        <v>1400684.4838709678</v>
      </c>
      <c r="V103" s="12">
        <f t="shared" si="58"/>
        <v>1.8403513729082537E-2</v>
      </c>
      <c r="W103" s="17"/>
      <c r="X103" s="9">
        <f>AVERAGE($X$5:X7)</f>
        <v>2918.6666666666665</v>
      </c>
      <c r="Y103" s="9">
        <f t="shared" si="59"/>
        <v>2372.6774193548385</v>
      </c>
      <c r="Z103" s="12">
        <f t="shared" si="60"/>
        <v>0.23011524569584746</v>
      </c>
      <c r="AA103" s="7">
        <f>AVERAGE($AA$5:AA7)</f>
        <v>12103124.036666667</v>
      </c>
      <c r="AB103" s="7">
        <f t="shared" si="61"/>
        <v>12095607.981935486</v>
      </c>
      <c r="AC103" s="12">
        <f t="shared" si="62"/>
        <v>6.2138709706911364E-4</v>
      </c>
      <c r="AD103" s="17"/>
      <c r="AE103" s="17"/>
      <c r="AF103" s="9">
        <f>AVERAGE($AF$5:AF7)</f>
        <v>213.33333333333334</v>
      </c>
      <c r="AG103" s="9">
        <f t="shared" si="63"/>
        <v>187.29032258064515</v>
      </c>
      <c r="AH103" s="12">
        <f t="shared" si="64"/>
        <v>0.1390515558617523</v>
      </c>
      <c r="AI103" s="7">
        <f>AVERAGE($AI$5:AI7)</f>
        <v>324.33333333333331</v>
      </c>
      <c r="AJ103" s="7">
        <f t="shared" si="65"/>
        <v>291.45161290322579</v>
      </c>
      <c r="AK103" s="12">
        <f t="shared" si="66"/>
        <v>0.11282051282051281</v>
      </c>
      <c r="AL103" s="9">
        <f>AVERAGE($AL$5:AL7)</f>
        <v>1298102</v>
      </c>
      <c r="AM103" s="9">
        <f t="shared" si="67"/>
        <v>1242259.2903225806</v>
      </c>
      <c r="AN103" s="12">
        <f t="shared" si="68"/>
        <v>4.4952539387263166E-2</v>
      </c>
      <c r="AO103" s="7">
        <f>AVERAGE($AO$5:AO7)</f>
        <v>313264.63333333336</v>
      </c>
      <c r="AP103" s="7">
        <f t="shared" si="69"/>
        <v>380723.53290322586</v>
      </c>
      <c r="AQ103" s="12">
        <f t="shared" si="70"/>
        <v>-0.17718605166190116</v>
      </c>
      <c r="AR103" s="9">
        <f>AVERAGE($AR$5:AR7)</f>
        <v>37631.743999999999</v>
      </c>
      <c r="AS103" s="9">
        <f t="shared" si="71"/>
        <v>97875.656342857139</v>
      </c>
      <c r="AT103" s="12">
        <f t="shared" si="72"/>
        <v>-0.61551477245601816</v>
      </c>
    </row>
    <row r="104" spans="1:46" ht="14.25">
      <c r="A104" s="6">
        <f t="shared" si="44"/>
        <v>46085</v>
      </c>
      <c r="B104" s="7">
        <f>AVERAGE($B$5:B8)</f>
        <v>2862</v>
      </c>
      <c r="C104" s="7">
        <f t="shared" si="45"/>
        <v>2439.6451612903224</v>
      </c>
      <c r="D104" s="8">
        <f t="shared" si="46"/>
        <v>0.17312142167687006</v>
      </c>
      <c r="E104" s="9">
        <f>AVERAGE($E$5:E8)</f>
        <v>119.5</v>
      </c>
      <c r="F104" s="9">
        <f t="shared" si="47"/>
        <v>129.87096774193549</v>
      </c>
      <c r="G104" s="12">
        <f t="shared" si="48"/>
        <v>-7.9855936413313483E-2</v>
      </c>
      <c r="H104" s="7">
        <f>AVERAGE($H$5:H8)</f>
        <v>36.25</v>
      </c>
      <c r="I104" s="7">
        <f t="shared" si="49"/>
        <v>35</v>
      </c>
      <c r="J104" s="8">
        <f t="shared" si="50"/>
        <v>3.5714285714285712E-2</v>
      </c>
      <c r="K104" s="9">
        <f>AVERAGE($K$5:K8)</f>
        <v>845.25</v>
      </c>
      <c r="L104" s="9">
        <f t="shared" si="51"/>
        <v>734.06451612903231</v>
      </c>
      <c r="M104" s="13">
        <f t="shared" si="52"/>
        <v>0.15146554754789937</v>
      </c>
      <c r="N104" s="7">
        <f>AVERAGE($N$5:N8)</f>
        <v>1795.5</v>
      </c>
      <c r="O104" s="7">
        <f t="shared" si="53"/>
        <v>1641.6129032258063</v>
      </c>
      <c r="P104" s="12">
        <f t="shared" si="54"/>
        <v>9.3741403026134873E-2</v>
      </c>
      <c r="Q104" s="9">
        <f>AVERAGE($Q$5:Q8)</f>
        <v>20570.5</v>
      </c>
      <c r="R104" s="9">
        <f t="shared" si="55"/>
        <v>9902.9032258064508</v>
      </c>
      <c r="S104" s="12">
        <f t="shared" si="56"/>
        <v>1.0772191276588816</v>
      </c>
      <c r="T104" s="7">
        <f>AVERAGE($T$5:T8)</f>
        <v>1522387.5</v>
      </c>
      <c r="U104" s="7">
        <f t="shared" si="57"/>
        <v>1400684.4838709678</v>
      </c>
      <c r="V104" s="12">
        <f t="shared" si="58"/>
        <v>8.6888244662131658E-2</v>
      </c>
      <c r="W104" s="17"/>
      <c r="X104" s="9">
        <f>AVERAGE($X$5:X8)</f>
        <v>2803.75</v>
      </c>
      <c r="Y104" s="9">
        <f t="shared" si="59"/>
        <v>2372.6774193548385</v>
      </c>
      <c r="Z104" s="12">
        <f t="shared" si="60"/>
        <v>0.18168191644120574</v>
      </c>
      <c r="AA104" s="7">
        <f>AVERAGE($AA$5:AA8)</f>
        <v>12334826.8825</v>
      </c>
      <c r="AB104" s="7">
        <f t="shared" si="61"/>
        <v>12095607.981935486</v>
      </c>
      <c r="AC104" s="12">
        <f t="shared" si="62"/>
        <v>1.9777335783515971E-2</v>
      </c>
      <c r="AD104" s="17"/>
      <c r="AE104" s="17"/>
      <c r="AF104" s="9">
        <f>AVERAGE($AF$5:AF8)</f>
        <v>212.25</v>
      </c>
      <c r="AG104" s="9">
        <f t="shared" si="63"/>
        <v>187.29032258064515</v>
      </c>
      <c r="AH104" s="12">
        <f t="shared" si="64"/>
        <v>0.13326730967964179</v>
      </c>
      <c r="AI104" s="7">
        <f>AVERAGE($AI$5:AI8)</f>
        <v>325.25</v>
      </c>
      <c r="AJ104" s="7">
        <f t="shared" si="65"/>
        <v>291.45161290322579</v>
      </c>
      <c r="AK104" s="12">
        <f t="shared" si="66"/>
        <v>0.11596568898727178</v>
      </c>
      <c r="AL104" s="9">
        <f>AVERAGE($AL$5:AL8)</f>
        <v>1363415.25</v>
      </c>
      <c r="AM104" s="9">
        <f t="shared" si="67"/>
        <v>1242259.2903225806</v>
      </c>
      <c r="AN104" s="12">
        <f t="shared" si="68"/>
        <v>9.7528720953222667E-2</v>
      </c>
      <c r="AO104" s="7">
        <f>AVERAGE($AO$5:AO8)</f>
        <v>310480.48749999999</v>
      </c>
      <c r="AP104" s="7">
        <f t="shared" si="69"/>
        <v>380723.53290322586</v>
      </c>
      <c r="AQ104" s="12">
        <f t="shared" si="70"/>
        <v>-0.18449882744989285</v>
      </c>
      <c r="AR104" s="9">
        <f>AVERAGE($AR$5:AR8)</f>
        <v>47949.781499999997</v>
      </c>
      <c r="AS104" s="9">
        <f t="shared" si="71"/>
        <v>97875.656342857139</v>
      </c>
      <c r="AT104" s="12">
        <f t="shared" si="72"/>
        <v>-0.51009491745289004</v>
      </c>
    </row>
    <row r="105" spans="1:46" ht="14.25">
      <c r="A105" s="6">
        <f t="shared" si="44"/>
        <v>46086</v>
      </c>
      <c r="B105" s="7">
        <f>AVERAGE($B$5:B9)</f>
        <v>2818.4</v>
      </c>
      <c r="C105" s="7">
        <f t="shared" si="45"/>
        <v>2439.6451612903224</v>
      </c>
      <c r="D105" s="8">
        <f t="shared" si="46"/>
        <v>0.15524997024950757</v>
      </c>
      <c r="E105" s="9">
        <f>AVERAGE($E$5:E9)</f>
        <v>120.6</v>
      </c>
      <c r="F105" s="9">
        <f t="shared" si="47"/>
        <v>129.87096774193549</v>
      </c>
      <c r="G105" s="12">
        <f t="shared" si="48"/>
        <v>-7.1385991058122281E-2</v>
      </c>
      <c r="H105" s="7">
        <f>AVERAGE($H$5:H9)</f>
        <v>34</v>
      </c>
      <c r="I105" s="7">
        <f t="shared" si="49"/>
        <v>35</v>
      </c>
      <c r="J105" s="8">
        <f t="shared" si="50"/>
        <v>-2.8571428571428571E-2</v>
      </c>
      <c r="K105" s="9">
        <f>AVERAGE($K$5:K9)</f>
        <v>834.4</v>
      </c>
      <c r="L105" s="9">
        <f t="shared" si="51"/>
        <v>734.06451612903231</v>
      </c>
      <c r="M105" s="13">
        <f t="shared" si="52"/>
        <v>0.13668483037440662</v>
      </c>
      <c r="N105" s="7">
        <f>AVERAGE($N$5:N9)</f>
        <v>1812.6</v>
      </c>
      <c r="O105" s="7">
        <f t="shared" si="53"/>
        <v>1641.6129032258063</v>
      </c>
      <c r="P105" s="12">
        <f t="shared" si="54"/>
        <v>0.10415798781685991</v>
      </c>
      <c r="Q105" s="9">
        <f>AVERAGE($Q$5:Q9)</f>
        <v>17201.400000000001</v>
      </c>
      <c r="R105" s="9">
        <f t="shared" si="55"/>
        <v>9902.9032258064508</v>
      </c>
      <c r="S105" s="12">
        <f t="shared" si="56"/>
        <v>0.73700576566011955</v>
      </c>
      <c r="T105" s="7">
        <f>AVERAGE($T$5:T9)</f>
        <v>1630909.4</v>
      </c>
      <c r="U105" s="7">
        <f t="shared" si="57"/>
        <v>1400684.4838709678</v>
      </c>
      <c r="V105" s="12">
        <f t="shared" si="58"/>
        <v>0.16436600732006157</v>
      </c>
      <c r="W105" s="17"/>
      <c r="X105" s="9">
        <f>AVERAGE($X$5:X9)</f>
        <v>2757.2</v>
      </c>
      <c r="Y105" s="9">
        <f t="shared" si="59"/>
        <v>2372.6774193548385</v>
      </c>
      <c r="Z105" s="12">
        <f t="shared" si="60"/>
        <v>0.16206273027612741</v>
      </c>
      <c r="AA105" s="7">
        <f>AVERAGE($AA$5:AA9)</f>
        <v>13445253.49</v>
      </c>
      <c r="AB105" s="7">
        <f t="shared" si="61"/>
        <v>12095607.981935486</v>
      </c>
      <c r="AC105" s="12">
        <f t="shared" si="62"/>
        <v>0.11158145254708807</v>
      </c>
      <c r="AD105" s="17"/>
      <c r="AE105" s="17"/>
      <c r="AF105" s="9">
        <f>AVERAGE($AF$5:AF9)</f>
        <v>210.2</v>
      </c>
      <c r="AG105" s="9">
        <f t="shared" si="63"/>
        <v>187.29032258064515</v>
      </c>
      <c r="AH105" s="12">
        <f t="shared" si="64"/>
        <v>0.12232173613503271</v>
      </c>
      <c r="AI105" s="7">
        <f>AVERAGE($AI$5:AI9)</f>
        <v>326.2</v>
      </c>
      <c r="AJ105" s="7">
        <f t="shared" si="65"/>
        <v>291.45161290322579</v>
      </c>
      <c r="AK105" s="12">
        <f t="shared" si="66"/>
        <v>0.11922523519645822</v>
      </c>
      <c r="AL105" s="9">
        <f>AVERAGE($AL$5:AL9)</f>
        <v>1369842</v>
      </c>
      <c r="AM105" s="9">
        <f t="shared" si="67"/>
        <v>1242259.2903225806</v>
      </c>
      <c r="AN105" s="12">
        <f t="shared" si="68"/>
        <v>0.10270215781142572</v>
      </c>
      <c r="AO105" s="7">
        <f>AVERAGE($AO$5:AO9)</f>
        <v>368408.91600000003</v>
      </c>
      <c r="AP105" s="7">
        <f t="shared" si="69"/>
        <v>380723.53290322586</v>
      </c>
      <c r="AQ105" s="12">
        <f t="shared" si="70"/>
        <v>-3.234530003785193E-2</v>
      </c>
      <c r="AR105" s="9">
        <f>AVERAGE($AR$5:AR9)</f>
        <v>104346.20808</v>
      </c>
      <c r="AS105" s="9">
        <f t="shared" si="71"/>
        <v>97875.656342857139</v>
      </c>
      <c r="AT105" s="12">
        <f t="shared" si="72"/>
        <v>6.6109919247709564E-2</v>
      </c>
    </row>
    <row r="106" spans="1:46" ht="14.25">
      <c r="A106" s="6">
        <f t="shared" si="44"/>
        <v>46087</v>
      </c>
      <c r="B106" s="7">
        <f>AVERAGE($B$5:B10)</f>
        <v>3038.1666666666665</v>
      </c>
      <c r="C106" s="7">
        <f t="shared" si="45"/>
        <v>2439.6451612903224</v>
      </c>
      <c r="D106" s="8">
        <f t="shared" si="46"/>
        <v>0.24533137641204653</v>
      </c>
      <c r="E106" s="9">
        <f>AVERAGE($E$5:E10)</f>
        <v>133.83333333333334</v>
      </c>
      <c r="F106" s="9">
        <f t="shared" si="47"/>
        <v>129.87096774193549</v>
      </c>
      <c r="G106" s="12">
        <f t="shared" si="48"/>
        <v>3.0510018214936291E-2</v>
      </c>
      <c r="H106" s="7">
        <f>AVERAGE($H$5:H10)</f>
        <v>34.833333333333336</v>
      </c>
      <c r="I106" s="7">
        <f t="shared" si="49"/>
        <v>35</v>
      </c>
      <c r="J106" s="8">
        <f t="shared" si="50"/>
        <v>-4.7619047619046938E-3</v>
      </c>
      <c r="K106" s="9">
        <f>AVERAGE($K$5:K10)</f>
        <v>831.16666666666663</v>
      </c>
      <c r="L106" s="9">
        <f t="shared" si="51"/>
        <v>734.06451612903231</v>
      </c>
      <c r="M106" s="13">
        <f t="shared" si="52"/>
        <v>0.13228013124743643</v>
      </c>
      <c r="N106" s="7">
        <f>AVERAGE($N$5:N10)</f>
        <v>1818</v>
      </c>
      <c r="O106" s="7">
        <f t="shared" si="53"/>
        <v>1641.6129032258063</v>
      </c>
      <c r="P106" s="12">
        <f t="shared" si="54"/>
        <v>0.10744743564550999</v>
      </c>
      <c r="Q106" s="9">
        <f>AVERAGE($Q$5:Q10)</f>
        <v>15842.833333333334</v>
      </c>
      <c r="R106" s="9">
        <f t="shared" si="55"/>
        <v>9902.9032258064508</v>
      </c>
      <c r="S106" s="12">
        <f t="shared" si="56"/>
        <v>0.59981704072879705</v>
      </c>
      <c r="T106" s="7">
        <f>AVERAGE($T$5:T10)</f>
        <v>1673903.5</v>
      </c>
      <c r="U106" s="7">
        <f t="shared" si="57"/>
        <v>1400684.4838709678</v>
      </c>
      <c r="V106" s="12">
        <f t="shared" si="58"/>
        <v>0.19506107140842821</v>
      </c>
      <c r="W106" s="17"/>
      <c r="X106" s="9">
        <f>AVERAGE($X$5:X10)</f>
        <v>2967.6666666666665</v>
      </c>
      <c r="Y106" s="9">
        <f t="shared" si="59"/>
        <v>2372.6774193548385</v>
      </c>
      <c r="Z106" s="12">
        <f t="shared" si="60"/>
        <v>0.25076702060645611</v>
      </c>
      <c r="AA106" s="7">
        <f>AVERAGE($AA$5:AA10)</f>
        <v>13984935.801666668</v>
      </c>
      <c r="AB106" s="7">
        <f t="shared" si="61"/>
        <v>12095607.981935486</v>
      </c>
      <c r="AC106" s="12">
        <f t="shared" si="62"/>
        <v>0.15619949179510856</v>
      </c>
      <c r="AD106" s="17"/>
      <c r="AE106" s="17"/>
      <c r="AF106" s="9">
        <f>AVERAGE($AF$5:AF10)</f>
        <v>216.33333333333334</v>
      </c>
      <c r="AG106" s="9">
        <f t="shared" si="63"/>
        <v>187.29032258064515</v>
      </c>
      <c r="AH106" s="12">
        <f t="shared" si="64"/>
        <v>0.1550694683660582</v>
      </c>
      <c r="AI106" s="7">
        <f>AVERAGE($AI$5:AI10)</f>
        <v>335</v>
      </c>
      <c r="AJ106" s="7">
        <f t="shared" si="65"/>
        <v>291.45161290322579</v>
      </c>
      <c r="AK106" s="12">
        <f t="shared" si="66"/>
        <v>0.14941892639734372</v>
      </c>
      <c r="AL106" s="9">
        <f>AVERAGE($AL$5:AL10)</f>
        <v>1436341.8333333333</v>
      </c>
      <c r="AM106" s="9">
        <f t="shared" si="67"/>
        <v>1242259.2903225806</v>
      </c>
      <c r="AN106" s="12">
        <f t="shared" si="68"/>
        <v>0.15623352107139785</v>
      </c>
      <c r="AO106" s="7">
        <f>AVERAGE($AO$5:AO10)</f>
        <v>447252.6766666667</v>
      </c>
      <c r="AP106" s="7">
        <f t="shared" si="69"/>
        <v>380723.53290322586</v>
      </c>
      <c r="AQ106" s="12">
        <f t="shared" si="70"/>
        <v>0.17474397565109676</v>
      </c>
      <c r="AR106" s="9">
        <f>AVERAGE($AR$5:AR10)</f>
        <v>162364.81213333333</v>
      </c>
      <c r="AS106" s="9">
        <f t="shared" si="71"/>
        <v>97875.656342857139</v>
      </c>
      <c r="AT106" s="12">
        <f t="shared" si="72"/>
        <v>0.65888861643564889</v>
      </c>
    </row>
    <row r="107" spans="1:46" ht="14.25">
      <c r="A107" s="6">
        <f t="shared" si="44"/>
        <v>46088</v>
      </c>
      <c r="B107" s="7">
        <f>AVERAGE($B$5:B11)</f>
        <v>3050.1428571428573</v>
      </c>
      <c r="C107" s="7">
        <f t="shared" si="45"/>
        <v>2439.6451612903224</v>
      </c>
      <c r="D107" s="8">
        <f t="shared" si="46"/>
        <v>0.25024036509048886</v>
      </c>
      <c r="E107" s="9">
        <f>AVERAGE($E$5:E11)</f>
        <v>133.42857142857142</v>
      </c>
      <c r="F107" s="9">
        <f t="shared" si="47"/>
        <v>129.87096774193549</v>
      </c>
      <c r="G107" s="12">
        <f t="shared" si="48"/>
        <v>2.7393371655666614E-2</v>
      </c>
      <c r="H107" s="7">
        <f>AVERAGE($H$5:H11)</f>
        <v>35</v>
      </c>
      <c r="I107" s="7">
        <f t="shared" si="49"/>
        <v>35</v>
      </c>
      <c r="J107" s="8">
        <f t="shared" si="50"/>
        <v>0</v>
      </c>
      <c r="K107" s="9">
        <f>AVERAGE($K$5:K11)</f>
        <v>832.85714285714289</v>
      </c>
      <c r="L107" s="9">
        <f t="shared" si="51"/>
        <v>734.06451612903231</v>
      </c>
      <c r="M107" s="13">
        <f t="shared" si="52"/>
        <v>0.13458302990733995</v>
      </c>
      <c r="N107" s="7">
        <f>AVERAGE($N$5:N11)</f>
        <v>1830.2857142857142</v>
      </c>
      <c r="O107" s="7">
        <f t="shared" si="53"/>
        <v>1641.6129032258063</v>
      </c>
      <c r="P107" s="12">
        <f t="shared" si="54"/>
        <v>0.11493136456783541</v>
      </c>
      <c r="Q107" s="9">
        <f>AVERAGE($Q$5:Q11)</f>
        <v>14980.571428571429</v>
      </c>
      <c r="R107" s="9">
        <f t="shared" si="55"/>
        <v>9902.9032258064508</v>
      </c>
      <c r="S107" s="12">
        <f t="shared" si="56"/>
        <v>0.51274541283336383</v>
      </c>
      <c r="T107" s="7">
        <f>AVERAGE($T$5:T11)</f>
        <v>1648478</v>
      </c>
      <c r="U107" s="7">
        <f t="shared" si="57"/>
        <v>1400684.4838709678</v>
      </c>
      <c r="V107" s="12">
        <f t="shared" si="58"/>
        <v>0.17690887489823812</v>
      </c>
      <c r="W107" s="17"/>
      <c r="X107" s="9">
        <f>AVERAGE($X$5:X11)</f>
        <v>2984.1428571428573</v>
      </c>
      <c r="Y107" s="9">
        <f t="shared" si="59"/>
        <v>2372.6774193548385</v>
      </c>
      <c r="Z107" s="12">
        <f t="shared" si="60"/>
        <v>0.25771115483295831</v>
      </c>
      <c r="AA107" s="7">
        <f>AVERAGE($AA$5:AA11)</f>
        <v>13586912.271428572</v>
      </c>
      <c r="AB107" s="7">
        <f t="shared" si="61"/>
        <v>12095607.981935486</v>
      </c>
      <c r="AC107" s="12">
        <f t="shared" si="62"/>
        <v>0.12329304088891725</v>
      </c>
      <c r="AD107" s="17"/>
      <c r="AE107" s="17"/>
      <c r="AF107" s="9">
        <f>AVERAGE($AF$5:AF11)</f>
        <v>218.28571428571428</v>
      </c>
      <c r="AG107" s="9">
        <f t="shared" si="63"/>
        <v>187.29032258064515</v>
      </c>
      <c r="AH107" s="12">
        <f t="shared" si="64"/>
        <v>0.16549382412282862</v>
      </c>
      <c r="AI107" s="7">
        <f>AVERAGE($AI$5:AI11)</f>
        <v>334.71428571428572</v>
      </c>
      <c r="AJ107" s="7">
        <f t="shared" si="65"/>
        <v>291.45161290322579</v>
      </c>
      <c r="AK107" s="12">
        <f t="shared" si="66"/>
        <v>0.14843861174796436</v>
      </c>
      <c r="AL107" s="9">
        <f>AVERAGE($AL$5:AL11)</f>
        <v>1352097.7142857143</v>
      </c>
      <c r="AM107" s="9">
        <f t="shared" si="67"/>
        <v>1242259.2903225806</v>
      </c>
      <c r="AN107" s="12">
        <f t="shared" si="68"/>
        <v>8.8418275330113802E-2</v>
      </c>
      <c r="AO107" s="7">
        <f>AVERAGE($AO$5:AO11)</f>
        <v>507540.8971428572</v>
      </c>
      <c r="AP107" s="7">
        <f t="shared" si="69"/>
        <v>380723.53290322586</v>
      </c>
      <c r="AQ107" s="12">
        <f t="shared" si="70"/>
        <v>0.33309568040772092</v>
      </c>
      <c r="AR107" s="9">
        <f>AVERAGE($AR$5:AR11)</f>
        <v>224102.3052</v>
      </c>
      <c r="AS107" s="9">
        <f t="shared" si="71"/>
        <v>97875.656342857139</v>
      </c>
      <c r="AT107" s="12">
        <f t="shared" si="72"/>
        <v>1.2896633705829013</v>
      </c>
    </row>
    <row r="108" spans="1:46" ht="14.25">
      <c r="A108" s="6">
        <f t="shared" si="44"/>
        <v>46089</v>
      </c>
      <c r="B108" s="7">
        <f>AVERAGE($B$5:B12)</f>
        <v>3027.75</v>
      </c>
      <c r="C108" s="7">
        <f t="shared" si="45"/>
        <v>2439.6451612903224</v>
      </c>
      <c r="D108" s="8">
        <f t="shared" si="46"/>
        <v>0.2410616297980934</v>
      </c>
      <c r="E108" s="9">
        <f>AVERAGE($E$5:E12)</f>
        <v>129.875</v>
      </c>
      <c r="F108" s="9">
        <f t="shared" si="47"/>
        <v>129.87096774193549</v>
      </c>
      <c r="G108" s="12">
        <f t="shared" si="48"/>
        <v>3.1048186785863467E-5</v>
      </c>
      <c r="H108" s="7">
        <f>AVERAGE($H$5:H12)</f>
        <v>34.75</v>
      </c>
      <c r="I108" s="7">
        <f t="shared" si="49"/>
        <v>35</v>
      </c>
      <c r="J108" s="8">
        <f t="shared" si="50"/>
        <v>-7.1428571428571426E-3</v>
      </c>
      <c r="K108" s="9">
        <f>AVERAGE($K$5:K12)</f>
        <v>831.875</v>
      </c>
      <c r="L108" s="9">
        <f t="shared" si="51"/>
        <v>734.06451612903231</v>
      </c>
      <c r="M108" s="13">
        <f t="shared" si="52"/>
        <v>0.13324507822112841</v>
      </c>
      <c r="N108" s="7">
        <f>AVERAGE($N$5:N12)</f>
        <v>1829.125</v>
      </c>
      <c r="O108" s="7">
        <f t="shared" si="53"/>
        <v>1641.6129032258063</v>
      </c>
      <c r="P108" s="12">
        <f t="shared" si="54"/>
        <v>0.11422430732953436</v>
      </c>
      <c r="Q108" s="9">
        <f>AVERAGE($Q$5:Q12)</f>
        <v>14311.625</v>
      </c>
      <c r="R108" s="9">
        <f t="shared" si="55"/>
        <v>9902.9032258064508</v>
      </c>
      <c r="S108" s="12">
        <f t="shared" si="56"/>
        <v>0.44519487605459473</v>
      </c>
      <c r="T108" s="7">
        <f>AVERAGE($T$5:T12)</f>
        <v>1625331.25</v>
      </c>
      <c r="U108" s="7">
        <f t="shared" si="57"/>
        <v>1400684.4838709678</v>
      </c>
      <c r="V108" s="12">
        <f t="shared" si="58"/>
        <v>0.16038356154855993</v>
      </c>
      <c r="W108" s="17"/>
      <c r="X108" s="9">
        <f>AVERAGE($X$5:X12)</f>
        <v>2960.75</v>
      </c>
      <c r="Y108" s="9">
        <f t="shared" si="59"/>
        <v>2372.6774193548385</v>
      </c>
      <c r="Z108" s="12">
        <f t="shared" si="60"/>
        <v>0.24785188911397232</v>
      </c>
      <c r="AA108" s="7">
        <f>AVERAGE($AA$5:AA12)</f>
        <v>13179016.53875</v>
      </c>
      <c r="AB108" s="7">
        <f t="shared" si="61"/>
        <v>12095607.981935486</v>
      </c>
      <c r="AC108" s="12">
        <f t="shared" si="62"/>
        <v>8.9570409228916806E-2</v>
      </c>
      <c r="AD108" s="17"/>
      <c r="AE108" s="17"/>
      <c r="AF108" s="9">
        <f>AVERAGE($AF$5:AF12)</f>
        <v>217.75</v>
      </c>
      <c r="AG108" s="9">
        <f t="shared" si="63"/>
        <v>187.29032258064515</v>
      </c>
      <c r="AH108" s="12">
        <f t="shared" si="64"/>
        <v>0.1626334826042026</v>
      </c>
      <c r="AI108" s="7">
        <f>AVERAGE($AI$5:AI12)</f>
        <v>332.875</v>
      </c>
      <c r="AJ108" s="7">
        <f t="shared" si="65"/>
        <v>291.45161290322579</v>
      </c>
      <c r="AK108" s="12">
        <f t="shared" si="66"/>
        <v>0.14212783619258446</v>
      </c>
      <c r="AL108" s="9">
        <f>AVERAGE($AL$5:AL12)</f>
        <v>1329147.5</v>
      </c>
      <c r="AM108" s="9">
        <f t="shared" si="67"/>
        <v>1242259.2903225806</v>
      </c>
      <c r="AN108" s="12">
        <f t="shared" si="68"/>
        <v>6.9943698835093368E-2</v>
      </c>
      <c r="AO108" s="7">
        <f>AVERAGE($AO$5:AO12)</f>
        <v>478464.23375000001</v>
      </c>
      <c r="AP108" s="7">
        <f t="shared" si="69"/>
        <v>380723.53290322586</v>
      </c>
      <c r="AQ108" s="12">
        <f t="shared" si="70"/>
        <v>0.25672356027337651</v>
      </c>
      <c r="AR108" s="9">
        <f>AVERAGE($AR$5:AR12)</f>
        <v>205809.09195</v>
      </c>
      <c r="AS108" s="9">
        <f t="shared" si="71"/>
        <v>97875.656342857139</v>
      </c>
      <c r="AT108" s="12">
        <f t="shared" si="72"/>
        <v>1.1027607848580188</v>
      </c>
    </row>
    <row r="109" spans="1:46" ht="14.25">
      <c r="A109" s="6">
        <f t="shared" si="44"/>
        <v>46090</v>
      </c>
      <c r="B109" s="7">
        <f>AVERAGE($B$5:B13)</f>
        <v>3006.3333333333335</v>
      </c>
      <c r="C109" s="7">
        <f t="shared" si="45"/>
        <v>2439.6451612903224</v>
      </c>
      <c r="D109" s="8">
        <f t="shared" si="46"/>
        <v>0.23228303075980566</v>
      </c>
      <c r="E109" s="9">
        <f>AVERAGE($E$5:E13)</f>
        <v>131.66666666666666</v>
      </c>
      <c r="F109" s="9">
        <f t="shared" si="47"/>
        <v>129.87096774193549</v>
      </c>
      <c r="G109" s="12">
        <f t="shared" si="48"/>
        <v>1.3826792515317004E-2</v>
      </c>
      <c r="H109" s="7">
        <f>AVERAGE($H$5:H13)</f>
        <v>35.555555555555557</v>
      </c>
      <c r="I109" s="7">
        <f t="shared" si="49"/>
        <v>35</v>
      </c>
      <c r="J109" s="8">
        <f t="shared" si="50"/>
        <v>1.5873015873015917E-2</v>
      </c>
      <c r="K109" s="9">
        <f>AVERAGE($K$5:K13)</f>
        <v>825.44444444444446</v>
      </c>
      <c r="L109" s="9">
        <f t="shared" si="51"/>
        <v>734.06451612903231</v>
      </c>
      <c r="M109" s="13">
        <f t="shared" si="52"/>
        <v>0.12448487334231746</v>
      </c>
      <c r="N109" s="7">
        <f>AVERAGE($N$5:N13)</f>
        <v>1827.2222222222222</v>
      </c>
      <c r="O109" s="7">
        <f t="shared" si="53"/>
        <v>1641.6129032258063</v>
      </c>
      <c r="P109" s="12">
        <f t="shared" si="54"/>
        <v>0.11306521691666124</v>
      </c>
      <c r="Q109" s="9">
        <f>AVERAGE($Q$5:Q13)</f>
        <v>14429.777777777777</v>
      </c>
      <c r="R109" s="9">
        <f t="shared" si="55"/>
        <v>9902.9032258064508</v>
      </c>
      <c r="S109" s="12">
        <f t="shared" si="56"/>
        <v>0.45712600120887042</v>
      </c>
      <c r="T109" s="7">
        <f>AVERAGE($T$5:T13)</f>
        <v>1616105.888888889</v>
      </c>
      <c r="U109" s="7">
        <f t="shared" si="57"/>
        <v>1400684.4838709678</v>
      </c>
      <c r="V109" s="12">
        <f t="shared" si="58"/>
        <v>0.1537972380636195</v>
      </c>
      <c r="W109" s="17"/>
      <c r="X109" s="9">
        <f>AVERAGE($X$5:X13)</f>
        <v>2941.4444444444443</v>
      </c>
      <c r="Y109" s="9">
        <f t="shared" si="59"/>
        <v>2372.6774193548385</v>
      </c>
      <c r="Z109" s="12">
        <f t="shared" si="60"/>
        <v>0.23971527711687873</v>
      </c>
      <c r="AA109" s="7">
        <f>AVERAGE($AA$5:AA13)</f>
        <v>12910757.844444444</v>
      </c>
      <c r="AB109" s="7">
        <f t="shared" si="61"/>
        <v>12095607.981935486</v>
      </c>
      <c r="AC109" s="12">
        <f t="shared" si="62"/>
        <v>6.7392219037386625E-2</v>
      </c>
      <c r="AD109" s="17"/>
      <c r="AE109" s="17"/>
      <c r="AF109" s="9">
        <f>AVERAGE($AF$5:AF13)</f>
        <v>218.88888888888889</v>
      </c>
      <c r="AG109" s="9">
        <f t="shared" si="63"/>
        <v>187.29032258064515</v>
      </c>
      <c r="AH109" s="12">
        <f t="shared" si="64"/>
        <v>0.16871435679565205</v>
      </c>
      <c r="AI109" s="7">
        <f>AVERAGE($AI$5:AI13)</f>
        <v>335.33333333333331</v>
      </c>
      <c r="AJ109" s="7">
        <f t="shared" si="65"/>
        <v>291.45161290322579</v>
      </c>
      <c r="AK109" s="12">
        <f t="shared" si="66"/>
        <v>0.15056262682161961</v>
      </c>
      <c r="AL109" s="9">
        <f>AVERAGE($AL$5:AL13)</f>
        <v>1355160.6666666667</v>
      </c>
      <c r="AM109" s="9">
        <f t="shared" si="67"/>
        <v>1242259.2903225806</v>
      </c>
      <c r="AN109" s="12">
        <f t="shared" si="68"/>
        <v>9.0883905818702912E-2</v>
      </c>
      <c r="AO109" s="7">
        <f>AVERAGE($AO$5:AO13)</f>
        <v>480060.35888888896</v>
      </c>
      <c r="AP109" s="7">
        <f t="shared" si="69"/>
        <v>380723.53290322586</v>
      </c>
      <c r="AQ109" s="12">
        <f t="shared" si="70"/>
        <v>0.26091590721530999</v>
      </c>
      <c r="AR109" s="9">
        <f>AVERAGE($AR$5:AR13)</f>
        <v>167988.98915555555</v>
      </c>
      <c r="AS109" s="9">
        <f t="shared" si="71"/>
        <v>97875.656342857139</v>
      </c>
      <c r="AT109" s="12">
        <f t="shared" si="72"/>
        <v>0.71635108700668459</v>
      </c>
    </row>
    <row r="110" spans="1:46" ht="14.25">
      <c r="A110" s="6">
        <f t="shared" si="44"/>
        <v>46091</v>
      </c>
      <c r="B110" s="7">
        <f>AVERAGE($B$5:B14)</f>
        <v>2971.2</v>
      </c>
      <c r="C110" s="7">
        <f t="shared" si="45"/>
        <v>2439.6451612903224</v>
      </c>
      <c r="D110" s="8">
        <f t="shared" si="46"/>
        <v>0.21788202938026419</v>
      </c>
      <c r="E110" s="9">
        <f>AVERAGE($E$5:E14)</f>
        <v>129.4</v>
      </c>
      <c r="F110" s="9">
        <f t="shared" si="47"/>
        <v>129.87096774193549</v>
      </c>
      <c r="G110" s="12">
        <f t="shared" si="48"/>
        <v>-3.6264282165921354E-3</v>
      </c>
      <c r="H110" s="7">
        <f>AVERAGE($H$5:H14)</f>
        <v>34.799999999999997</v>
      </c>
      <c r="I110" s="7">
        <f t="shared" si="49"/>
        <v>35</v>
      </c>
      <c r="J110" s="8">
        <f t="shared" si="50"/>
        <v>-5.7142857142857958E-3</v>
      </c>
      <c r="K110" s="9">
        <f>AVERAGE($K$5:K14)</f>
        <v>823.4</v>
      </c>
      <c r="L110" s="9">
        <f t="shared" si="51"/>
        <v>734.06451612903231</v>
      </c>
      <c r="M110" s="13">
        <f t="shared" si="52"/>
        <v>0.121699771488838</v>
      </c>
      <c r="N110" s="7">
        <f>AVERAGE($N$5:N14)</f>
        <v>1818.8</v>
      </c>
      <c r="O110" s="7">
        <f t="shared" si="53"/>
        <v>1641.6129032258063</v>
      </c>
      <c r="P110" s="12">
        <f t="shared" si="54"/>
        <v>0.10793476124975442</v>
      </c>
      <c r="Q110" s="9">
        <f>AVERAGE($Q$5:Q14)</f>
        <v>13724.8</v>
      </c>
      <c r="R110" s="9">
        <f t="shared" si="55"/>
        <v>9902.9032258064508</v>
      </c>
      <c r="S110" s="12">
        <f t="shared" si="56"/>
        <v>0.38593700120525104</v>
      </c>
      <c r="T110" s="7">
        <f>AVERAGE($T$5:T14)</f>
        <v>1617252.8</v>
      </c>
      <c r="U110" s="7">
        <f t="shared" si="57"/>
        <v>1400684.4838709678</v>
      </c>
      <c r="V110" s="12">
        <f t="shared" si="58"/>
        <v>0.15461605994986002</v>
      </c>
      <c r="W110" s="17"/>
      <c r="X110" s="9">
        <f>AVERAGE($X$5:X14)</f>
        <v>2905.8</v>
      </c>
      <c r="Y110" s="9">
        <f t="shared" si="59"/>
        <v>2372.6774193548385</v>
      </c>
      <c r="Z110" s="12">
        <f t="shared" si="60"/>
        <v>0.2246923986785041</v>
      </c>
      <c r="AA110" s="7">
        <f>AVERAGE($AA$5:AA14)</f>
        <v>12672566.811000001</v>
      </c>
      <c r="AB110" s="7">
        <f t="shared" si="61"/>
        <v>12095607.981935486</v>
      </c>
      <c r="AC110" s="12">
        <f t="shared" si="62"/>
        <v>4.7699861794974617E-2</v>
      </c>
      <c r="AD110" s="17"/>
      <c r="AE110" s="17"/>
      <c r="AF110" s="9">
        <f>AVERAGE($AF$5:AF14)</f>
        <v>216.6</v>
      </c>
      <c r="AG110" s="9">
        <f t="shared" si="63"/>
        <v>187.29032258064515</v>
      </c>
      <c r="AH110" s="12">
        <f t="shared" si="64"/>
        <v>0.15649328281088531</v>
      </c>
      <c r="AI110" s="7">
        <f>AVERAGE($AI$5:AI14)</f>
        <v>332.5</v>
      </c>
      <c r="AJ110" s="7">
        <f t="shared" si="65"/>
        <v>291.45161290322579</v>
      </c>
      <c r="AK110" s="12">
        <f t="shared" si="66"/>
        <v>0.14084117321527398</v>
      </c>
      <c r="AL110" s="9">
        <f>AVERAGE($AL$5:AL14)</f>
        <v>1355355.7</v>
      </c>
      <c r="AM110" s="9">
        <f t="shared" si="67"/>
        <v>1242259.2903225806</v>
      </c>
      <c r="AN110" s="12">
        <f t="shared" si="68"/>
        <v>9.1040904711649467E-2</v>
      </c>
      <c r="AO110" s="7">
        <f>AVERAGE($AO$5:AO14)</f>
        <v>461040.59700000007</v>
      </c>
      <c r="AP110" s="7">
        <f t="shared" si="69"/>
        <v>380723.53290322586</v>
      </c>
      <c r="AQ110" s="12">
        <f t="shared" si="70"/>
        <v>0.21095902185061302</v>
      </c>
      <c r="AR110" s="9">
        <f>AVERAGE($AR$5:AR14)</f>
        <v>157240.16636</v>
      </c>
      <c r="AS110" s="9">
        <f t="shared" si="71"/>
        <v>97875.656342857139</v>
      </c>
      <c r="AT110" s="12">
        <f t="shared" si="72"/>
        <v>0.60652987918864898</v>
      </c>
    </row>
    <row r="111" spans="1:46" ht="14.25">
      <c r="A111" s="6">
        <f t="shared" si="44"/>
        <v>46092</v>
      </c>
      <c r="B111" s="7">
        <f>AVERAGE($B$5:B15)</f>
        <v>2944.2727272727275</v>
      </c>
      <c r="C111" s="7">
        <f t="shared" si="45"/>
        <v>2439.6451612903224</v>
      </c>
      <c r="D111" s="8">
        <f t="shared" si="46"/>
        <v>0.2068446567514387</v>
      </c>
      <c r="E111" s="9">
        <f>AVERAGE($E$5:E15)</f>
        <v>127</v>
      </c>
      <c r="F111" s="9">
        <f t="shared" si="47"/>
        <v>129.87096774193549</v>
      </c>
      <c r="G111" s="12">
        <f t="shared" si="48"/>
        <v>-2.210630899155492E-2</v>
      </c>
      <c r="H111" s="7">
        <f>AVERAGE($H$5:H15)</f>
        <v>32.909090909090907</v>
      </c>
      <c r="I111" s="7">
        <f t="shared" si="49"/>
        <v>35</v>
      </c>
      <c r="J111" s="8">
        <f t="shared" si="50"/>
        <v>-5.9740259740259816E-2</v>
      </c>
      <c r="K111" s="9">
        <f>AVERAGE($K$5:K15)</f>
        <v>818</v>
      </c>
      <c r="L111" s="9">
        <f t="shared" si="51"/>
        <v>734.06451612903231</v>
      </c>
      <c r="M111" s="13">
        <f t="shared" si="52"/>
        <v>0.11434346985410433</v>
      </c>
      <c r="N111" s="7">
        <f>AVERAGE($N$5:N15)</f>
        <v>1805.909090909091</v>
      </c>
      <c r="O111" s="7">
        <f t="shared" si="53"/>
        <v>1641.6129032258063</v>
      </c>
      <c r="P111" s="12">
        <f t="shared" si="54"/>
        <v>0.10008217367227008</v>
      </c>
      <c r="Q111" s="9">
        <f>AVERAGE($Q$5:Q15)</f>
        <v>12664.90909090909</v>
      </c>
      <c r="R111" s="9">
        <f t="shared" si="55"/>
        <v>9902.9032258064508</v>
      </c>
      <c r="S111" s="12">
        <f t="shared" si="56"/>
        <v>0.27890870001687945</v>
      </c>
      <c r="T111" s="7">
        <f>AVERAGE($T$5:T15)</f>
        <v>1634085.3636363635</v>
      </c>
      <c r="U111" s="7">
        <f t="shared" si="57"/>
        <v>1400684.4838709678</v>
      </c>
      <c r="V111" s="12">
        <f t="shared" si="58"/>
        <v>0.16663344418606185</v>
      </c>
      <c r="W111" s="17"/>
      <c r="X111" s="9">
        <f>AVERAGE($X$5:X15)</f>
        <v>2878.5454545454545</v>
      </c>
      <c r="Y111" s="9">
        <f t="shared" si="59"/>
        <v>2372.6774193548385</v>
      </c>
      <c r="Z111" s="12">
        <f t="shared" si="60"/>
        <v>0.21320556729037696</v>
      </c>
      <c r="AA111" s="7">
        <f>AVERAGE($AA$5:AA15)</f>
        <v>12481600.805454547</v>
      </c>
      <c r="AB111" s="7">
        <f t="shared" si="61"/>
        <v>12095607.981935486</v>
      </c>
      <c r="AC111" s="12">
        <f t="shared" si="62"/>
        <v>3.1911816594546699E-2</v>
      </c>
      <c r="AD111" s="17"/>
      <c r="AE111" s="17"/>
      <c r="AF111" s="9">
        <f>AVERAGE($AF$5:AF15)</f>
        <v>214.45454545454547</v>
      </c>
      <c r="AG111" s="9">
        <f t="shared" si="63"/>
        <v>187.29032258064515</v>
      </c>
      <c r="AH111" s="12">
        <f t="shared" si="64"/>
        <v>0.14503804841386667</v>
      </c>
      <c r="AI111" s="7">
        <f>AVERAGE($AI$5:AI15)</f>
        <v>330.09090909090907</v>
      </c>
      <c r="AJ111" s="7">
        <f t="shared" si="65"/>
        <v>291.45161290322579</v>
      </c>
      <c r="AK111" s="12">
        <f t="shared" si="66"/>
        <v>0.13257533833073398</v>
      </c>
      <c r="AL111" s="9">
        <f>AVERAGE($AL$5:AL15)</f>
        <v>1354380.7272727273</v>
      </c>
      <c r="AM111" s="9">
        <f t="shared" si="67"/>
        <v>1242259.2903225806</v>
      </c>
      <c r="AN111" s="12">
        <f t="shared" si="68"/>
        <v>9.0256066365204501E-2</v>
      </c>
      <c r="AO111" s="7">
        <f>AVERAGE($AO$5:AO15)</f>
        <v>486722.34545454552</v>
      </c>
      <c r="AP111" s="7">
        <f t="shared" si="69"/>
        <v>380723.53290322586</v>
      </c>
      <c r="AQ111" s="12">
        <f t="shared" si="70"/>
        <v>0.2784141335919546</v>
      </c>
      <c r="AR111" s="9">
        <f>AVERAGE($AR$5:AR15)</f>
        <v>186622.61763636363</v>
      </c>
      <c r="AS111" s="9">
        <f t="shared" si="71"/>
        <v>97875.656342857139</v>
      </c>
      <c r="AT111" s="12">
        <f t="shared" si="72"/>
        <v>0.90673171051468671</v>
      </c>
    </row>
    <row r="112" spans="1:46" ht="14.25">
      <c r="A112" s="6">
        <f t="shared" si="44"/>
        <v>46093</v>
      </c>
      <c r="B112" s="7">
        <f>AVERAGE($B$5:B16)</f>
        <v>2914.1666666666665</v>
      </c>
      <c r="C112" s="7">
        <f t="shared" si="45"/>
        <v>2439.6451612903224</v>
      </c>
      <c r="D112" s="8">
        <f t="shared" si="46"/>
        <v>0.19450431271954763</v>
      </c>
      <c r="E112" s="9">
        <f>AVERAGE($E$5:E16)</f>
        <v>125.41666666666667</v>
      </c>
      <c r="F112" s="9">
        <f t="shared" si="47"/>
        <v>129.87096774193549</v>
      </c>
      <c r="G112" s="12">
        <f t="shared" si="48"/>
        <v>-3.4297897002815027E-2</v>
      </c>
      <c r="H112" s="7">
        <f>AVERAGE($H$5:H16)</f>
        <v>32.333333333333336</v>
      </c>
      <c r="I112" s="7">
        <f t="shared" si="49"/>
        <v>35</v>
      </c>
      <c r="J112" s="8">
        <f t="shared" si="50"/>
        <v>-7.6190476190476128E-2</v>
      </c>
      <c r="K112" s="9">
        <f>AVERAGE($K$5:K16)</f>
        <v>812.58333333333337</v>
      </c>
      <c r="L112" s="9">
        <f t="shared" si="51"/>
        <v>734.06451612903231</v>
      </c>
      <c r="M112" s="13">
        <f t="shared" si="52"/>
        <v>0.10696446358469558</v>
      </c>
      <c r="N112" s="7">
        <f>AVERAGE($N$5:N16)</f>
        <v>1801.9166666666667</v>
      </c>
      <c r="O112" s="7">
        <f t="shared" si="53"/>
        <v>1641.6129032258063</v>
      </c>
      <c r="P112" s="12">
        <f t="shared" si="54"/>
        <v>9.7650160476845604E-2</v>
      </c>
      <c r="Q112" s="9">
        <f>AVERAGE($Q$5:Q16)</f>
        <v>12063.583333333334</v>
      </c>
      <c r="R112" s="9">
        <f t="shared" si="55"/>
        <v>9902.9032258064508</v>
      </c>
      <c r="S112" s="12">
        <f t="shared" si="56"/>
        <v>0.21818653159169152</v>
      </c>
      <c r="T112" s="7">
        <f>AVERAGE($T$5:T16)</f>
        <v>1656970.75</v>
      </c>
      <c r="U112" s="7">
        <f t="shared" si="57"/>
        <v>1400684.4838709678</v>
      </c>
      <c r="V112" s="12">
        <f t="shared" si="58"/>
        <v>0.18297216045454642</v>
      </c>
      <c r="W112" s="17"/>
      <c r="X112" s="9">
        <f>AVERAGE($X$5:X16)</f>
        <v>2848.9166666666665</v>
      </c>
      <c r="Y112" s="9">
        <f t="shared" si="59"/>
        <v>2372.6774193548385</v>
      </c>
      <c r="Z112" s="12">
        <f t="shared" si="60"/>
        <v>0.20071807630778715</v>
      </c>
      <c r="AA112" s="7">
        <f>AVERAGE($AA$5:AA16)</f>
        <v>12257778.249166667</v>
      </c>
      <c r="AB112" s="7">
        <f t="shared" si="61"/>
        <v>12095607.981935486</v>
      </c>
      <c r="AC112" s="12">
        <f t="shared" si="62"/>
        <v>1.3407367986245821E-2</v>
      </c>
      <c r="AD112" s="17"/>
      <c r="AE112" s="17"/>
      <c r="AF112" s="9">
        <f>AVERAGE($AF$5:AF16)</f>
        <v>214.25</v>
      </c>
      <c r="AG112" s="9">
        <f t="shared" si="63"/>
        <v>187.29032258064515</v>
      </c>
      <c r="AH112" s="12">
        <f t="shared" si="64"/>
        <v>0.14394591801584572</v>
      </c>
      <c r="AI112" s="7">
        <f>AVERAGE($AI$5:AI16)</f>
        <v>330.83333333333331</v>
      </c>
      <c r="AJ112" s="7">
        <f t="shared" si="65"/>
        <v>291.45161290322579</v>
      </c>
      <c r="AK112" s="12">
        <f t="shared" si="66"/>
        <v>0.13512267109389409</v>
      </c>
      <c r="AL112" s="9">
        <f>AVERAGE($AL$5:AL16)</f>
        <v>1364492.4166666667</v>
      </c>
      <c r="AM112" s="9">
        <f t="shared" si="67"/>
        <v>1242259.2903225806</v>
      </c>
      <c r="AN112" s="12">
        <f t="shared" si="68"/>
        <v>9.8395823880170416E-2</v>
      </c>
      <c r="AO112" s="7">
        <f>AVERAGE($AO$5:AO16)</f>
        <v>479502.22166666674</v>
      </c>
      <c r="AP112" s="7">
        <f t="shared" si="69"/>
        <v>380723.53290322586</v>
      </c>
      <c r="AQ112" s="12">
        <f t="shared" si="70"/>
        <v>0.25944991634795772</v>
      </c>
      <c r="AR112" s="9">
        <f>AVERAGE($AR$5:AR16)</f>
        <v>185192.20423333332</v>
      </c>
      <c r="AS112" s="9">
        <f t="shared" si="71"/>
        <v>97875.656342857139</v>
      </c>
      <c r="AT112" s="12">
        <f t="shared" si="72"/>
        <v>0.89211711219189649</v>
      </c>
    </row>
    <row r="113" spans="1:46" ht="14.25">
      <c r="A113" s="6">
        <f t="shared" si="44"/>
        <v>46094</v>
      </c>
      <c r="B113" s="7">
        <f>AVERAGE($B$5:B17)</f>
        <v>2690</v>
      </c>
      <c r="C113" s="7">
        <f t="shared" si="45"/>
        <v>2439.6451612903224</v>
      </c>
      <c r="D113" s="8">
        <f t="shared" si="46"/>
        <v>0.10261936558727479</v>
      </c>
      <c r="E113" s="9">
        <f>AVERAGE($E$5:E17)</f>
        <v>115.76923076923077</v>
      </c>
      <c r="F113" s="9">
        <f t="shared" si="47"/>
        <v>129.87096774193549</v>
      </c>
      <c r="G113" s="12">
        <f t="shared" si="48"/>
        <v>-0.10858267415644464</v>
      </c>
      <c r="H113" s="7">
        <f>AVERAGE($H$5:H17)</f>
        <v>29.846153846153847</v>
      </c>
      <c r="I113" s="7">
        <f t="shared" si="49"/>
        <v>35</v>
      </c>
      <c r="J113" s="8">
        <f t="shared" si="50"/>
        <v>-0.14725274725274723</v>
      </c>
      <c r="K113" s="9">
        <f>AVERAGE($K$5:K17)</f>
        <v>750.07692307692309</v>
      </c>
      <c r="L113" s="9">
        <f t="shared" si="51"/>
        <v>734.06451612903231</v>
      </c>
      <c r="M113" s="13">
        <f t="shared" si="52"/>
        <v>2.1813351001257433E-2</v>
      </c>
      <c r="N113" s="7">
        <f>AVERAGE($N$5:N17)</f>
        <v>1663.3076923076924</v>
      </c>
      <c r="O113" s="7">
        <f t="shared" si="53"/>
        <v>1641.6129032258063</v>
      </c>
      <c r="P113" s="12">
        <f t="shared" si="54"/>
        <v>1.3215532747857476E-2</v>
      </c>
      <c r="Q113" s="9">
        <f>AVERAGE($Q$5:Q17)</f>
        <v>11135.615384615385</v>
      </c>
      <c r="R113" s="9">
        <f t="shared" si="55"/>
        <v>9902.9032258064508</v>
      </c>
      <c r="S113" s="12">
        <f t="shared" si="56"/>
        <v>0.12447987531540752</v>
      </c>
      <c r="T113" s="7">
        <f>AVERAGE($T$5:T17)</f>
        <v>1529511.4615384615</v>
      </c>
      <c r="U113" s="7">
        <f t="shared" si="57"/>
        <v>1400684.4838709678</v>
      </c>
      <c r="V113" s="12">
        <f t="shared" si="58"/>
        <v>9.197430195804282E-2</v>
      </c>
      <c r="W113" s="17"/>
      <c r="X113" s="9">
        <f>AVERAGE($X$5:X17)</f>
        <v>2629.7692307692309</v>
      </c>
      <c r="Y113" s="9">
        <f t="shared" si="59"/>
        <v>2372.6774193548385</v>
      </c>
      <c r="Z113" s="12">
        <f t="shared" si="60"/>
        <v>0.10835514736103442</v>
      </c>
      <c r="AA113" s="7">
        <f>AVERAGE($AA$5:AA17)</f>
        <v>11314872.23</v>
      </c>
      <c r="AB113" s="7">
        <f t="shared" si="61"/>
        <v>12095607.981935486</v>
      </c>
      <c r="AC113" s="12">
        <f t="shared" si="62"/>
        <v>-6.454704493577311E-2</v>
      </c>
      <c r="AD113" s="17"/>
      <c r="AE113" s="17"/>
      <c r="AF113" s="9">
        <f>AVERAGE($AF$5:AF17)</f>
        <v>197.76923076923077</v>
      </c>
      <c r="AG113" s="9">
        <f t="shared" si="63"/>
        <v>187.29032258064515</v>
      </c>
      <c r="AH113" s="12">
        <f t="shared" si="64"/>
        <v>5.5950078168473E-2</v>
      </c>
      <c r="AI113" s="7">
        <f>AVERAGE($AI$5:AI17)</f>
        <v>305.38461538461536</v>
      </c>
      <c r="AJ113" s="7">
        <f t="shared" si="65"/>
        <v>291.45161290322579</v>
      </c>
      <c r="AK113" s="12">
        <f t="shared" si="66"/>
        <v>4.7805542548209908E-2</v>
      </c>
      <c r="AL113" s="9">
        <f>AVERAGE($AL$5:AL17)</f>
        <v>1259531.4615384615</v>
      </c>
      <c r="AM113" s="9">
        <f t="shared" si="67"/>
        <v>1242259.2903225806</v>
      </c>
      <c r="AN113" s="12">
        <f t="shared" si="68"/>
        <v>1.3903837427849532E-2</v>
      </c>
      <c r="AO113" s="7">
        <f>AVERAGE($AO$5:AO17)</f>
        <v>442617.43538461544</v>
      </c>
      <c r="AP113" s="7">
        <f t="shared" si="69"/>
        <v>380723.53290322586</v>
      </c>
      <c r="AQ113" s="12">
        <f t="shared" si="70"/>
        <v>0.16256915355196094</v>
      </c>
      <c r="AR113" s="9">
        <f>AVERAGE($AR$5:AR17)</f>
        <v>185192.20423333332</v>
      </c>
      <c r="AS113" s="9">
        <f t="shared" si="71"/>
        <v>97875.656342857139</v>
      </c>
      <c r="AT113" s="12">
        <f t="shared" si="72"/>
        <v>0.89211711219189649</v>
      </c>
    </row>
    <row r="114" spans="1:46" ht="14.25">
      <c r="A114" s="6">
        <f t="shared" si="44"/>
        <v>46095</v>
      </c>
      <c r="B114" s="7">
        <f>AVERAGE($B$5:B18)</f>
        <v>2497.8571428571427</v>
      </c>
      <c r="C114" s="7">
        <f t="shared" si="45"/>
        <v>2439.6451612903224</v>
      </c>
      <c r="D114" s="8">
        <f t="shared" si="46"/>
        <v>2.3860839473897933E-2</v>
      </c>
      <c r="E114" s="9">
        <f>AVERAGE($E$5:E18)</f>
        <v>107.5</v>
      </c>
      <c r="F114" s="9">
        <f t="shared" si="47"/>
        <v>129.87096774193549</v>
      </c>
      <c r="G114" s="12">
        <f t="shared" si="48"/>
        <v>-0.1722553402881272</v>
      </c>
      <c r="H114" s="7">
        <f>AVERAGE($H$5:H18)</f>
        <v>27.714285714285715</v>
      </c>
      <c r="I114" s="7">
        <f t="shared" si="49"/>
        <v>35</v>
      </c>
      <c r="J114" s="8">
        <f t="shared" si="50"/>
        <v>-0.20816326530612242</v>
      </c>
      <c r="K114" s="9">
        <f>AVERAGE($K$5:K18)</f>
        <v>696.5</v>
      </c>
      <c r="L114" s="9">
        <f t="shared" si="51"/>
        <v>734.06451612903231</v>
      </c>
      <c r="M114" s="13">
        <f t="shared" si="52"/>
        <v>-5.1173316927403831E-2</v>
      </c>
      <c r="N114" s="7">
        <f>AVERAGE($N$5:N18)</f>
        <v>1544.5</v>
      </c>
      <c r="O114" s="7">
        <f t="shared" si="53"/>
        <v>1641.6129032258063</v>
      </c>
      <c r="P114" s="12">
        <f t="shared" si="54"/>
        <v>-5.9157005305560957E-2</v>
      </c>
      <c r="Q114" s="9">
        <f>AVERAGE($Q$5:Q18)</f>
        <v>10340.214285714286</v>
      </c>
      <c r="R114" s="9">
        <f t="shared" si="55"/>
        <v>9902.9032258064508</v>
      </c>
      <c r="S114" s="12">
        <f t="shared" si="56"/>
        <v>4.4159884221449883E-2</v>
      </c>
      <c r="T114" s="7">
        <f>AVERAGE($T$5:T18)</f>
        <v>1420260.642857143</v>
      </c>
      <c r="U114" s="7">
        <f t="shared" si="57"/>
        <v>1400684.4838709678</v>
      </c>
      <c r="V114" s="12">
        <f t="shared" si="58"/>
        <v>1.3976137532468427E-2</v>
      </c>
      <c r="W114" s="17"/>
      <c r="X114" s="9">
        <f>AVERAGE($X$5:X18)</f>
        <v>2441.9285714285716</v>
      </c>
      <c r="Y114" s="9">
        <f t="shared" si="59"/>
        <v>2372.6774193548385</v>
      </c>
      <c r="Z114" s="12">
        <f t="shared" si="60"/>
        <v>2.9186922549531948E-2</v>
      </c>
      <c r="AA114" s="7">
        <f>AVERAGE($AA$5:AA18)</f>
        <v>10506667.070714286</v>
      </c>
      <c r="AB114" s="7">
        <f t="shared" si="61"/>
        <v>12095607.981935486</v>
      </c>
      <c r="AC114" s="12">
        <f t="shared" si="62"/>
        <v>-0.1313651131546465</v>
      </c>
      <c r="AD114" s="17"/>
      <c r="AE114" s="17"/>
      <c r="AF114" s="9">
        <f>AVERAGE($AF$5:AF18)</f>
        <v>183.64285714285714</v>
      </c>
      <c r="AG114" s="9">
        <f t="shared" si="63"/>
        <v>187.29032258064515</v>
      </c>
      <c r="AH114" s="12">
        <f t="shared" si="64"/>
        <v>-1.94749274149894E-2</v>
      </c>
      <c r="AI114" s="7">
        <f>AVERAGE($AI$5:AI18)</f>
        <v>283.57142857142856</v>
      </c>
      <c r="AJ114" s="7">
        <f t="shared" si="65"/>
        <v>291.45161290322579</v>
      </c>
      <c r="AK114" s="12">
        <f t="shared" si="66"/>
        <v>-2.7037710490947914E-2</v>
      </c>
      <c r="AL114" s="9">
        <f>AVERAGE($AL$5:AL18)</f>
        <v>1169564.9285714286</v>
      </c>
      <c r="AM114" s="9">
        <f t="shared" si="67"/>
        <v>1242259.2903225806</v>
      </c>
      <c r="AN114" s="12">
        <f t="shared" si="68"/>
        <v>-5.8517865245568214E-2</v>
      </c>
      <c r="AO114" s="7">
        <f>AVERAGE($AO$5:AO18)</f>
        <v>411001.90428571438</v>
      </c>
      <c r="AP114" s="7">
        <f t="shared" si="69"/>
        <v>380723.53290322586</v>
      </c>
      <c r="AQ114" s="12">
        <f t="shared" si="70"/>
        <v>7.9528499726820995E-2</v>
      </c>
      <c r="AR114" s="9">
        <f>AVERAGE($AR$5:AR18)</f>
        <v>185192.20423333332</v>
      </c>
      <c r="AS114" s="9">
        <f t="shared" si="71"/>
        <v>97875.656342857139</v>
      </c>
      <c r="AT114" s="12">
        <f t="shared" si="72"/>
        <v>0.89211711219189649</v>
      </c>
    </row>
    <row r="115" spans="1:46" ht="14.25">
      <c r="A115" s="6">
        <f t="shared" si="44"/>
        <v>46096</v>
      </c>
      <c r="B115" s="7">
        <f>AVERAGE($B$5:B19)</f>
        <v>2331.3333333333335</v>
      </c>
      <c r="C115" s="7">
        <f t="shared" si="45"/>
        <v>2439.6451612903224</v>
      </c>
      <c r="D115" s="8">
        <f t="shared" si="46"/>
        <v>-4.4396549824361795E-2</v>
      </c>
      <c r="E115" s="9">
        <f>AVERAGE($E$5:E19)</f>
        <v>100.33333333333333</v>
      </c>
      <c r="F115" s="9">
        <f t="shared" si="47"/>
        <v>129.87096774193549</v>
      </c>
      <c r="G115" s="12">
        <f t="shared" si="48"/>
        <v>-0.22743831760225208</v>
      </c>
      <c r="H115" s="7">
        <f>AVERAGE($H$5:H19)</f>
        <v>25.866666666666667</v>
      </c>
      <c r="I115" s="7">
        <f t="shared" si="49"/>
        <v>35</v>
      </c>
      <c r="J115" s="8">
        <f t="shared" si="50"/>
        <v>-0.26095238095238094</v>
      </c>
      <c r="K115" s="9">
        <f>AVERAGE($K$5:K19)</f>
        <v>650.06666666666672</v>
      </c>
      <c r="L115" s="9">
        <f t="shared" si="51"/>
        <v>734.06451612903231</v>
      </c>
      <c r="M115" s="13">
        <f t="shared" si="52"/>
        <v>-0.11442842913224351</v>
      </c>
      <c r="N115" s="7">
        <f>AVERAGE($N$5:N19)</f>
        <v>1441.5333333333333</v>
      </c>
      <c r="O115" s="7">
        <f t="shared" si="53"/>
        <v>1641.6129032258063</v>
      </c>
      <c r="P115" s="12">
        <f t="shared" si="54"/>
        <v>-0.12187987161852358</v>
      </c>
      <c r="Q115" s="9">
        <f>AVERAGE($Q$5:Q19)</f>
        <v>9650.8666666666668</v>
      </c>
      <c r="R115" s="9">
        <f t="shared" si="55"/>
        <v>9902.9032258064508</v>
      </c>
      <c r="S115" s="12">
        <f t="shared" si="56"/>
        <v>-2.5450774726646811E-2</v>
      </c>
      <c r="T115" s="7">
        <f>AVERAGE($T$5:T19)</f>
        <v>1325576.6000000001</v>
      </c>
      <c r="U115" s="7">
        <f t="shared" si="57"/>
        <v>1400684.4838709678</v>
      </c>
      <c r="V115" s="12">
        <f t="shared" si="58"/>
        <v>-5.3622271636362802E-2</v>
      </c>
      <c r="W115" s="17"/>
      <c r="X115" s="9">
        <f>AVERAGE($X$5:X19)</f>
        <v>2279.1333333333332</v>
      </c>
      <c r="Y115" s="9">
        <f t="shared" si="59"/>
        <v>2372.6774193548385</v>
      </c>
      <c r="Z115" s="12">
        <f t="shared" si="60"/>
        <v>-3.9425538953770281E-2</v>
      </c>
      <c r="AA115" s="7">
        <f>AVERAGE($AA$5:AA19)</f>
        <v>9806222.5993333347</v>
      </c>
      <c r="AB115" s="7">
        <f t="shared" si="61"/>
        <v>12095607.981935486</v>
      </c>
      <c r="AC115" s="12">
        <f t="shared" si="62"/>
        <v>-0.18927410561100327</v>
      </c>
      <c r="AD115" s="17"/>
      <c r="AE115" s="17"/>
      <c r="AF115" s="9">
        <f>AVERAGE($AF$5:AF19)</f>
        <v>171.4</v>
      </c>
      <c r="AG115" s="9">
        <f t="shared" si="63"/>
        <v>187.29032258064515</v>
      </c>
      <c r="AH115" s="12">
        <f t="shared" si="64"/>
        <v>-8.4843265587323385E-2</v>
      </c>
      <c r="AI115" s="7">
        <f>AVERAGE($AI$5:AI19)</f>
        <v>264.66666666666669</v>
      </c>
      <c r="AJ115" s="7">
        <f t="shared" si="65"/>
        <v>291.45161290322579</v>
      </c>
      <c r="AK115" s="12">
        <f t="shared" si="66"/>
        <v>-9.1901863124884603E-2</v>
      </c>
      <c r="AL115" s="9">
        <f>AVERAGE($AL$5:AL19)</f>
        <v>1091593.9333333333</v>
      </c>
      <c r="AM115" s="9">
        <f t="shared" si="67"/>
        <v>1242259.2903225806</v>
      </c>
      <c r="AN115" s="12">
        <f t="shared" si="68"/>
        <v>-0.12128334089586371</v>
      </c>
      <c r="AO115" s="7">
        <f>AVERAGE($AO$5:AO19)</f>
        <v>383601.77733333339</v>
      </c>
      <c r="AP115" s="7">
        <f t="shared" si="69"/>
        <v>380723.53290322586</v>
      </c>
      <c r="AQ115" s="12">
        <f t="shared" si="70"/>
        <v>7.559933078366176E-3</v>
      </c>
      <c r="AR115" s="9">
        <f>AVERAGE($AR$5:AR19)</f>
        <v>185192.20423333332</v>
      </c>
      <c r="AS115" s="9">
        <f t="shared" si="71"/>
        <v>97875.656342857139</v>
      </c>
      <c r="AT115" s="12">
        <f t="shared" si="72"/>
        <v>0.89211711219189649</v>
      </c>
    </row>
    <row r="116" spans="1:46" ht="14.25">
      <c r="A116" s="6">
        <f t="shared" si="44"/>
        <v>46097</v>
      </c>
      <c r="B116" s="7">
        <f>AVERAGE($B$5:B20)</f>
        <v>2185.625</v>
      </c>
      <c r="C116" s="7">
        <f t="shared" si="45"/>
        <v>2439.6451612903224</v>
      </c>
      <c r="D116" s="8">
        <f t="shared" si="46"/>
        <v>-0.10412176546033924</v>
      </c>
      <c r="E116" s="9">
        <f>AVERAGE($E$5:E20)</f>
        <v>94.0625</v>
      </c>
      <c r="F116" s="9">
        <f t="shared" si="47"/>
        <v>129.87096774193549</v>
      </c>
      <c r="G116" s="12">
        <f t="shared" si="48"/>
        <v>-0.27572342275211131</v>
      </c>
      <c r="H116" s="7">
        <f>AVERAGE($H$5:H20)</f>
        <v>24.25</v>
      </c>
      <c r="I116" s="7">
        <f t="shared" si="49"/>
        <v>35</v>
      </c>
      <c r="J116" s="8">
        <f t="shared" si="50"/>
        <v>-0.30714285714285716</v>
      </c>
      <c r="K116" s="9">
        <f>AVERAGE($K$5:K20)</f>
        <v>609.4375</v>
      </c>
      <c r="L116" s="9">
        <f t="shared" si="51"/>
        <v>734.06451612903231</v>
      </c>
      <c r="M116" s="13">
        <f t="shared" si="52"/>
        <v>-0.16977665231147834</v>
      </c>
      <c r="N116" s="7">
        <f>AVERAGE($N$5:N20)</f>
        <v>1351.4375</v>
      </c>
      <c r="O116" s="7">
        <f t="shared" si="53"/>
        <v>1641.6129032258063</v>
      </c>
      <c r="P116" s="12">
        <f t="shared" si="54"/>
        <v>-0.17676237964236582</v>
      </c>
      <c r="Q116" s="9">
        <f>AVERAGE($Q$5:Q20)</f>
        <v>9047.6875</v>
      </c>
      <c r="R116" s="9">
        <f t="shared" si="55"/>
        <v>9902.9032258064508</v>
      </c>
      <c r="S116" s="12">
        <f t="shared" si="56"/>
        <v>-8.6360101306231396E-2</v>
      </c>
      <c r="T116" s="7">
        <f>AVERAGE($T$5:T20)</f>
        <v>1242728.0625</v>
      </c>
      <c r="U116" s="7">
        <f t="shared" si="57"/>
        <v>1400684.4838709678</v>
      </c>
      <c r="V116" s="12">
        <f t="shared" si="58"/>
        <v>-0.11277087965909019</v>
      </c>
      <c r="W116" s="17"/>
      <c r="X116" s="9">
        <f>AVERAGE($X$5:X20)</f>
        <v>2136.6875</v>
      </c>
      <c r="Y116" s="9">
        <f t="shared" si="59"/>
        <v>2372.6774193548385</v>
      </c>
      <c r="Z116" s="12">
        <f t="shared" si="60"/>
        <v>-9.9461442769159594E-2</v>
      </c>
      <c r="AA116" s="7">
        <f>AVERAGE($AA$5:AA20)</f>
        <v>9193333.6868750006</v>
      </c>
      <c r="AB116" s="7">
        <f t="shared" si="61"/>
        <v>12095607.981935486</v>
      </c>
      <c r="AC116" s="12">
        <f t="shared" si="62"/>
        <v>-0.23994447401031563</v>
      </c>
      <c r="AD116" s="17"/>
      <c r="AE116" s="17"/>
      <c r="AF116" s="9">
        <f>AVERAGE($AF$5:AF20)</f>
        <v>160.6875</v>
      </c>
      <c r="AG116" s="9">
        <f t="shared" si="63"/>
        <v>187.29032258064515</v>
      </c>
      <c r="AH116" s="12">
        <f t="shared" si="64"/>
        <v>-0.1420405614881157</v>
      </c>
      <c r="AI116" s="7">
        <f>AVERAGE($AI$5:AI20)</f>
        <v>248.125</v>
      </c>
      <c r="AJ116" s="7">
        <f t="shared" si="65"/>
        <v>291.45161290322579</v>
      </c>
      <c r="AK116" s="12">
        <f t="shared" si="66"/>
        <v>-0.14865799667957938</v>
      </c>
      <c r="AL116" s="9">
        <f>AVERAGE($AL$5:AL20)</f>
        <v>1023369.3125</v>
      </c>
      <c r="AM116" s="9">
        <f t="shared" si="67"/>
        <v>1242259.2903225806</v>
      </c>
      <c r="AN116" s="12">
        <f t="shared" si="68"/>
        <v>-0.17620313208987223</v>
      </c>
      <c r="AO116" s="7">
        <f>AVERAGE($AO$5:AO20)</f>
        <v>359626.66625000007</v>
      </c>
      <c r="AP116" s="7">
        <f t="shared" si="69"/>
        <v>380723.53290322586</v>
      </c>
      <c r="AQ116" s="12">
        <f t="shared" si="70"/>
        <v>-5.5412562739031675E-2</v>
      </c>
      <c r="AR116" s="9">
        <f>AVERAGE($AR$5:AR20)</f>
        <v>185192.20423333332</v>
      </c>
      <c r="AS116" s="9">
        <f t="shared" si="71"/>
        <v>97875.656342857139</v>
      </c>
      <c r="AT116" s="12">
        <f t="shared" si="72"/>
        <v>0.89211711219189649</v>
      </c>
    </row>
    <row r="117" spans="1:46" ht="14.25">
      <c r="A117" s="6">
        <f t="shared" si="44"/>
        <v>46098</v>
      </c>
      <c r="B117" s="7">
        <f>AVERAGE($B$5:B21)</f>
        <v>2057.0588235294117</v>
      </c>
      <c r="C117" s="7">
        <f t="shared" si="45"/>
        <v>2439.6451612903224</v>
      </c>
      <c r="D117" s="8">
        <f t="shared" si="46"/>
        <v>-0.15682048513914285</v>
      </c>
      <c r="E117" s="9">
        <f>AVERAGE($E$5:E21)</f>
        <v>88.529411764705884</v>
      </c>
      <c r="F117" s="9">
        <f t="shared" si="47"/>
        <v>129.87096774193549</v>
      </c>
      <c r="G117" s="12">
        <f t="shared" si="48"/>
        <v>-0.31832792729610476</v>
      </c>
      <c r="H117" s="7">
        <f>AVERAGE($H$5:H21)</f>
        <v>22.823529411764707</v>
      </c>
      <c r="I117" s="7">
        <f t="shared" si="49"/>
        <v>35</v>
      </c>
      <c r="J117" s="8">
        <f t="shared" si="50"/>
        <v>-0.34789915966386553</v>
      </c>
      <c r="K117" s="9">
        <f>AVERAGE($K$5:K21)</f>
        <v>573.58823529411768</v>
      </c>
      <c r="L117" s="9">
        <f t="shared" si="51"/>
        <v>734.06451612903231</v>
      </c>
      <c r="M117" s="13">
        <f t="shared" si="52"/>
        <v>-0.21861331982256782</v>
      </c>
      <c r="N117" s="7">
        <f>AVERAGE($N$5:N21)</f>
        <v>1271.9411764705883</v>
      </c>
      <c r="O117" s="7">
        <f t="shared" si="53"/>
        <v>1641.6129032258063</v>
      </c>
      <c r="P117" s="12">
        <f t="shared" si="54"/>
        <v>-0.22518812201634428</v>
      </c>
      <c r="Q117" s="9">
        <f>AVERAGE($Q$5:Q21)</f>
        <v>8515.4705882352937</v>
      </c>
      <c r="R117" s="9">
        <f t="shared" si="55"/>
        <v>9902.9032258064508</v>
      </c>
      <c r="S117" s="12">
        <f t="shared" si="56"/>
        <v>-0.14010362475880606</v>
      </c>
      <c r="T117" s="7">
        <f>AVERAGE($T$5:T21)</f>
        <v>1169626.4117647058</v>
      </c>
      <c r="U117" s="7">
        <f t="shared" si="57"/>
        <v>1400684.4838709678</v>
      </c>
      <c r="V117" s="12">
        <f t="shared" si="58"/>
        <v>-0.16496082791443789</v>
      </c>
      <c r="W117" s="17"/>
      <c r="X117" s="9">
        <f>AVERAGE($X$5:X21)</f>
        <v>2011</v>
      </c>
      <c r="Y117" s="9">
        <f t="shared" si="59"/>
        <v>2372.6774193548385</v>
      </c>
      <c r="Z117" s="12">
        <f t="shared" si="60"/>
        <v>-0.1524342990768561</v>
      </c>
      <c r="AA117" s="7">
        <f>AVERAGE($AA$5:AA21)</f>
        <v>8652549.3523529414</v>
      </c>
      <c r="AB117" s="7">
        <f t="shared" si="61"/>
        <v>12095607.981935486</v>
      </c>
      <c r="AC117" s="12">
        <f t="shared" si="62"/>
        <v>-0.28465362259794413</v>
      </c>
      <c r="AD117" s="17"/>
      <c r="AE117" s="17"/>
      <c r="AF117" s="9">
        <f>AVERAGE($AF$5:AF21)</f>
        <v>151.23529411764707</v>
      </c>
      <c r="AG117" s="9">
        <f t="shared" si="63"/>
        <v>187.29032258064515</v>
      </c>
      <c r="AH117" s="12">
        <f t="shared" si="64"/>
        <v>-0.19250876375352058</v>
      </c>
      <c r="AI117" s="7">
        <f>AVERAGE($AI$5:AI21)</f>
        <v>233.52941176470588</v>
      </c>
      <c r="AJ117" s="7">
        <f t="shared" si="65"/>
        <v>291.45161290322579</v>
      </c>
      <c r="AK117" s="12">
        <f t="shared" si="66"/>
        <v>-0.19873693805136883</v>
      </c>
      <c r="AL117" s="9">
        <f>AVERAGE($AL$5:AL21)</f>
        <v>963171.1176470588</v>
      </c>
      <c r="AM117" s="9">
        <f t="shared" si="67"/>
        <v>1242259.2903225806</v>
      </c>
      <c r="AN117" s="12">
        <f t="shared" si="68"/>
        <v>-0.2246617713787033</v>
      </c>
      <c r="AO117" s="7">
        <f>AVERAGE($AO$5:AO21)</f>
        <v>338472.15647058829</v>
      </c>
      <c r="AP117" s="7">
        <f t="shared" si="69"/>
        <v>380723.53290322586</v>
      </c>
      <c r="AQ117" s="12">
        <f t="shared" si="70"/>
        <v>-0.11097652963673571</v>
      </c>
      <c r="AR117" s="9">
        <f>AVERAGE($AR$5:AR21)</f>
        <v>185192.20423333332</v>
      </c>
      <c r="AS117" s="9">
        <f t="shared" si="71"/>
        <v>97875.656342857139</v>
      </c>
      <c r="AT117" s="12">
        <f t="shared" si="72"/>
        <v>0.89211711219189649</v>
      </c>
    </row>
    <row r="118" spans="1:46" ht="14.25">
      <c r="A118" s="6">
        <f t="shared" si="44"/>
        <v>46099</v>
      </c>
      <c r="B118" s="7">
        <f>AVERAGE($B$5:B22)</f>
        <v>1942.7777777777778</v>
      </c>
      <c r="C118" s="7">
        <f t="shared" si="45"/>
        <v>2439.6451612903224</v>
      </c>
      <c r="D118" s="8">
        <f t="shared" si="46"/>
        <v>-0.20366379152030153</v>
      </c>
      <c r="E118" s="9">
        <f>AVERAGE($E$5:E22)</f>
        <v>83.611111111111114</v>
      </c>
      <c r="F118" s="9">
        <f t="shared" si="47"/>
        <v>129.87096774193549</v>
      </c>
      <c r="G118" s="12">
        <f t="shared" si="48"/>
        <v>-0.3561985980018767</v>
      </c>
      <c r="H118" s="7">
        <f>AVERAGE($H$5:H22)</f>
        <v>21.555555555555557</v>
      </c>
      <c r="I118" s="7">
        <f t="shared" si="49"/>
        <v>35</v>
      </c>
      <c r="J118" s="8">
        <f t="shared" si="50"/>
        <v>-0.38412698412698409</v>
      </c>
      <c r="K118" s="9">
        <f>AVERAGE($K$5:K22)</f>
        <v>541.72222222222217</v>
      </c>
      <c r="L118" s="9">
        <f t="shared" si="51"/>
        <v>734.06451612903231</v>
      </c>
      <c r="M118" s="13">
        <f t="shared" si="52"/>
        <v>-0.26202369094353639</v>
      </c>
      <c r="N118" s="7">
        <f>AVERAGE($N$5:N22)</f>
        <v>1201.2777777777778</v>
      </c>
      <c r="O118" s="7">
        <f t="shared" si="53"/>
        <v>1641.6129032258063</v>
      </c>
      <c r="P118" s="12">
        <f t="shared" si="54"/>
        <v>-0.26823322634876962</v>
      </c>
      <c r="Q118" s="9">
        <f>AVERAGE($Q$5:Q22)</f>
        <v>8042.3888888888887</v>
      </c>
      <c r="R118" s="9">
        <f t="shared" si="55"/>
        <v>9902.9032258064508</v>
      </c>
      <c r="S118" s="12">
        <f t="shared" si="56"/>
        <v>-0.18787564560553904</v>
      </c>
      <c r="T118" s="7">
        <f>AVERAGE($T$5:T22)</f>
        <v>1104647.1666666667</v>
      </c>
      <c r="U118" s="7">
        <f t="shared" si="57"/>
        <v>1400684.4838709678</v>
      </c>
      <c r="V118" s="12">
        <f t="shared" si="58"/>
        <v>-0.21135189303030233</v>
      </c>
      <c r="W118" s="17"/>
      <c r="X118" s="9">
        <f>AVERAGE($X$5:X22)</f>
        <v>1899.2777777777778</v>
      </c>
      <c r="Y118" s="9">
        <f t="shared" si="59"/>
        <v>2372.6774193548385</v>
      </c>
      <c r="Z118" s="12">
        <f t="shared" si="60"/>
        <v>-0.19952128246147519</v>
      </c>
      <c r="AA118" s="7">
        <f>AVERAGE($AA$5:AA22)</f>
        <v>8171852.1661111116</v>
      </c>
      <c r="AB118" s="7">
        <f t="shared" si="61"/>
        <v>12095607.981935486</v>
      </c>
      <c r="AC118" s="12">
        <f t="shared" si="62"/>
        <v>-0.32439508800916944</v>
      </c>
      <c r="AD118" s="17"/>
      <c r="AE118" s="17"/>
      <c r="AF118" s="9">
        <f>AVERAGE($AF$5:AF22)</f>
        <v>142.83333333333334</v>
      </c>
      <c r="AG118" s="9">
        <f t="shared" si="63"/>
        <v>187.29032258064515</v>
      </c>
      <c r="AH118" s="12">
        <f t="shared" si="64"/>
        <v>-0.23736938798943613</v>
      </c>
      <c r="AI118" s="7">
        <f>AVERAGE($AI$5:AI22)</f>
        <v>220.55555555555554</v>
      </c>
      <c r="AJ118" s="7">
        <f t="shared" si="65"/>
        <v>291.45161290322579</v>
      </c>
      <c r="AK118" s="12">
        <f t="shared" si="66"/>
        <v>-0.24325155260407061</v>
      </c>
      <c r="AL118" s="9">
        <f>AVERAGE($AL$5:AL22)</f>
        <v>909661.61111111112</v>
      </c>
      <c r="AM118" s="9">
        <f t="shared" si="67"/>
        <v>1242259.2903225806</v>
      </c>
      <c r="AN118" s="12">
        <f t="shared" si="68"/>
        <v>-0.26773611741321973</v>
      </c>
      <c r="AO118" s="7">
        <f>AVERAGE($AO$5:AO22)</f>
        <v>319668.14777777786</v>
      </c>
      <c r="AP118" s="7">
        <f t="shared" si="69"/>
        <v>380723.53290322586</v>
      </c>
      <c r="AQ118" s="12">
        <f t="shared" si="70"/>
        <v>-0.16036672243469474</v>
      </c>
      <c r="AR118" s="9">
        <f>AVERAGE($AR$5:AR22)</f>
        <v>185192.20423333332</v>
      </c>
      <c r="AS118" s="9">
        <f t="shared" si="71"/>
        <v>97875.656342857139</v>
      </c>
      <c r="AT118" s="12">
        <f t="shared" si="72"/>
        <v>0.89211711219189649</v>
      </c>
    </row>
    <row r="119" spans="1:46" ht="14.25">
      <c r="A119" s="6">
        <f t="shared" si="44"/>
        <v>46100</v>
      </c>
      <c r="B119" s="7">
        <f>AVERAGE($B$5:B23)</f>
        <v>1840.5263157894738</v>
      </c>
      <c r="C119" s="7">
        <f t="shared" si="45"/>
        <v>2439.6451612903224</v>
      </c>
      <c r="D119" s="8">
        <f t="shared" si="46"/>
        <v>-0.24557622354554881</v>
      </c>
      <c r="E119" s="9">
        <f>AVERAGE($E$5:E23)</f>
        <v>79.21052631578948</v>
      </c>
      <c r="F119" s="9">
        <f t="shared" si="47"/>
        <v>129.87096774193549</v>
      </c>
      <c r="G119" s="12">
        <f t="shared" si="48"/>
        <v>-0.39008288231756738</v>
      </c>
      <c r="H119" s="7">
        <f>AVERAGE($H$5:H23)</f>
        <v>20.421052631578949</v>
      </c>
      <c r="I119" s="7">
        <f t="shared" si="49"/>
        <v>35</v>
      </c>
      <c r="J119" s="8">
        <f t="shared" si="50"/>
        <v>-0.4165413533834586</v>
      </c>
      <c r="K119" s="9">
        <f>AVERAGE($K$5:K23)</f>
        <v>513.21052631578948</v>
      </c>
      <c r="L119" s="9">
        <f t="shared" si="51"/>
        <v>734.06451612903231</v>
      </c>
      <c r="M119" s="13">
        <f t="shared" si="52"/>
        <v>-0.30086454931492912</v>
      </c>
      <c r="N119" s="7">
        <f>AVERAGE($N$5:N23)</f>
        <v>1138.0526315789473</v>
      </c>
      <c r="O119" s="7">
        <f t="shared" si="53"/>
        <v>1641.6129032258063</v>
      </c>
      <c r="P119" s="12">
        <f t="shared" si="54"/>
        <v>-0.30674726706725547</v>
      </c>
      <c r="Q119" s="9">
        <f>AVERAGE($Q$5:Q23)</f>
        <v>7619.105263157895</v>
      </c>
      <c r="R119" s="9">
        <f t="shared" si="55"/>
        <v>9902.9032258064508</v>
      </c>
      <c r="S119" s="12">
        <f t="shared" si="56"/>
        <v>-0.23061903267893166</v>
      </c>
      <c r="T119" s="7">
        <f>AVERAGE($T$5:T23)</f>
        <v>1046507.8421052631</v>
      </c>
      <c r="U119" s="7">
        <f t="shared" si="57"/>
        <v>1400684.4838709678</v>
      </c>
      <c r="V119" s="12">
        <f t="shared" si="58"/>
        <v>-0.25285968813397069</v>
      </c>
      <c r="W119" s="17"/>
      <c r="X119" s="9">
        <f>AVERAGE($X$5:X23)</f>
        <v>1799.3157894736842</v>
      </c>
      <c r="Y119" s="9">
        <f t="shared" si="59"/>
        <v>2372.6774193548385</v>
      </c>
      <c r="Z119" s="12">
        <f t="shared" si="60"/>
        <v>-0.24165174127929231</v>
      </c>
      <c r="AA119" s="7">
        <f>AVERAGE($AA$5:AA23)</f>
        <v>7741754.6836842112</v>
      </c>
      <c r="AB119" s="7">
        <f t="shared" si="61"/>
        <v>12095607.981935486</v>
      </c>
      <c r="AC119" s="12">
        <f t="shared" si="62"/>
        <v>-0.35995324127184475</v>
      </c>
      <c r="AD119" s="17"/>
      <c r="AE119" s="17"/>
      <c r="AF119" s="9">
        <f>AVERAGE($AF$5:AF23)</f>
        <v>135.31578947368422</v>
      </c>
      <c r="AG119" s="9">
        <f t="shared" si="63"/>
        <v>187.29032258064515</v>
      </c>
      <c r="AH119" s="12">
        <f t="shared" si="64"/>
        <v>-0.27750784125315003</v>
      </c>
      <c r="AI119" s="7">
        <f>AVERAGE($AI$5:AI23)</f>
        <v>208.94736842105263</v>
      </c>
      <c r="AJ119" s="7">
        <f t="shared" si="65"/>
        <v>291.45161290322579</v>
      </c>
      <c r="AK119" s="12">
        <f t="shared" si="66"/>
        <v>-0.28308041825648789</v>
      </c>
      <c r="AL119" s="9">
        <f>AVERAGE($AL$5:AL23)</f>
        <v>861784.68421052629</v>
      </c>
      <c r="AM119" s="9">
        <f t="shared" si="67"/>
        <v>1242259.2903225806</v>
      </c>
      <c r="AN119" s="12">
        <f t="shared" si="68"/>
        <v>-0.30627632175989244</v>
      </c>
      <c r="AO119" s="7">
        <f>AVERAGE($AO$5:AO23)</f>
        <v>302843.50842105271</v>
      </c>
      <c r="AP119" s="7">
        <f t="shared" si="69"/>
        <v>380723.53290322586</v>
      </c>
      <c r="AQ119" s="12">
        <f t="shared" si="70"/>
        <v>-0.20455794756971082</v>
      </c>
      <c r="AR119" s="9">
        <f>AVERAGE($AR$5:AR23)</f>
        <v>185192.20423333332</v>
      </c>
      <c r="AS119" s="9">
        <f t="shared" si="71"/>
        <v>97875.656342857139</v>
      </c>
      <c r="AT119" s="12">
        <f t="shared" si="72"/>
        <v>0.89211711219189649</v>
      </c>
    </row>
    <row r="120" spans="1:46" ht="14.25">
      <c r="A120" s="6">
        <f t="shared" si="44"/>
        <v>46101</v>
      </c>
      <c r="B120" s="7">
        <f>AVERAGE($B$5:B24)</f>
        <v>1748.5</v>
      </c>
      <c r="C120" s="7">
        <f t="shared" si="45"/>
        <v>2439.6451612903224</v>
      </c>
      <c r="D120" s="8">
        <f t="shared" si="46"/>
        <v>-0.28329741236827138</v>
      </c>
      <c r="E120" s="9">
        <f>AVERAGE($E$5:E24)</f>
        <v>75.25</v>
      </c>
      <c r="F120" s="9">
        <f t="shared" si="47"/>
        <v>129.87096774193549</v>
      </c>
      <c r="G120" s="12">
        <f t="shared" si="48"/>
        <v>-0.42057873820168906</v>
      </c>
      <c r="H120" s="7">
        <f>AVERAGE($H$5:H24)</f>
        <v>19.399999999999999</v>
      </c>
      <c r="I120" s="7">
        <f t="shared" si="49"/>
        <v>35</v>
      </c>
      <c r="J120" s="8">
        <f t="shared" si="50"/>
        <v>-0.44571428571428573</v>
      </c>
      <c r="K120" s="9">
        <f>AVERAGE($K$5:K24)</f>
        <v>487.55</v>
      </c>
      <c r="L120" s="9">
        <f t="shared" si="51"/>
        <v>734.06451612903231</v>
      </c>
      <c r="M120" s="13">
        <f t="shared" si="52"/>
        <v>-0.33582132184918267</v>
      </c>
      <c r="N120" s="7">
        <f>AVERAGE($N$5:N24)</f>
        <v>1081.1500000000001</v>
      </c>
      <c r="O120" s="7">
        <f t="shared" si="53"/>
        <v>1641.6129032258063</v>
      </c>
      <c r="P120" s="12">
        <f t="shared" si="54"/>
        <v>-0.34140990371389263</v>
      </c>
      <c r="Q120" s="9">
        <f>AVERAGE($Q$5:Q24)</f>
        <v>7238.15</v>
      </c>
      <c r="R120" s="9">
        <f t="shared" si="55"/>
        <v>9902.9032258064508</v>
      </c>
      <c r="S120" s="12">
        <f t="shared" si="56"/>
        <v>-0.26908808104498516</v>
      </c>
      <c r="T120" s="7">
        <f>AVERAGE($T$5:T24)</f>
        <v>994182.45</v>
      </c>
      <c r="U120" s="7">
        <f t="shared" si="57"/>
        <v>1400684.4838709678</v>
      </c>
      <c r="V120" s="12">
        <f t="shared" si="58"/>
        <v>-0.29021670372727221</v>
      </c>
      <c r="W120" s="17"/>
      <c r="X120" s="9">
        <f>AVERAGE($X$5:X24)</f>
        <v>1709.35</v>
      </c>
      <c r="Y120" s="9">
        <f t="shared" si="59"/>
        <v>2372.6774193548385</v>
      </c>
      <c r="Z120" s="12">
        <f t="shared" si="60"/>
        <v>-0.27956915421532769</v>
      </c>
      <c r="AA120" s="7">
        <f>AVERAGE($AA$5:AA24)</f>
        <v>7354666.9495000001</v>
      </c>
      <c r="AB120" s="7">
        <f t="shared" si="61"/>
        <v>12095607.981935486</v>
      </c>
      <c r="AC120" s="12">
        <f t="shared" si="62"/>
        <v>-0.39195557920825252</v>
      </c>
      <c r="AD120" s="17"/>
      <c r="AE120" s="17"/>
      <c r="AF120" s="9">
        <f>AVERAGE($AF$5:AF24)</f>
        <v>128.55000000000001</v>
      </c>
      <c r="AG120" s="9">
        <f t="shared" si="63"/>
        <v>187.29032258064515</v>
      </c>
      <c r="AH120" s="12">
        <f t="shared" si="64"/>
        <v>-0.31363244919049249</v>
      </c>
      <c r="AI120" s="7">
        <f>AVERAGE($AI$5:AI24)</f>
        <v>198.5</v>
      </c>
      <c r="AJ120" s="7">
        <f t="shared" si="65"/>
        <v>291.45161290322579</v>
      </c>
      <c r="AK120" s="12">
        <f t="shared" si="66"/>
        <v>-0.31892639734366351</v>
      </c>
      <c r="AL120" s="9">
        <f>AVERAGE($AL$5:AL24)</f>
        <v>818695.45</v>
      </c>
      <c r="AM120" s="9">
        <f t="shared" si="67"/>
        <v>1242259.2903225806</v>
      </c>
      <c r="AN120" s="12">
        <f t="shared" si="68"/>
        <v>-0.34096250567189784</v>
      </c>
      <c r="AO120" s="7">
        <f>AVERAGE($AO$5:AO24)</f>
        <v>287701.33300000004</v>
      </c>
      <c r="AP120" s="7">
        <f t="shared" si="69"/>
        <v>380723.53290322586</v>
      </c>
      <c r="AQ120" s="12">
        <f t="shared" si="70"/>
        <v>-0.24433005019122536</v>
      </c>
      <c r="AR120" s="9">
        <f>AVERAGE($AR$5:AR24)</f>
        <v>185192.20423333332</v>
      </c>
      <c r="AS120" s="9">
        <f t="shared" si="71"/>
        <v>97875.656342857139</v>
      </c>
      <c r="AT120" s="12">
        <f t="shared" si="72"/>
        <v>0.89211711219189649</v>
      </c>
    </row>
    <row r="121" spans="1:46" ht="14.25">
      <c r="A121" s="6">
        <f t="shared" si="44"/>
        <v>46102</v>
      </c>
      <c r="B121" s="7">
        <f>AVERAGE($B$5:B25)</f>
        <v>1665.2380952380952</v>
      </c>
      <c r="C121" s="7">
        <f t="shared" si="45"/>
        <v>2439.6451612903224</v>
      </c>
      <c r="D121" s="8">
        <f t="shared" si="46"/>
        <v>-0.31742610701740137</v>
      </c>
      <c r="E121" s="9">
        <f>AVERAGE($E$5:E25)</f>
        <v>71.666666666666671</v>
      </c>
      <c r="F121" s="9">
        <f t="shared" si="47"/>
        <v>129.87096774193549</v>
      </c>
      <c r="G121" s="12">
        <f t="shared" si="48"/>
        <v>-0.44817022685875141</v>
      </c>
      <c r="H121" s="7">
        <f>AVERAGE($H$5:H25)</f>
        <v>18.476190476190474</v>
      </c>
      <c r="I121" s="7">
        <f t="shared" si="49"/>
        <v>35</v>
      </c>
      <c r="J121" s="8">
        <f t="shared" si="50"/>
        <v>-0.472108843537415</v>
      </c>
      <c r="K121" s="9">
        <f>AVERAGE($K$5:K25)</f>
        <v>464.33333333333331</v>
      </c>
      <c r="L121" s="9">
        <f t="shared" si="51"/>
        <v>734.06451612903231</v>
      </c>
      <c r="M121" s="13">
        <f t="shared" si="52"/>
        <v>-0.36744887795160258</v>
      </c>
      <c r="N121" s="7">
        <f>AVERAGE($N$5:N25)</f>
        <v>1029.6666666666667</v>
      </c>
      <c r="O121" s="7">
        <f t="shared" si="53"/>
        <v>1641.6129032258063</v>
      </c>
      <c r="P121" s="12">
        <f t="shared" si="54"/>
        <v>-0.37277133687037395</v>
      </c>
      <c r="Q121" s="9">
        <f>AVERAGE($Q$5:Q25)</f>
        <v>6893.4761904761908</v>
      </c>
      <c r="R121" s="9">
        <f t="shared" si="55"/>
        <v>9902.9032258064508</v>
      </c>
      <c r="S121" s="12">
        <f t="shared" si="56"/>
        <v>-0.3038934105190334</v>
      </c>
      <c r="T121" s="7">
        <f>AVERAGE($T$5:T25)</f>
        <v>946840.42857142852</v>
      </c>
      <c r="U121" s="7">
        <f t="shared" si="57"/>
        <v>1400684.4838709678</v>
      </c>
      <c r="V121" s="12">
        <f t="shared" si="58"/>
        <v>-0.32401590831168781</v>
      </c>
      <c r="W121" s="17"/>
      <c r="X121" s="9">
        <f>AVERAGE($X$5:X25)</f>
        <v>1627.952380952381</v>
      </c>
      <c r="Y121" s="9">
        <f t="shared" si="59"/>
        <v>2372.6774193548385</v>
      </c>
      <c r="Z121" s="12">
        <f t="shared" si="60"/>
        <v>-0.31387538496697875</v>
      </c>
      <c r="AA121" s="7">
        <f>AVERAGE($AA$5:AA25)</f>
        <v>7004444.7138095247</v>
      </c>
      <c r="AB121" s="7">
        <f t="shared" si="61"/>
        <v>12095607.981935486</v>
      </c>
      <c r="AC121" s="12">
        <f t="shared" si="62"/>
        <v>-0.42091007543643094</v>
      </c>
      <c r="AD121" s="17"/>
      <c r="AE121" s="17"/>
      <c r="AF121" s="9">
        <f>AVERAGE($AF$5:AF25)</f>
        <v>122.42857142857143</v>
      </c>
      <c r="AG121" s="9">
        <f t="shared" si="63"/>
        <v>187.29032258064515</v>
      </c>
      <c r="AH121" s="12">
        <f t="shared" si="64"/>
        <v>-0.34631661827665955</v>
      </c>
      <c r="AI121" s="7">
        <f>AVERAGE($AI$5:AI25)</f>
        <v>189.04761904761904</v>
      </c>
      <c r="AJ121" s="7">
        <f t="shared" si="65"/>
        <v>291.45161290322579</v>
      </c>
      <c r="AK121" s="12">
        <f t="shared" si="66"/>
        <v>-0.35135847366063194</v>
      </c>
      <c r="AL121" s="9">
        <f>AVERAGE($AL$5:AL25)</f>
        <v>779709.95238095243</v>
      </c>
      <c r="AM121" s="9">
        <f t="shared" si="67"/>
        <v>1242259.2903225806</v>
      </c>
      <c r="AN121" s="12">
        <f t="shared" si="68"/>
        <v>-0.37234524349704545</v>
      </c>
      <c r="AO121" s="7">
        <f>AVERAGE($AO$5:AO25)</f>
        <v>274001.26952380955</v>
      </c>
      <c r="AP121" s="7">
        <f t="shared" si="69"/>
        <v>380723.53290322586</v>
      </c>
      <c r="AQ121" s="12">
        <f t="shared" si="70"/>
        <v>-0.28031433351545276</v>
      </c>
      <c r="AR121" s="9">
        <f>AVERAGE($AR$5:AR25)</f>
        <v>185192.20423333332</v>
      </c>
      <c r="AS121" s="9">
        <f t="shared" si="71"/>
        <v>97875.656342857139</v>
      </c>
      <c r="AT121" s="12">
        <f t="shared" si="72"/>
        <v>0.89211711219189649</v>
      </c>
    </row>
    <row r="122" spans="1:46" ht="14.25">
      <c r="A122" s="6">
        <f t="shared" si="44"/>
        <v>46103</v>
      </c>
      <c r="B122" s="7">
        <f>AVERAGE($B$5:B26)</f>
        <v>1589.5454545454545</v>
      </c>
      <c r="C122" s="7">
        <f t="shared" si="45"/>
        <v>2439.6451612903224</v>
      </c>
      <c r="D122" s="8">
        <f t="shared" si="46"/>
        <v>-0.34845219306206493</v>
      </c>
      <c r="E122" s="9">
        <f>AVERAGE($E$5:E26)</f>
        <v>68.409090909090907</v>
      </c>
      <c r="F122" s="9">
        <f t="shared" si="47"/>
        <v>129.87096774193549</v>
      </c>
      <c r="G122" s="12">
        <f t="shared" si="48"/>
        <v>-0.47325339836517188</v>
      </c>
      <c r="H122" s="7">
        <f>AVERAGE($H$5:H26)</f>
        <v>17.636363636363637</v>
      </c>
      <c r="I122" s="7">
        <f t="shared" si="49"/>
        <v>35</v>
      </c>
      <c r="J122" s="8">
        <f t="shared" si="50"/>
        <v>-0.4961038961038961</v>
      </c>
      <c r="K122" s="9">
        <f>AVERAGE($K$5:K26)</f>
        <v>443.22727272727275</v>
      </c>
      <c r="L122" s="9">
        <f t="shared" si="51"/>
        <v>734.06451612903231</v>
      </c>
      <c r="M122" s="13">
        <f t="shared" si="52"/>
        <v>-0.39620120168107514</v>
      </c>
      <c r="N122" s="7">
        <f>AVERAGE($N$5:N26)</f>
        <v>982.86363636363637</v>
      </c>
      <c r="O122" s="7">
        <f t="shared" si="53"/>
        <v>1641.6129032258063</v>
      </c>
      <c r="P122" s="12">
        <f t="shared" si="54"/>
        <v>-0.40128173064899331</v>
      </c>
      <c r="Q122" s="9">
        <f>AVERAGE($Q$5:Q26)</f>
        <v>6580.136363636364</v>
      </c>
      <c r="R122" s="9">
        <f t="shared" si="55"/>
        <v>9902.9032258064508</v>
      </c>
      <c r="S122" s="12">
        <f t="shared" si="56"/>
        <v>-0.3355346191318046</v>
      </c>
      <c r="T122" s="7">
        <f>AVERAGE($T$5:T26)</f>
        <v>903802.22727272729</v>
      </c>
      <c r="U122" s="7">
        <f t="shared" si="57"/>
        <v>1400684.4838709678</v>
      </c>
      <c r="V122" s="12">
        <f t="shared" si="58"/>
        <v>-0.35474245793388376</v>
      </c>
      <c r="W122" s="17"/>
      <c r="X122" s="9">
        <f>AVERAGE($X$5:X26)</f>
        <v>1553.9545454545455</v>
      </c>
      <c r="Y122" s="9">
        <f t="shared" si="59"/>
        <v>2372.6774193548385</v>
      </c>
      <c r="Z122" s="12">
        <f t="shared" si="60"/>
        <v>-0.34506286746847969</v>
      </c>
      <c r="AA122" s="7">
        <f>AVERAGE($AA$5:AA26)</f>
        <v>6686060.8631818183</v>
      </c>
      <c r="AB122" s="7">
        <f t="shared" si="61"/>
        <v>12095607.981935486</v>
      </c>
      <c r="AC122" s="12">
        <f t="shared" si="62"/>
        <v>-0.44723234473477502</v>
      </c>
      <c r="AD122" s="17"/>
      <c r="AE122" s="17"/>
      <c r="AF122" s="9">
        <f>AVERAGE($AF$5:AF26)</f>
        <v>116.86363636363636</v>
      </c>
      <c r="AG122" s="9">
        <f t="shared" si="63"/>
        <v>187.29032258064515</v>
      </c>
      <c r="AH122" s="12">
        <f t="shared" si="64"/>
        <v>-0.37602949926408419</v>
      </c>
      <c r="AI122" s="7">
        <f>AVERAGE($AI$5:AI26)</f>
        <v>180.45454545454547</v>
      </c>
      <c r="AJ122" s="7">
        <f t="shared" si="65"/>
        <v>291.45161290322579</v>
      </c>
      <c r="AK122" s="12">
        <f t="shared" si="66"/>
        <v>-0.38084217940333043</v>
      </c>
      <c r="AL122" s="9">
        <f>AVERAGE($AL$5:AL26)</f>
        <v>744268.59090909094</v>
      </c>
      <c r="AM122" s="9">
        <f t="shared" si="67"/>
        <v>1242259.2903225806</v>
      </c>
      <c r="AN122" s="12">
        <f t="shared" si="68"/>
        <v>-0.40087500515627067</v>
      </c>
      <c r="AO122" s="7">
        <f>AVERAGE($AO$5:AO26)</f>
        <v>261546.66636363641</v>
      </c>
      <c r="AP122" s="7">
        <f t="shared" si="69"/>
        <v>380723.53290322586</v>
      </c>
      <c r="AQ122" s="12">
        <f t="shared" si="70"/>
        <v>-0.31302731835565939</v>
      </c>
      <c r="AR122" s="9">
        <f>AVERAGE($AR$5:AR26)</f>
        <v>185192.20423333332</v>
      </c>
      <c r="AS122" s="9">
        <f t="shared" si="71"/>
        <v>97875.656342857139</v>
      </c>
      <c r="AT122" s="12">
        <f t="shared" si="72"/>
        <v>0.89211711219189649</v>
      </c>
    </row>
    <row r="123" spans="1:46" ht="14.25">
      <c r="A123" s="6">
        <f t="shared" si="44"/>
        <v>46104</v>
      </c>
      <c r="B123" s="7">
        <f>AVERAGE($B$5:B27)</f>
        <v>1520.4347826086957</v>
      </c>
      <c r="C123" s="7">
        <f t="shared" si="45"/>
        <v>2439.6451612903224</v>
      </c>
      <c r="D123" s="8">
        <f t="shared" si="46"/>
        <v>-0.37678035858110553</v>
      </c>
      <c r="E123" s="9">
        <f>AVERAGE($E$5:E27)</f>
        <v>65.434782608695656</v>
      </c>
      <c r="F123" s="9">
        <f t="shared" si="47"/>
        <v>129.87096774193549</v>
      </c>
      <c r="G123" s="12">
        <f t="shared" si="48"/>
        <v>-0.49615542452320782</v>
      </c>
      <c r="H123" s="7">
        <f>AVERAGE($H$5:H27)</f>
        <v>16.869565217391305</v>
      </c>
      <c r="I123" s="7">
        <f t="shared" si="49"/>
        <v>35</v>
      </c>
      <c r="J123" s="8">
        <f t="shared" si="50"/>
        <v>-0.51801242236024847</v>
      </c>
      <c r="K123" s="9">
        <f>AVERAGE($K$5:K27)</f>
        <v>423.95652173913044</v>
      </c>
      <c r="L123" s="9">
        <f t="shared" si="51"/>
        <v>734.06451612903231</v>
      </c>
      <c r="M123" s="13">
        <f t="shared" si="52"/>
        <v>-0.42245332334711538</v>
      </c>
      <c r="N123" s="7">
        <f>AVERAGE($N$5:N27)</f>
        <v>940.13043478260875</v>
      </c>
      <c r="O123" s="7">
        <f t="shared" si="53"/>
        <v>1641.6129032258063</v>
      </c>
      <c r="P123" s="12">
        <f t="shared" si="54"/>
        <v>-0.42731295975121097</v>
      </c>
      <c r="Q123" s="9">
        <f>AVERAGE($Q$5:Q27)</f>
        <v>6294.04347826087</v>
      </c>
      <c r="R123" s="9">
        <f t="shared" si="55"/>
        <v>9902.9032258064508</v>
      </c>
      <c r="S123" s="12">
        <f t="shared" si="56"/>
        <v>-0.36442441829998701</v>
      </c>
      <c r="T123" s="7">
        <f>AVERAGE($T$5:T27)</f>
        <v>864506.47826086951</v>
      </c>
      <c r="U123" s="7">
        <f t="shared" si="57"/>
        <v>1400684.4838709678</v>
      </c>
      <c r="V123" s="12">
        <f t="shared" si="58"/>
        <v>-0.38279713367588886</v>
      </c>
      <c r="W123" s="17"/>
      <c r="X123" s="9">
        <f>AVERAGE($X$5:X27)</f>
        <v>1486.391304347826</v>
      </c>
      <c r="Y123" s="9">
        <f t="shared" si="59"/>
        <v>2372.6774193548385</v>
      </c>
      <c r="Z123" s="12">
        <f t="shared" si="60"/>
        <v>-0.3735383949698502</v>
      </c>
      <c r="AA123" s="7">
        <f>AVERAGE($AA$5:AA27)</f>
        <v>6395362.5647826092</v>
      </c>
      <c r="AB123" s="7">
        <f t="shared" si="61"/>
        <v>12095607.981935486</v>
      </c>
      <c r="AC123" s="12">
        <f t="shared" si="62"/>
        <v>-0.47126572105065434</v>
      </c>
      <c r="AD123" s="17"/>
      <c r="AE123" s="17"/>
      <c r="AF123" s="9">
        <f>AVERAGE($AF$5:AF27)</f>
        <v>111.78260869565217</v>
      </c>
      <c r="AG123" s="9">
        <f t="shared" si="63"/>
        <v>187.29032258064515</v>
      </c>
      <c r="AH123" s="12">
        <f t="shared" si="64"/>
        <v>-0.40315865146999352</v>
      </c>
      <c r="AI123" s="7">
        <f>AVERAGE($AI$5:AI27)</f>
        <v>172.60869565217391</v>
      </c>
      <c r="AJ123" s="7">
        <f t="shared" si="65"/>
        <v>291.45161290322579</v>
      </c>
      <c r="AK123" s="12">
        <f t="shared" si="66"/>
        <v>-0.40776208464666391</v>
      </c>
      <c r="AL123" s="9">
        <f>AVERAGE($AL$5:AL27)</f>
        <v>711909.08695652173</v>
      </c>
      <c r="AM123" s="9">
        <f t="shared" si="67"/>
        <v>1242259.2903225806</v>
      </c>
      <c r="AN123" s="12">
        <f t="shared" si="68"/>
        <v>-0.42692391797556328</v>
      </c>
      <c r="AO123" s="7">
        <f>AVERAGE($AO$5:AO27)</f>
        <v>250175.0721739131</v>
      </c>
      <c r="AP123" s="7">
        <f t="shared" si="69"/>
        <v>380723.53290322586</v>
      </c>
      <c r="AQ123" s="12">
        <f t="shared" si="70"/>
        <v>-0.3428956958184568</v>
      </c>
      <c r="AR123" s="9">
        <f>AVERAGE($AR$5:AR27)</f>
        <v>185192.20423333332</v>
      </c>
      <c r="AS123" s="9">
        <f t="shared" si="71"/>
        <v>97875.656342857139</v>
      </c>
      <c r="AT123" s="12">
        <f t="shared" si="72"/>
        <v>0.89211711219189649</v>
      </c>
    </row>
    <row r="124" spans="1:46" ht="14.25">
      <c r="A124" s="6">
        <f t="shared" si="44"/>
        <v>46105</v>
      </c>
      <c r="B124" s="7">
        <f>AVERAGE($B$5:B28)</f>
        <v>1457.0833333333333</v>
      </c>
      <c r="C124" s="7">
        <f t="shared" si="45"/>
        <v>2439.6451612903224</v>
      </c>
      <c r="D124" s="8">
        <f t="shared" si="46"/>
        <v>-0.4027478436402262</v>
      </c>
      <c r="E124" s="9">
        <f>AVERAGE($E$5:E28)</f>
        <v>62.708333333333336</v>
      </c>
      <c r="F124" s="9">
        <f t="shared" si="47"/>
        <v>129.87096774193549</v>
      </c>
      <c r="G124" s="12">
        <f t="shared" si="48"/>
        <v>-0.51714894850140747</v>
      </c>
      <c r="H124" s="7">
        <f>AVERAGE($H$5:H28)</f>
        <v>16.166666666666668</v>
      </c>
      <c r="I124" s="7">
        <f t="shared" si="49"/>
        <v>35</v>
      </c>
      <c r="J124" s="8">
        <f t="shared" si="50"/>
        <v>-0.53809523809523807</v>
      </c>
      <c r="K124" s="9">
        <f>AVERAGE($K$5:K28)</f>
        <v>406.29166666666669</v>
      </c>
      <c r="L124" s="9">
        <f t="shared" si="51"/>
        <v>734.06451612903231</v>
      </c>
      <c r="M124" s="13">
        <f t="shared" si="52"/>
        <v>-0.44651776820765221</v>
      </c>
      <c r="N124" s="7">
        <f>AVERAGE($N$5:N28)</f>
        <v>900.95833333333337</v>
      </c>
      <c r="O124" s="7">
        <f t="shared" si="53"/>
        <v>1641.6129032258063</v>
      </c>
      <c r="P124" s="12">
        <f t="shared" si="54"/>
        <v>-0.4511749197615772</v>
      </c>
      <c r="Q124" s="9">
        <f>AVERAGE($Q$5:Q28)</f>
        <v>6031.791666666667</v>
      </c>
      <c r="R124" s="9">
        <f t="shared" si="55"/>
        <v>9902.9032258064508</v>
      </c>
      <c r="S124" s="12">
        <f t="shared" si="56"/>
        <v>-0.39090673420415423</v>
      </c>
      <c r="T124" s="7">
        <f>AVERAGE($T$5:T28)</f>
        <v>828485.375</v>
      </c>
      <c r="U124" s="7">
        <f t="shared" si="57"/>
        <v>1400684.4838709678</v>
      </c>
      <c r="V124" s="12">
        <f t="shared" si="58"/>
        <v>-0.40851391977272677</v>
      </c>
      <c r="W124" s="17"/>
      <c r="X124" s="9">
        <f>AVERAGE($X$5:X28)</f>
        <v>1424.4583333333333</v>
      </c>
      <c r="Y124" s="9">
        <f t="shared" si="59"/>
        <v>2372.6774193548385</v>
      </c>
      <c r="Z124" s="12">
        <f t="shared" si="60"/>
        <v>-0.39964096184610642</v>
      </c>
      <c r="AA124" s="7">
        <f>AVERAGE($AA$5:AA28)</f>
        <v>6128889.1245833337</v>
      </c>
      <c r="AB124" s="7">
        <f t="shared" si="61"/>
        <v>12095607.981935486</v>
      </c>
      <c r="AC124" s="12">
        <f t="shared" si="62"/>
        <v>-0.49329631600687707</v>
      </c>
      <c r="AD124" s="17"/>
      <c r="AE124" s="17"/>
      <c r="AF124" s="9">
        <f>AVERAGE($AF$5:AF28)</f>
        <v>107.125</v>
      </c>
      <c r="AG124" s="9">
        <f t="shared" si="63"/>
        <v>187.29032258064515</v>
      </c>
      <c r="AH124" s="12">
        <f t="shared" si="64"/>
        <v>-0.42802704099207711</v>
      </c>
      <c r="AI124" s="7">
        <f>AVERAGE($AI$5:AI28)</f>
        <v>165.41666666666666</v>
      </c>
      <c r="AJ124" s="7">
        <f t="shared" si="65"/>
        <v>291.45161290322579</v>
      </c>
      <c r="AK124" s="12">
        <f t="shared" si="66"/>
        <v>-0.43243866445305296</v>
      </c>
      <c r="AL124" s="9">
        <f>AVERAGE($AL$5:AL28)</f>
        <v>682246.20833333337</v>
      </c>
      <c r="AM124" s="9">
        <f t="shared" si="67"/>
        <v>1242259.2903225806</v>
      </c>
      <c r="AN124" s="12">
        <f t="shared" si="68"/>
        <v>-0.45080208805991479</v>
      </c>
      <c r="AO124" s="7">
        <f>AVERAGE($AO$5:AO28)</f>
        <v>239751.11083333337</v>
      </c>
      <c r="AP124" s="7">
        <f t="shared" si="69"/>
        <v>380723.53290322586</v>
      </c>
      <c r="AQ124" s="12">
        <f t="shared" si="70"/>
        <v>-0.37027504182602117</v>
      </c>
      <c r="AR124" s="9">
        <f>AVERAGE($AR$5:AR28)</f>
        <v>185192.20423333332</v>
      </c>
      <c r="AS124" s="9">
        <f t="shared" si="71"/>
        <v>97875.656342857139</v>
      </c>
      <c r="AT124" s="12">
        <f t="shared" si="72"/>
        <v>0.89211711219189649</v>
      </c>
    </row>
    <row r="125" spans="1:46" ht="14.25">
      <c r="A125" s="6">
        <f t="shared" si="44"/>
        <v>46106</v>
      </c>
      <c r="B125" s="7">
        <f>AVERAGE($B$5:B29)</f>
        <v>1398.8</v>
      </c>
      <c r="C125" s="7">
        <f t="shared" si="45"/>
        <v>2439.6451612903224</v>
      </c>
      <c r="D125" s="8">
        <f t="shared" si="46"/>
        <v>-0.42663792989461713</v>
      </c>
      <c r="E125" s="9">
        <f>AVERAGE($E$5:E29)</f>
        <v>60.2</v>
      </c>
      <c r="F125" s="9">
        <f t="shared" si="47"/>
        <v>129.87096774193549</v>
      </c>
      <c r="G125" s="12">
        <f t="shared" si="48"/>
        <v>-0.53646299056135116</v>
      </c>
      <c r="H125" s="7">
        <f>AVERAGE($H$5:H29)</f>
        <v>15.52</v>
      </c>
      <c r="I125" s="7">
        <f t="shared" si="49"/>
        <v>35</v>
      </c>
      <c r="J125" s="8">
        <f t="shared" si="50"/>
        <v>-0.55657142857142861</v>
      </c>
      <c r="K125" s="9">
        <f>AVERAGE($K$5:K29)</f>
        <v>390.04</v>
      </c>
      <c r="L125" s="9">
        <f t="shared" si="51"/>
        <v>734.06451612903231</v>
      </c>
      <c r="M125" s="13">
        <f t="shared" si="52"/>
        <v>-0.46865705747934611</v>
      </c>
      <c r="N125" s="7">
        <f>AVERAGE($N$5:N29)</f>
        <v>864.92</v>
      </c>
      <c r="O125" s="7">
        <f t="shared" si="53"/>
        <v>1641.6129032258063</v>
      </c>
      <c r="P125" s="12">
        <f t="shared" si="54"/>
        <v>-0.47312792297111417</v>
      </c>
      <c r="Q125" s="9">
        <f>AVERAGE($Q$5:Q29)</f>
        <v>5790.52</v>
      </c>
      <c r="R125" s="9">
        <f t="shared" si="55"/>
        <v>9902.9032258064508</v>
      </c>
      <c r="S125" s="12">
        <f t="shared" si="56"/>
        <v>-0.41527046483598806</v>
      </c>
      <c r="T125" s="7">
        <f>AVERAGE($T$5:T29)</f>
        <v>795345.96</v>
      </c>
      <c r="U125" s="7">
        <f t="shared" si="57"/>
        <v>1400684.4838709678</v>
      </c>
      <c r="V125" s="12">
        <f t="shared" si="58"/>
        <v>-0.43217336298181774</v>
      </c>
      <c r="W125" s="17"/>
      <c r="X125" s="9">
        <f>AVERAGE($X$5:X29)</f>
        <v>1367.48</v>
      </c>
      <c r="Y125" s="9">
        <f t="shared" si="59"/>
        <v>2372.6774193548385</v>
      </c>
      <c r="Z125" s="12">
        <f t="shared" si="60"/>
        <v>-0.42365532337226214</v>
      </c>
      <c r="AA125" s="7">
        <f>AVERAGE($AA$5:AA29)</f>
        <v>5883733.5596000003</v>
      </c>
      <c r="AB125" s="7">
        <f t="shared" si="61"/>
        <v>12095607.981935486</v>
      </c>
      <c r="AC125" s="12">
        <f t="shared" si="62"/>
        <v>-0.513564463366602</v>
      </c>
      <c r="AD125" s="17"/>
      <c r="AE125" s="17"/>
      <c r="AF125" s="9">
        <f>AVERAGE($AF$5:AF29)</f>
        <v>102.84</v>
      </c>
      <c r="AG125" s="9">
        <f t="shared" si="63"/>
        <v>187.29032258064515</v>
      </c>
      <c r="AH125" s="12">
        <f t="shared" si="64"/>
        <v>-0.45090595935239403</v>
      </c>
      <c r="AI125" s="7">
        <f>AVERAGE($AI$5:AI29)</f>
        <v>158.80000000000001</v>
      </c>
      <c r="AJ125" s="7">
        <f t="shared" si="65"/>
        <v>291.45161290322579</v>
      </c>
      <c r="AK125" s="12">
        <f t="shared" si="66"/>
        <v>-0.45514111787493078</v>
      </c>
      <c r="AL125" s="9">
        <f>AVERAGE($AL$5:AL29)</f>
        <v>654956.36</v>
      </c>
      <c r="AM125" s="9">
        <f t="shared" si="67"/>
        <v>1242259.2903225806</v>
      </c>
      <c r="AN125" s="12">
        <f t="shared" si="68"/>
        <v>-0.47277000453751822</v>
      </c>
      <c r="AO125" s="7">
        <f>AVERAGE($AO$5:AO29)</f>
        <v>230161.06640000004</v>
      </c>
      <c r="AP125" s="7">
        <f t="shared" si="69"/>
        <v>380723.53290322586</v>
      </c>
      <c r="AQ125" s="12">
        <f t="shared" si="70"/>
        <v>-0.39546404015298026</v>
      </c>
      <c r="AR125" s="9">
        <f>AVERAGE($AR$5:AR29)</f>
        <v>185192.20423333332</v>
      </c>
      <c r="AS125" s="9">
        <f t="shared" si="71"/>
        <v>97875.656342857139</v>
      </c>
      <c r="AT125" s="12">
        <f t="shared" si="72"/>
        <v>0.89211711219189649</v>
      </c>
    </row>
    <row r="126" spans="1:46" ht="14.25">
      <c r="A126" s="6">
        <f t="shared" si="44"/>
        <v>46107</v>
      </c>
      <c r="B126" s="7">
        <f>AVERAGE($B$5:B30)</f>
        <v>1345</v>
      </c>
      <c r="C126" s="7">
        <f t="shared" si="45"/>
        <v>2439.6451612903224</v>
      </c>
      <c r="D126" s="8">
        <f t="shared" si="46"/>
        <v>-0.4486903172063626</v>
      </c>
      <c r="E126" s="9">
        <f>AVERAGE($E$5:E30)</f>
        <v>57.884615384615387</v>
      </c>
      <c r="F126" s="9">
        <f t="shared" si="47"/>
        <v>129.87096774193549</v>
      </c>
      <c r="G126" s="12">
        <f t="shared" si="48"/>
        <v>-0.55429133707822231</v>
      </c>
      <c r="H126" s="7">
        <f>AVERAGE($H$5:H30)</f>
        <v>14.923076923076923</v>
      </c>
      <c r="I126" s="7">
        <f t="shared" si="49"/>
        <v>35</v>
      </c>
      <c r="J126" s="8">
        <f t="shared" si="50"/>
        <v>-0.57362637362637359</v>
      </c>
      <c r="K126" s="9">
        <f>AVERAGE($K$5:K30)</f>
        <v>375.03846153846155</v>
      </c>
      <c r="L126" s="9">
        <f t="shared" si="51"/>
        <v>734.06451612903231</v>
      </c>
      <c r="M126" s="13">
        <f t="shared" si="52"/>
        <v>-0.48909332449937126</v>
      </c>
      <c r="N126" s="7">
        <f>AVERAGE($N$5:N30)</f>
        <v>831.65384615384619</v>
      </c>
      <c r="O126" s="7">
        <f t="shared" si="53"/>
        <v>1641.6129032258063</v>
      </c>
      <c r="P126" s="12">
        <f t="shared" si="54"/>
        <v>-0.49339223362607126</v>
      </c>
      <c r="Q126" s="9">
        <f>AVERAGE($Q$5:Q30)</f>
        <v>5567.8076923076924</v>
      </c>
      <c r="R126" s="9">
        <f t="shared" si="55"/>
        <v>9902.9032258064508</v>
      </c>
      <c r="S126" s="12">
        <f t="shared" si="56"/>
        <v>-0.43776006234229625</v>
      </c>
      <c r="T126" s="7">
        <f>AVERAGE($T$5:T30)</f>
        <v>764755.73076923075</v>
      </c>
      <c r="U126" s="7">
        <f t="shared" si="57"/>
        <v>1400684.4838709678</v>
      </c>
      <c r="V126" s="12">
        <f t="shared" si="58"/>
        <v>-0.4540128490209786</v>
      </c>
      <c r="W126" s="17"/>
      <c r="X126" s="9">
        <f>AVERAGE($X$5:X30)</f>
        <v>1314.8846153846155</v>
      </c>
      <c r="Y126" s="9">
        <f t="shared" si="59"/>
        <v>2372.6774193548385</v>
      </c>
      <c r="Z126" s="12">
        <f t="shared" si="60"/>
        <v>-0.44582242631948277</v>
      </c>
      <c r="AA126" s="7">
        <f>AVERAGE($AA$5:AA30)</f>
        <v>5657436.1150000002</v>
      </c>
      <c r="AB126" s="7">
        <f t="shared" si="61"/>
        <v>12095607.981935486</v>
      </c>
      <c r="AC126" s="12">
        <f t="shared" si="62"/>
        <v>-0.53227352246788651</v>
      </c>
      <c r="AD126" s="17"/>
      <c r="AE126" s="17"/>
      <c r="AF126" s="9">
        <f>AVERAGE($AF$5:AF30)</f>
        <v>98.884615384615387</v>
      </c>
      <c r="AG126" s="9">
        <f t="shared" si="63"/>
        <v>187.29032258064515</v>
      </c>
      <c r="AH126" s="12">
        <f t="shared" si="64"/>
        <v>-0.47202496091576351</v>
      </c>
      <c r="AI126" s="7">
        <f>AVERAGE($AI$5:AI30)</f>
        <v>152.69230769230768</v>
      </c>
      <c r="AJ126" s="7">
        <f t="shared" si="65"/>
        <v>291.45161290322579</v>
      </c>
      <c r="AK126" s="12">
        <f t="shared" si="66"/>
        <v>-0.47609722872589505</v>
      </c>
      <c r="AL126" s="9">
        <f>AVERAGE($AL$5:AL30)</f>
        <v>629765.73076923075</v>
      </c>
      <c r="AM126" s="9">
        <f t="shared" si="67"/>
        <v>1242259.2903225806</v>
      </c>
      <c r="AN126" s="12">
        <f t="shared" si="68"/>
        <v>-0.49304808128607525</v>
      </c>
      <c r="AO126" s="7">
        <f>AVERAGE($AO$5:AO30)</f>
        <v>221308.71769230772</v>
      </c>
      <c r="AP126" s="7">
        <f t="shared" si="69"/>
        <v>380723.53290322586</v>
      </c>
      <c r="AQ126" s="12">
        <f t="shared" si="70"/>
        <v>-0.4187154232240195</v>
      </c>
      <c r="AR126" s="9">
        <f>AVERAGE($AR$5:AR30)</f>
        <v>185192.20423333332</v>
      </c>
      <c r="AS126" s="9">
        <f t="shared" si="71"/>
        <v>97875.656342857139</v>
      </c>
      <c r="AT126" s="12">
        <f t="shared" si="72"/>
        <v>0.89211711219189649</v>
      </c>
    </row>
    <row r="127" spans="1:46" ht="14.25">
      <c r="A127" s="6">
        <f t="shared" si="44"/>
        <v>46108</v>
      </c>
      <c r="B127" s="7">
        <f>AVERAGE($B$5:B31)</f>
        <v>1295.1851851851852</v>
      </c>
      <c r="C127" s="7">
        <f t="shared" si="45"/>
        <v>2439.6451612903224</v>
      </c>
      <c r="D127" s="8">
        <f t="shared" si="46"/>
        <v>-0.46910919434686771</v>
      </c>
      <c r="E127" s="9">
        <f>AVERAGE($E$5:E31)</f>
        <v>55.74074074074074</v>
      </c>
      <c r="F127" s="9">
        <f t="shared" si="47"/>
        <v>129.87096774193549</v>
      </c>
      <c r="G127" s="12">
        <f t="shared" si="48"/>
        <v>-0.57079906533458458</v>
      </c>
      <c r="H127" s="7">
        <f>AVERAGE($H$5:H31)</f>
        <v>14.37037037037037</v>
      </c>
      <c r="I127" s="7">
        <f t="shared" si="49"/>
        <v>35</v>
      </c>
      <c r="J127" s="8">
        <f t="shared" si="50"/>
        <v>-0.5894179894179894</v>
      </c>
      <c r="K127" s="9">
        <f>AVERAGE($K$5:K31)</f>
        <v>361.14814814814815</v>
      </c>
      <c r="L127" s="9">
        <f t="shared" si="51"/>
        <v>734.06451612903231</v>
      </c>
      <c r="M127" s="13">
        <f t="shared" si="52"/>
        <v>-0.50801579396235752</v>
      </c>
      <c r="N127" s="7">
        <f>AVERAGE($N$5:N31)</f>
        <v>800.85185185185185</v>
      </c>
      <c r="O127" s="7">
        <f t="shared" si="53"/>
        <v>1641.6129032258063</v>
      </c>
      <c r="P127" s="12">
        <f t="shared" si="54"/>
        <v>-0.51215548423251311</v>
      </c>
      <c r="Q127" s="9">
        <f>AVERAGE($Q$5:Q31)</f>
        <v>5361.5925925925922</v>
      </c>
      <c r="R127" s="9">
        <f t="shared" si="55"/>
        <v>9902.9032258064508</v>
      </c>
      <c r="S127" s="12">
        <f t="shared" si="56"/>
        <v>-0.45858376373702608</v>
      </c>
      <c r="T127" s="7">
        <f>AVERAGE($T$5:T31)</f>
        <v>736431.4444444445</v>
      </c>
      <c r="U127" s="7">
        <f t="shared" si="57"/>
        <v>1400684.4838709678</v>
      </c>
      <c r="V127" s="12">
        <f t="shared" si="58"/>
        <v>-0.4742345953535349</v>
      </c>
      <c r="W127" s="17"/>
      <c r="X127" s="9">
        <f>AVERAGE($X$5:X31)</f>
        <v>1266.1851851851852</v>
      </c>
      <c r="Y127" s="9">
        <f t="shared" si="59"/>
        <v>2372.6774193548385</v>
      </c>
      <c r="Z127" s="12">
        <f t="shared" si="60"/>
        <v>-0.46634752164098348</v>
      </c>
      <c r="AA127" s="7">
        <f>AVERAGE($AA$5:AA31)</f>
        <v>5447901.4440740747</v>
      </c>
      <c r="AB127" s="7">
        <f t="shared" si="61"/>
        <v>12095607.981935486</v>
      </c>
      <c r="AC127" s="12">
        <f t="shared" si="62"/>
        <v>-0.54959672533944626</v>
      </c>
      <c r="AD127" s="17"/>
      <c r="AE127" s="17"/>
      <c r="AF127" s="9">
        <f>AVERAGE($AF$5:AF31)</f>
        <v>95.222222222222229</v>
      </c>
      <c r="AG127" s="9">
        <f t="shared" si="63"/>
        <v>187.29032258064515</v>
      </c>
      <c r="AH127" s="12">
        <f t="shared" si="64"/>
        <v>-0.49157959199295742</v>
      </c>
      <c r="AI127" s="7">
        <f>AVERAGE($AI$5:AI31)</f>
        <v>147.03703703703704</v>
      </c>
      <c r="AJ127" s="7">
        <f t="shared" si="65"/>
        <v>291.45161290322579</v>
      </c>
      <c r="AK127" s="12">
        <f t="shared" si="66"/>
        <v>-0.49550103506938037</v>
      </c>
      <c r="AL127" s="9">
        <f>AVERAGE($AL$5:AL31)</f>
        <v>606441.07407407404</v>
      </c>
      <c r="AM127" s="9">
        <f t="shared" si="67"/>
        <v>1242259.2903225806</v>
      </c>
      <c r="AN127" s="12">
        <f t="shared" si="68"/>
        <v>-0.51182407827547982</v>
      </c>
      <c r="AO127" s="7">
        <f>AVERAGE($AO$5:AO31)</f>
        <v>213112.09851851856</v>
      </c>
      <c r="AP127" s="7">
        <f t="shared" si="69"/>
        <v>380723.53290322586</v>
      </c>
      <c r="AQ127" s="12">
        <f t="shared" si="70"/>
        <v>-0.4402444816231299</v>
      </c>
      <c r="AR127" s="9">
        <f>AVERAGE($AR$5:AR31)</f>
        <v>185192.20423333332</v>
      </c>
      <c r="AS127" s="9">
        <f t="shared" si="71"/>
        <v>97875.656342857139</v>
      </c>
      <c r="AT127" s="12">
        <f t="shared" si="72"/>
        <v>0.89211711219189649</v>
      </c>
    </row>
    <row r="128" spans="1:46" ht="14.25">
      <c r="A128" s="6">
        <f t="shared" si="44"/>
        <v>46109</v>
      </c>
      <c r="B128" s="7">
        <f>AVERAGE($B$5:B32)</f>
        <v>1248.9285714285713</v>
      </c>
      <c r="C128" s="7">
        <f t="shared" si="45"/>
        <v>2439.6451612903224</v>
      </c>
      <c r="D128" s="8">
        <f t="shared" si="46"/>
        <v>-0.48806958026305103</v>
      </c>
      <c r="E128" s="9">
        <f>AVERAGE($E$5:E32)</f>
        <v>53.75</v>
      </c>
      <c r="F128" s="9">
        <f t="shared" si="47"/>
        <v>129.87096774193549</v>
      </c>
      <c r="G128" s="12">
        <f t="shared" si="48"/>
        <v>-0.58612767014406364</v>
      </c>
      <c r="H128" s="7">
        <f>AVERAGE($H$5:H32)</f>
        <v>13.857142857142858</v>
      </c>
      <c r="I128" s="7">
        <f t="shared" si="49"/>
        <v>35</v>
      </c>
      <c r="J128" s="8">
        <f t="shared" si="50"/>
        <v>-0.60408163265306125</v>
      </c>
      <c r="K128" s="9">
        <f>AVERAGE($K$5:K32)</f>
        <v>348.25</v>
      </c>
      <c r="L128" s="9">
        <f t="shared" si="51"/>
        <v>734.06451612903231</v>
      </c>
      <c r="M128" s="13">
        <f t="shared" si="52"/>
        <v>-0.52558665846370189</v>
      </c>
      <c r="N128" s="7">
        <f>AVERAGE($N$5:N32)</f>
        <v>772.25</v>
      </c>
      <c r="O128" s="7">
        <f t="shared" si="53"/>
        <v>1641.6129032258063</v>
      </c>
      <c r="P128" s="12">
        <f t="shared" si="54"/>
        <v>-0.5295785026527805</v>
      </c>
      <c r="Q128" s="9">
        <f>AVERAGE($Q$5:Q32)</f>
        <v>5170.1071428571431</v>
      </c>
      <c r="R128" s="9">
        <f t="shared" si="55"/>
        <v>9902.9032258064508</v>
      </c>
      <c r="S128" s="12">
        <f t="shared" si="56"/>
        <v>-0.47792005788927505</v>
      </c>
      <c r="T128" s="7">
        <f>AVERAGE($T$5:T32)</f>
        <v>710130.32142857148</v>
      </c>
      <c r="U128" s="7">
        <f t="shared" si="57"/>
        <v>1400684.4838709678</v>
      </c>
      <c r="V128" s="12">
        <f t="shared" si="58"/>
        <v>-0.4930119312337658</v>
      </c>
      <c r="W128" s="17"/>
      <c r="X128" s="9">
        <f>AVERAGE($X$5:X32)</f>
        <v>1220.9642857142858</v>
      </c>
      <c r="Y128" s="9">
        <f t="shared" si="59"/>
        <v>2372.6774193548385</v>
      </c>
      <c r="Z128" s="12">
        <f t="shared" si="60"/>
        <v>-0.48540653872523404</v>
      </c>
      <c r="AA128" s="7">
        <f>AVERAGE($AA$5:AA32)</f>
        <v>5253333.5353571428</v>
      </c>
      <c r="AB128" s="7">
        <f t="shared" si="61"/>
        <v>12095607.981935486</v>
      </c>
      <c r="AC128" s="12">
        <f t="shared" si="62"/>
        <v>-0.56568255657732325</v>
      </c>
      <c r="AD128" s="17"/>
      <c r="AE128" s="17"/>
      <c r="AF128" s="9">
        <f>AVERAGE($AF$5:AF32)</f>
        <v>91.821428571428569</v>
      </c>
      <c r="AG128" s="9">
        <f t="shared" si="63"/>
        <v>187.29032258064515</v>
      </c>
      <c r="AH128" s="12">
        <f t="shared" si="64"/>
        <v>-0.50973746370749473</v>
      </c>
      <c r="AI128" s="7">
        <f>AVERAGE($AI$5:AI32)</f>
        <v>141.78571428571428</v>
      </c>
      <c r="AJ128" s="7">
        <f t="shared" si="65"/>
        <v>291.45161290322579</v>
      </c>
      <c r="AK128" s="12">
        <f t="shared" si="66"/>
        <v>-0.51351885524547392</v>
      </c>
      <c r="AL128" s="9">
        <f>AVERAGE($AL$5:AL32)</f>
        <v>584782.46428571432</v>
      </c>
      <c r="AM128" s="9">
        <f t="shared" si="67"/>
        <v>1242259.2903225806</v>
      </c>
      <c r="AN128" s="12">
        <f t="shared" si="68"/>
        <v>-0.52925893262278412</v>
      </c>
      <c r="AO128" s="7">
        <f>AVERAGE($AO$5:AO32)</f>
        <v>205500.95214285719</v>
      </c>
      <c r="AP128" s="7">
        <f t="shared" si="69"/>
        <v>380723.53290322586</v>
      </c>
      <c r="AQ128" s="12">
        <f t="shared" si="70"/>
        <v>-0.46023575013658952</v>
      </c>
      <c r="AR128" s="9">
        <f>AVERAGE($AR$5:AR32)</f>
        <v>185192.20423333332</v>
      </c>
      <c r="AS128" s="9">
        <f t="shared" si="71"/>
        <v>97875.656342857139</v>
      </c>
      <c r="AT128" s="12">
        <f t="shared" si="72"/>
        <v>0.89211711219189649</v>
      </c>
    </row>
    <row r="129" spans="1:46" ht="14.25">
      <c r="A129" s="6">
        <f t="shared" si="44"/>
        <v>46110</v>
      </c>
      <c r="B129" s="7">
        <f>AVERAGE($B$5:B33)</f>
        <v>1205.8620689655172</v>
      </c>
      <c r="C129" s="7">
        <f t="shared" si="45"/>
        <v>2439.6451612903224</v>
      </c>
      <c r="D129" s="8">
        <f t="shared" si="46"/>
        <v>-0.50572235335742854</v>
      </c>
      <c r="E129" s="9">
        <f>AVERAGE($E$5:E33)</f>
        <v>51.896551724137929</v>
      </c>
      <c r="F129" s="9">
        <f t="shared" si="47"/>
        <v>129.87096774193549</v>
      </c>
      <c r="G129" s="12">
        <f t="shared" si="48"/>
        <v>-0.60039912979426824</v>
      </c>
      <c r="H129" s="7">
        <f>AVERAGE($H$5:H33)</f>
        <v>13.379310344827585</v>
      </c>
      <c r="I129" s="7">
        <f t="shared" si="49"/>
        <v>35</v>
      </c>
      <c r="J129" s="8">
        <f t="shared" si="50"/>
        <v>-0.61773399014778319</v>
      </c>
      <c r="K129" s="9">
        <f>AVERAGE($K$5:K33)</f>
        <v>336.24137931034483</v>
      </c>
      <c r="L129" s="9">
        <f t="shared" si="51"/>
        <v>734.06451612903231</v>
      </c>
      <c r="M129" s="13">
        <f t="shared" si="52"/>
        <v>-0.54194573920633293</v>
      </c>
      <c r="N129" s="7">
        <f>AVERAGE($N$5:N33)</f>
        <v>745.62068965517244</v>
      </c>
      <c r="O129" s="7">
        <f t="shared" si="53"/>
        <v>1641.6129032258063</v>
      </c>
      <c r="P129" s="12">
        <f t="shared" si="54"/>
        <v>-0.54579993359578804</v>
      </c>
      <c r="Q129" s="9">
        <f>AVERAGE($Q$5:Q33)</f>
        <v>4991.8275862068967</v>
      </c>
      <c r="R129" s="9">
        <f t="shared" si="55"/>
        <v>9902.9032258064508</v>
      </c>
      <c r="S129" s="12">
        <f t="shared" si="56"/>
        <v>-0.49592281451378284</v>
      </c>
      <c r="T129" s="7">
        <f>AVERAGE($T$5:T33)</f>
        <v>685643.06896551722</v>
      </c>
      <c r="U129" s="7">
        <f t="shared" si="57"/>
        <v>1400684.4838709678</v>
      </c>
      <c r="V129" s="12">
        <f t="shared" si="58"/>
        <v>-0.51049427843260153</v>
      </c>
      <c r="W129" s="17"/>
      <c r="X129" s="9">
        <f>AVERAGE($X$5:X33)</f>
        <v>1178.8620689655172</v>
      </c>
      <c r="Y129" s="9">
        <f t="shared" si="59"/>
        <v>2372.6774193548385</v>
      </c>
      <c r="Z129" s="12">
        <f t="shared" si="60"/>
        <v>-0.50315114083815704</v>
      </c>
      <c r="AA129" s="7">
        <f>AVERAGE($AA$5:AA33)</f>
        <v>5072184.1031034486</v>
      </c>
      <c r="AB129" s="7">
        <f t="shared" si="61"/>
        <v>12095607.981935486</v>
      </c>
      <c r="AC129" s="12">
        <f t="shared" si="62"/>
        <v>-0.58065902014362236</v>
      </c>
      <c r="AD129" s="17"/>
      <c r="AE129" s="17"/>
      <c r="AF129" s="9">
        <f>AVERAGE($AF$5:AF33)</f>
        <v>88.65517241379311</v>
      </c>
      <c r="AG129" s="9">
        <f t="shared" si="63"/>
        <v>187.29032258064515</v>
      </c>
      <c r="AH129" s="12">
        <f t="shared" si="64"/>
        <v>-0.52664306840723618</v>
      </c>
      <c r="AI129" s="7">
        <f>AVERAGE($AI$5:AI33)</f>
        <v>136.89655172413794</v>
      </c>
      <c r="AJ129" s="7">
        <f t="shared" si="65"/>
        <v>291.45161290322579</v>
      </c>
      <c r="AK129" s="12">
        <f t="shared" si="66"/>
        <v>-0.53029406713356098</v>
      </c>
      <c r="AL129" s="9">
        <f>AVERAGE($AL$5:AL33)</f>
        <v>564617.55172413797</v>
      </c>
      <c r="AM129" s="9">
        <f t="shared" si="67"/>
        <v>1242259.2903225806</v>
      </c>
      <c r="AN129" s="12">
        <f t="shared" si="68"/>
        <v>-0.54549138322199842</v>
      </c>
      <c r="AO129" s="7">
        <f>AVERAGE($AO$5:AO33)</f>
        <v>198414.71241379314</v>
      </c>
      <c r="AP129" s="7">
        <f t="shared" si="69"/>
        <v>380723.53290322586</v>
      </c>
      <c r="AQ129" s="12">
        <f t="shared" si="70"/>
        <v>-0.47884831047670712</v>
      </c>
      <c r="AR129" s="9">
        <f>AVERAGE($AR$5:AR33)</f>
        <v>185192.20423333332</v>
      </c>
      <c r="AS129" s="9">
        <f t="shared" si="71"/>
        <v>97875.656342857139</v>
      </c>
      <c r="AT129" s="12">
        <f t="shared" si="72"/>
        <v>0.89211711219189649</v>
      </c>
    </row>
    <row r="130" spans="1:46" ht="14.25">
      <c r="A130" s="6">
        <f t="shared" si="44"/>
        <v>46111</v>
      </c>
      <c r="B130" s="7">
        <f>AVERAGE($B$5:B34)</f>
        <v>1165.6666666666667</v>
      </c>
      <c r="C130" s="7">
        <f t="shared" si="45"/>
        <v>2439.6451612903224</v>
      </c>
      <c r="D130" s="8">
        <f t="shared" si="46"/>
        <v>-0.52219827491218085</v>
      </c>
      <c r="E130" s="9">
        <f>AVERAGE($E$5:E34)</f>
        <v>50.166666666666664</v>
      </c>
      <c r="F130" s="9">
        <f t="shared" si="47"/>
        <v>129.87096774193549</v>
      </c>
      <c r="G130" s="12">
        <f t="shared" si="48"/>
        <v>-0.61371915880112615</v>
      </c>
      <c r="H130" s="7">
        <f>AVERAGE($H$5:H34)</f>
        <v>12.933333333333334</v>
      </c>
      <c r="I130" s="7">
        <f t="shared" si="49"/>
        <v>35</v>
      </c>
      <c r="J130" s="8">
        <f t="shared" si="50"/>
        <v>-0.63047619047619052</v>
      </c>
      <c r="K130" s="9">
        <f>AVERAGE($K$5:K34)</f>
        <v>325.03333333333336</v>
      </c>
      <c r="L130" s="9">
        <f t="shared" si="51"/>
        <v>734.06451612903231</v>
      </c>
      <c r="M130" s="13">
        <f t="shared" si="52"/>
        <v>-0.55721421456612175</v>
      </c>
      <c r="N130" s="7">
        <f>AVERAGE($N$5:N34)</f>
        <v>720.76666666666665</v>
      </c>
      <c r="O130" s="7">
        <f t="shared" si="53"/>
        <v>1641.6129032258063</v>
      </c>
      <c r="P130" s="12">
        <f t="shared" si="54"/>
        <v>-0.56093993580926182</v>
      </c>
      <c r="Q130" s="9">
        <f>AVERAGE($Q$5:Q34)</f>
        <v>4825.4333333333334</v>
      </c>
      <c r="R130" s="9">
        <f t="shared" si="55"/>
        <v>9902.9032258064508</v>
      </c>
      <c r="S130" s="12">
        <f t="shared" si="56"/>
        <v>-0.5127253873633234</v>
      </c>
      <c r="T130" s="7">
        <f>AVERAGE($T$5:T34)</f>
        <v>662788.30000000005</v>
      </c>
      <c r="U130" s="7">
        <f t="shared" si="57"/>
        <v>1400684.4838709678</v>
      </c>
      <c r="V130" s="12">
        <f t="shared" si="58"/>
        <v>-0.5268111358181814</v>
      </c>
      <c r="W130" s="17"/>
      <c r="X130" s="9">
        <f>AVERAGE($X$5:X34)</f>
        <v>1139.5666666666666</v>
      </c>
      <c r="Y130" s="9">
        <f t="shared" si="59"/>
        <v>2372.6774193548385</v>
      </c>
      <c r="Z130" s="12">
        <f t="shared" si="60"/>
        <v>-0.51971276947688516</v>
      </c>
      <c r="AA130" s="7">
        <f>AVERAGE($AA$5:AA34)</f>
        <v>4903111.2996666674</v>
      </c>
      <c r="AB130" s="7">
        <f t="shared" si="61"/>
        <v>12095607.981935486</v>
      </c>
      <c r="AC130" s="12">
        <f t="shared" si="62"/>
        <v>-0.59463705280550161</v>
      </c>
      <c r="AD130" s="17"/>
      <c r="AE130" s="17"/>
      <c r="AF130" s="9">
        <f>AVERAGE($AF$5:AF34)</f>
        <v>85.7</v>
      </c>
      <c r="AG130" s="9">
        <f t="shared" si="63"/>
        <v>187.29032258064515</v>
      </c>
      <c r="AH130" s="12">
        <f t="shared" si="64"/>
        <v>-0.54242163279366173</v>
      </c>
      <c r="AI130" s="7">
        <f>AVERAGE($AI$5:AI34)</f>
        <v>132.33333333333334</v>
      </c>
      <c r="AJ130" s="7">
        <f t="shared" si="65"/>
        <v>291.45161290322579</v>
      </c>
      <c r="AK130" s="12">
        <f t="shared" si="66"/>
        <v>-0.54595093156244234</v>
      </c>
      <c r="AL130" s="9">
        <f>AVERAGE($AL$5:AL34)</f>
        <v>545796.96666666667</v>
      </c>
      <c r="AM130" s="9">
        <f t="shared" si="67"/>
        <v>1242259.2903225806</v>
      </c>
      <c r="AN130" s="12">
        <f t="shared" si="68"/>
        <v>-0.56064167044793189</v>
      </c>
      <c r="AO130" s="7">
        <f>AVERAGE($AO$5:AO34)</f>
        <v>191800.88866666669</v>
      </c>
      <c r="AP130" s="7">
        <f t="shared" si="69"/>
        <v>380723.53290322586</v>
      </c>
      <c r="AQ130" s="12">
        <f t="shared" si="70"/>
        <v>-0.49622003346081689</v>
      </c>
      <c r="AR130" s="9">
        <f>AVERAGE($AR$5:AR34)</f>
        <v>185192.20423333332</v>
      </c>
      <c r="AS130" s="9">
        <f t="shared" si="71"/>
        <v>97875.656342857139</v>
      </c>
      <c r="AT130" s="12">
        <f t="shared" si="72"/>
        <v>0.89211711219189649</v>
      </c>
    </row>
    <row r="131" spans="1:46" ht="14.25">
      <c r="A131" s="6">
        <f t="shared" si="44"/>
        <v>46112</v>
      </c>
      <c r="B131" s="7">
        <f>AVERAGE($B$5:B35)</f>
        <v>1128.0645161290322</v>
      </c>
      <c r="C131" s="7">
        <f t="shared" si="45"/>
        <v>2439.6451612903224</v>
      </c>
      <c r="D131" s="8">
        <f t="shared" si="46"/>
        <v>-0.53761123378598152</v>
      </c>
      <c r="E131" s="9">
        <f>AVERAGE($E$5:E35)</f>
        <v>48.548387096774192</v>
      </c>
      <c r="F131" s="9">
        <f t="shared" si="47"/>
        <v>129.87096774193549</v>
      </c>
      <c r="G131" s="12">
        <f t="shared" si="48"/>
        <v>-0.6261798310978639</v>
      </c>
      <c r="H131" s="7">
        <f>AVERAGE($H$5:H35)</f>
        <v>12.516129032258064</v>
      </c>
      <c r="I131" s="7">
        <f t="shared" si="49"/>
        <v>35</v>
      </c>
      <c r="J131" s="8">
        <f t="shared" si="50"/>
        <v>-0.64239631336405534</v>
      </c>
      <c r="K131" s="9">
        <f>AVERAGE($K$5:K35)</f>
        <v>314.54838709677421</v>
      </c>
      <c r="L131" s="9">
        <f t="shared" si="51"/>
        <v>734.06451612903231</v>
      </c>
      <c r="M131" s="13">
        <f t="shared" si="52"/>
        <v>-0.57149762699947271</v>
      </c>
      <c r="N131" s="7">
        <f>AVERAGE($N$5:N35)</f>
        <v>697.51612903225805</v>
      </c>
      <c r="O131" s="7">
        <f t="shared" si="53"/>
        <v>1641.6129032258063</v>
      </c>
      <c r="P131" s="12">
        <f t="shared" si="54"/>
        <v>-0.57510316368638237</v>
      </c>
      <c r="Q131" s="9">
        <f>AVERAGE($Q$5:Q35)</f>
        <v>4669.7741935483873</v>
      </c>
      <c r="R131" s="9">
        <f t="shared" si="55"/>
        <v>9902.9032258064508</v>
      </c>
      <c r="S131" s="12">
        <f t="shared" si="56"/>
        <v>-0.52844392325482914</v>
      </c>
      <c r="T131" s="7">
        <f>AVERAGE($T$5:T35)</f>
        <v>641408.03225806449</v>
      </c>
      <c r="U131" s="7">
        <f t="shared" si="57"/>
        <v>1400684.4838709678</v>
      </c>
      <c r="V131" s="12">
        <f t="shared" si="58"/>
        <v>-0.5420752927272724</v>
      </c>
      <c r="W131" s="17"/>
      <c r="X131" s="9">
        <f>AVERAGE($X$5:X35)</f>
        <v>1102.8064516129032</v>
      </c>
      <c r="Y131" s="9">
        <f t="shared" si="59"/>
        <v>2372.6774193548385</v>
      </c>
      <c r="Z131" s="12">
        <f t="shared" si="60"/>
        <v>-0.53520590594537276</v>
      </c>
      <c r="AA131" s="7">
        <f>AVERAGE($AA$5:AA35)</f>
        <v>4744946.419032258</v>
      </c>
      <c r="AB131" s="7">
        <f t="shared" si="61"/>
        <v>12095607.981935486</v>
      </c>
      <c r="AC131" s="12">
        <f t="shared" si="62"/>
        <v>-0.60771327690855004</v>
      </c>
      <c r="AD131" s="17"/>
      <c r="AE131" s="17"/>
      <c r="AF131" s="9">
        <f>AVERAGE($AF$5:AF35)</f>
        <v>82.935483870967744</v>
      </c>
      <c r="AG131" s="9">
        <f t="shared" si="63"/>
        <v>187.29032258064515</v>
      </c>
      <c r="AH131" s="12">
        <f t="shared" si="64"/>
        <v>-0.5571822252841887</v>
      </c>
      <c r="AI131" s="7">
        <f>AVERAGE($AI$5:AI35)</f>
        <v>128.06451612903226</v>
      </c>
      <c r="AJ131" s="7">
        <f t="shared" si="65"/>
        <v>291.45161290322579</v>
      </c>
      <c r="AK131" s="12">
        <f t="shared" si="66"/>
        <v>-0.56059767570558938</v>
      </c>
      <c r="AL131" s="9">
        <f>AVERAGE($AL$5:AL35)</f>
        <v>528190.61290322582</v>
      </c>
      <c r="AM131" s="9">
        <f t="shared" si="67"/>
        <v>1242259.2903225806</v>
      </c>
      <c r="AN131" s="12">
        <f t="shared" si="68"/>
        <v>-0.5748145197883211</v>
      </c>
      <c r="AO131" s="7">
        <f>AVERAGE($AO$5:AO35)</f>
        <v>185613.7632258065</v>
      </c>
      <c r="AP131" s="7">
        <f t="shared" si="69"/>
        <v>380723.53290322586</v>
      </c>
      <c r="AQ131" s="12">
        <f t="shared" si="70"/>
        <v>-0.5124710001233711</v>
      </c>
      <c r="AR131" s="9">
        <f>AVERAGE($AR$5:AR35)</f>
        <v>185192.20423333332</v>
      </c>
      <c r="AS131" s="9">
        <f t="shared" si="71"/>
        <v>97875.656342857139</v>
      </c>
      <c r="AT131" s="12">
        <f t="shared" si="72"/>
        <v>0.89211711219189649</v>
      </c>
    </row>
    <row r="132" spans="1:46" ht="14.25">
      <c r="W132" s="17"/>
      <c r="AD132" s="17"/>
      <c r="AE132" s="17"/>
    </row>
    <row r="133" spans="1:46" ht="14.25">
      <c r="W133" s="17"/>
      <c r="AD133" s="17"/>
      <c r="AE133" s="17"/>
    </row>
    <row r="134" spans="1:46" ht="14.25">
      <c r="W134" s="17"/>
      <c r="AD134" s="17"/>
      <c r="AE134" s="17"/>
    </row>
    <row r="135" spans="1:46" ht="14.25">
      <c r="W135" s="17"/>
      <c r="AD135" s="17"/>
      <c r="AE135" s="17"/>
    </row>
    <row r="136" spans="1:46" ht="14.25">
      <c r="W136" s="17"/>
      <c r="AD136" s="17"/>
      <c r="AE136" s="17"/>
    </row>
    <row r="137" spans="1:46" ht="14.25">
      <c r="W137" s="17"/>
      <c r="AD137" s="17"/>
      <c r="AE137" s="17"/>
    </row>
    <row r="138" spans="1:46" ht="14.25">
      <c r="AD138" s="17"/>
      <c r="AE138" s="17"/>
    </row>
    <row r="139" spans="1:46" ht="14.25">
      <c r="AD139" s="17"/>
      <c r="AE139" s="17"/>
    </row>
  </sheetData>
  <mergeCells count="30">
    <mergeCell ref="AI3:AK3"/>
    <mergeCell ref="AL3:AN3"/>
    <mergeCell ref="AO3:AQ3"/>
    <mergeCell ref="AR3:AT3"/>
    <mergeCell ref="A3:A4"/>
    <mergeCell ref="Q3:S3"/>
    <mergeCell ref="T3:V3"/>
    <mergeCell ref="X3:Z3"/>
    <mergeCell ref="AA3:AC3"/>
    <mergeCell ref="AF3:AH3"/>
    <mergeCell ref="B3:D3"/>
    <mergeCell ref="E3:G3"/>
    <mergeCell ref="H3:J3"/>
    <mergeCell ref="K3:M3"/>
    <mergeCell ref="N3:P3"/>
    <mergeCell ref="AF2:AH2"/>
    <mergeCell ref="AI2:AK2"/>
    <mergeCell ref="AL2:AN2"/>
    <mergeCell ref="AO2:AQ2"/>
    <mergeCell ref="AR2:AT2"/>
    <mergeCell ref="N2:P2"/>
    <mergeCell ref="Q2:S2"/>
    <mergeCell ref="T2:V2"/>
    <mergeCell ref="X2:Z2"/>
    <mergeCell ref="AA2:AC2"/>
    <mergeCell ref="A1:C1"/>
    <mergeCell ref="B2:D2"/>
    <mergeCell ref="E2:G2"/>
    <mergeCell ref="H2:J2"/>
    <mergeCell ref="K2:M2"/>
  </mergeCells>
  <phoneticPr fontId="30" type="noConversion"/>
  <conditionalFormatting sqref="B69">
    <cfRule type="colorScale" priority="68">
      <colorScale>
        <cfvo type="min"/>
        <cfvo type="percentile" val="50"/>
        <cfvo type="max"/>
        <color rgb="FFF8696B"/>
        <color rgb="FFFCFCFF"/>
        <color rgb="FF5A8AC6"/>
      </colorScale>
    </cfRule>
    <cfRule type="dataBar" priority="69">
      <dataBar>
        <cfvo type="min"/>
        <cfvo type="max"/>
        <color rgb="FFFFB628"/>
      </dataBar>
      <extLst>
        <ext xmlns:x14="http://schemas.microsoft.com/office/spreadsheetml/2009/9/main" uri="{B025F937-C7B1-47D3-B67F-A62EFF666E3E}">
          <x14:id>{941F09D8-6AD5-4C40-B0D2-142BAD81A2F6}</x14:id>
        </ext>
      </extLst>
    </cfRule>
    <cfRule type="cellIs" dxfId="646" priority="70" operator="greaterThan">
      <formula>0</formula>
    </cfRule>
    <cfRule type="cellIs" dxfId="645" priority="72" operator="lessThan">
      <formula>0</formula>
    </cfRule>
    <cfRule type="cellIs" dxfId="644" priority="73" operator="lessThan">
      <formula>"&lt;=0"</formula>
    </cfRule>
  </conditionalFormatting>
  <conditionalFormatting sqref="B69:B99">
    <cfRule type="cellIs" dxfId="643" priority="71" operator="equal">
      <formula>0</formula>
    </cfRule>
  </conditionalFormatting>
  <conditionalFormatting sqref="B70:B99">
    <cfRule type="colorScale" priority="321">
      <colorScale>
        <cfvo type="min"/>
        <cfvo type="percentile" val="50"/>
        <cfvo type="max"/>
        <color rgb="FFF8696B"/>
        <color rgb="FFFCFCFF"/>
        <color rgb="FF5A8AC6"/>
      </colorScale>
    </cfRule>
    <cfRule type="dataBar" priority="322">
      <dataBar>
        <cfvo type="min"/>
        <cfvo type="max"/>
        <color rgb="FFFFB628"/>
      </dataBar>
      <extLst>
        <ext xmlns:x14="http://schemas.microsoft.com/office/spreadsheetml/2009/9/main" uri="{B025F937-C7B1-47D3-B67F-A62EFF666E3E}">
          <x14:id>{214E7796-4D4F-44E6-B121-B151CC92D12F}</x14:id>
        </ext>
      </extLst>
    </cfRule>
    <cfRule type="cellIs" dxfId="642" priority="323" operator="greaterThan">
      <formula>0</formula>
    </cfRule>
    <cfRule type="cellIs" dxfId="641" priority="325" operator="lessThan">
      <formula>0</formula>
    </cfRule>
    <cfRule type="cellIs" dxfId="640" priority="326" operator="lessThan">
      <formula>"&lt;=0"</formula>
    </cfRule>
  </conditionalFormatting>
  <conditionalFormatting sqref="D5:D35">
    <cfRule type="colorScale" priority="333">
      <colorScale>
        <cfvo type="min"/>
        <cfvo type="percentile" val="50"/>
        <cfvo type="max"/>
        <color rgb="FFF8696B"/>
        <color rgb="FFFCFCFF"/>
        <color rgb="FF5A8AC6"/>
      </colorScale>
    </cfRule>
    <cfRule type="dataBar" priority="334">
      <dataBar>
        <cfvo type="min"/>
        <cfvo type="max"/>
        <color rgb="FFFFB628"/>
      </dataBar>
      <extLst>
        <ext xmlns:x14="http://schemas.microsoft.com/office/spreadsheetml/2009/9/main" uri="{B025F937-C7B1-47D3-B67F-A62EFF666E3E}">
          <x14:id>{7C20A1B0-3F3D-4EA5-8121-9F582B82DEDA}</x14:id>
        </ext>
      </extLst>
    </cfRule>
    <cfRule type="cellIs" dxfId="639" priority="335" operator="greaterThan">
      <formula>0</formula>
    </cfRule>
    <cfRule type="cellIs" dxfId="638" priority="336" operator="equal">
      <formula>0</formula>
    </cfRule>
    <cfRule type="cellIs" dxfId="637" priority="337" operator="lessThan">
      <formula>0</formula>
    </cfRule>
    <cfRule type="cellIs" dxfId="636" priority="338" operator="lessThan">
      <formula>"&lt;=0"</formula>
    </cfRule>
  </conditionalFormatting>
  <conditionalFormatting sqref="D37:D67">
    <cfRule type="colorScale" priority="327">
      <colorScale>
        <cfvo type="min"/>
        <cfvo type="percentile" val="50"/>
        <cfvo type="max"/>
        <color rgb="FFF8696B"/>
        <color rgb="FFFCFCFF"/>
        <color rgb="FF5A8AC6"/>
      </colorScale>
    </cfRule>
    <cfRule type="dataBar" priority="328">
      <dataBar>
        <cfvo type="min"/>
        <cfvo type="max"/>
        <color rgb="FFFFB628"/>
      </dataBar>
      <extLst>
        <ext xmlns:x14="http://schemas.microsoft.com/office/spreadsheetml/2009/9/main" uri="{B025F937-C7B1-47D3-B67F-A62EFF666E3E}">
          <x14:id>{2CC1BCBB-C230-4997-B832-A4326351C361}</x14:id>
        </ext>
      </extLst>
    </cfRule>
    <cfRule type="cellIs" dxfId="635" priority="329" operator="greaterThan">
      <formula>0</formula>
    </cfRule>
    <cfRule type="cellIs" dxfId="634" priority="330" operator="equal">
      <formula>0</formula>
    </cfRule>
    <cfRule type="cellIs" dxfId="633" priority="331" operator="lessThan">
      <formula>0</formula>
    </cfRule>
    <cfRule type="cellIs" dxfId="632" priority="332" operator="lessThan">
      <formula>"&lt;=0"</formula>
    </cfRule>
  </conditionalFormatting>
  <conditionalFormatting sqref="D101:D131">
    <cfRule type="colorScale" priority="309">
      <colorScale>
        <cfvo type="min"/>
        <cfvo type="percentile" val="50"/>
        <cfvo type="max"/>
        <color rgb="FFF8696B"/>
        <color rgb="FFFCFCFF"/>
        <color rgb="FF5A8AC6"/>
      </colorScale>
    </cfRule>
    <cfRule type="dataBar" priority="310">
      <dataBar>
        <cfvo type="min"/>
        <cfvo type="max"/>
        <color rgb="FFFFB628"/>
      </dataBar>
      <extLst>
        <ext xmlns:x14="http://schemas.microsoft.com/office/spreadsheetml/2009/9/main" uri="{B025F937-C7B1-47D3-B67F-A62EFF666E3E}">
          <x14:id>{6DB61384-D114-48AC-B06F-A6AC7342B57E}</x14:id>
        </ext>
      </extLst>
    </cfRule>
    <cfRule type="cellIs" dxfId="631" priority="311" operator="greaterThan">
      <formula>0</formula>
    </cfRule>
    <cfRule type="cellIs" dxfId="630" priority="312" operator="equal">
      <formula>0</formula>
    </cfRule>
    <cfRule type="cellIs" dxfId="629" priority="313" operator="lessThan">
      <formula>0</formula>
    </cfRule>
    <cfRule type="cellIs" dxfId="628" priority="314" operator="lessThan">
      <formula>"&lt;=0"</formula>
    </cfRule>
  </conditionalFormatting>
  <conditionalFormatting sqref="E69">
    <cfRule type="colorScale" priority="62">
      <colorScale>
        <cfvo type="min"/>
        <cfvo type="percentile" val="50"/>
        <cfvo type="max"/>
        <color rgb="FFF8696B"/>
        <color rgb="FFFCFCFF"/>
        <color rgb="FF5A8AC6"/>
      </colorScale>
    </cfRule>
    <cfRule type="dataBar" priority="63">
      <dataBar>
        <cfvo type="min"/>
        <cfvo type="max"/>
        <color rgb="FFFFB628"/>
      </dataBar>
      <extLst>
        <ext xmlns:x14="http://schemas.microsoft.com/office/spreadsheetml/2009/9/main" uri="{B025F937-C7B1-47D3-B67F-A62EFF666E3E}">
          <x14:id>{1670AC71-C3AD-41E0-92A2-F7EFC2F73123}</x14:id>
        </ext>
      </extLst>
    </cfRule>
    <cfRule type="cellIs" dxfId="627" priority="64" operator="greaterThan">
      <formula>0</formula>
    </cfRule>
    <cfRule type="cellIs" dxfId="626" priority="66" operator="lessThan">
      <formula>0</formula>
    </cfRule>
    <cfRule type="cellIs" dxfId="625" priority="67" operator="lessThan">
      <formula>"&lt;=0"</formula>
    </cfRule>
  </conditionalFormatting>
  <conditionalFormatting sqref="E69:E99">
    <cfRule type="cellIs" dxfId="624" priority="65" operator="equal">
      <formula>0</formula>
    </cfRule>
  </conditionalFormatting>
  <conditionalFormatting sqref="E70:E99">
    <cfRule type="colorScale" priority="279">
      <colorScale>
        <cfvo type="min"/>
        <cfvo type="percentile" val="50"/>
        <cfvo type="max"/>
        <color rgb="FFF8696B"/>
        <color rgb="FFFCFCFF"/>
        <color rgb="FF5A8AC6"/>
      </colorScale>
    </cfRule>
    <cfRule type="dataBar" priority="280">
      <dataBar>
        <cfvo type="min"/>
        <cfvo type="max"/>
        <color rgb="FFFFB628"/>
      </dataBar>
      <extLst>
        <ext xmlns:x14="http://schemas.microsoft.com/office/spreadsheetml/2009/9/main" uri="{B025F937-C7B1-47D3-B67F-A62EFF666E3E}">
          <x14:id>{F332B0CF-C568-435A-8B9E-0D7DA128721F}</x14:id>
        </ext>
      </extLst>
    </cfRule>
    <cfRule type="cellIs" dxfId="623" priority="281" operator="greaterThan">
      <formula>0</formula>
    </cfRule>
    <cfRule type="cellIs" dxfId="622" priority="283" operator="lessThan">
      <formula>0</formula>
    </cfRule>
    <cfRule type="cellIs" dxfId="621" priority="284" operator="lessThan">
      <formula>"&lt;=0"</formula>
    </cfRule>
  </conditionalFormatting>
  <conditionalFormatting sqref="G5:G35">
    <cfRule type="colorScale" priority="351">
      <colorScale>
        <cfvo type="min"/>
        <cfvo type="percentile" val="50"/>
        <cfvo type="max"/>
        <color rgb="FFF8696B"/>
        <color rgb="FFFCFCFF"/>
        <color rgb="FF5A8AC6"/>
      </colorScale>
    </cfRule>
    <cfRule type="dataBar" priority="352">
      <dataBar>
        <cfvo type="min"/>
        <cfvo type="max"/>
        <color rgb="FFFFB628"/>
      </dataBar>
      <extLst>
        <ext xmlns:x14="http://schemas.microsoft.com/office/spreadsheetml/2009/9/main" uri="{B025F937-C7B1-47D3-B67F-A62EFF666E3E}">
          <x14:id>{E92E8FD6-CE38-430A-82E0-66D5F770EDF2}</x14:id>
        </ext>
      </extLst>
    </cfRule>
    <cfRule type="cellIs" dxfId="620" priority="353" operator="greaterThan">
      <formula>0</formula>
    </cfRule>
    <cfRule type="cellIs" dxfId="619" priority="354" operator="equal">
      <formula>0</formula>
    </cfRule>
    <cfRule type="cellIs" dxfId="618" priority="355" operator="lessThan">
      <formula>0</formula>
    </cfRule>
    <cfRule type="cellIs" dxfId="617" priority="356" operator="lessThan">
      <formula>"&lt;=0"</formula>
    </cfRule>
  </conditionalFormatting>
  <conditionalFormatting sqref="G37:G67">
    <cfRule type="colorScale" priority="345">
      <colorScale>
        <cfvo type="min"/>
        <cfvo type="percentile" val="50"/>
        <cfvo type="max"/>
        <color rgb="FFF8696B"/>
        <color rgb="FFFCFCFF"/>
        <color rgb="FF5A8AC6"/>
      </colorScale>
    </cfRule>
    <cfRule type="dataBar" priority="346">
      <dataBar>
        <cfvo type="min"/>
        <cfvo type="max"/>
        <color rgb="FFFFB628"/>
      </dataBar>
      <extLst>
        <ext xmlns:x14="http://schemas.microsoft.com/office/spreadsheetml/2009/9/main" uri="{B025F937-C7B1-47D3-B67F-A62EFF666E3E}">
          <x14:id>{03B6D605-228E-46A7-8A90-012F6EA3C8DC}</x14:id>
        </ext>
      </extLst>
    </cfRule>
    <cfRule type="cellIs" dxfId="616" priority="347" operator="greaterThan">
      <formula>0</formula>
    </cfRule>
    <cfRule type="cellIs" dxfId="615" priority="348" operator="equal">
      <formula>0</formula>
    </cfRule>
    <cfRule type="cellIs" dxfId="614" priority="349" operator="lessThan">
      <formula>0</formula>
    </cfRule>
    <cfRule type="cellIs" dxfId="613" priority="350" operator="lessThan">
      <formula>"&lt;=0"</formula>
    </cfRule>
  </conditionalFormatting>
  <conditionalFormatting sqref="G101:G131">
    <cfRule type="colorScale" priority="315">
      <colorScale>
        <cfvo type="min"/>
        <cfvo type="percentile" val="50"/>
        <cfvo type="max"/>
        <color rgb="FFF8696B"/>
        <color rgb="FFFCFCFF"/>
        <color rgb="FF5A8AC6"/>
      </colorScale>
    </cfRule>
    <cfRule type="dataBar" priority="316">
      <dataBar>
        <cfvo type="min"/>
        <cfvo type="max"/>
        <color rgb="FFFFB628"/>
      </dataBar>
      <extLst>
        <ext xmlns:x14="http://schemas.microsoft.com/office/spreadsheetml/2009/9/main" uri="{B025F937-C7B1-47D3-B67F-A62EFF666E3E}">
          <x14:id>{F890B31A-3A70-47C7-80CB-D876E86FAD86}</x14:id>
        </ext>
      </extLst>
    </cfRule>
    <cfRule type="cellIs" dxfId="612" priority="317" operator="greaterThan">
      <formula>0</formula>
    </cfRule>
    <cfRule type="cellIs" dxfId="611" priority="318" operator="equal">
      <formula>0</formula>
    </cfRule>
    <cfRule type="cellIs" dxfId="610" priority="319" operator="lessThan">
      <formula>0</formula>
    </cfRule>
    <cfRule type="cellIs" dxfId="609" priority="320" operator="lessThan">
      <formula>"&lt;=0"</formula>
    </cfRule>
  </conditionalFormatting>
  <conditionalFormatting sqref="H69">
    <cfRule type="colorScale" priority="56">
      <colorScale>
        <cfvo type="min"/>
        <cfvo type="percentile" val="50"/>
        <cfvo type="max"/>
        <color rgb="FFF8696B"/>
        <color rgb="FFFCFCFF"/>
        <color rgb="FF5A8AC6"/>
      </colorScale>
    </cfRule>
    <cfRule type="dataBar" priority="57">
      <dataBar>
        <cfvo type="min"/>
        <cfvo type="max"/>
        <color rgb="FFFFB628"/>
      </dataBar>
      <extLst>
        <ext xmlns:x14="http://schemas.microsoft.com/office/spreadsheetml/2009/9/main" uri="{B025F937-C7B1-47D3-B67F-A62EFF666E3E}">
          <x14:id>{71AC834B-05D0-4D5D-9CB0-BDC6BCAF43F4}</x14:id>
        </ext>
      </extLst>
    </cfRule>
    <cfRule type="cellIs" dxfId="608" priority="58" operator="greaterThan">
      <formula>0</formula>
    </cfRule>
    <cfRule type="cellIs" dxfId="607" priority="60" operator="lessThan">
      <formula>0</formula>
    </cfRule>
    <cfRule type="cellIs" dxfId="606" priority="61" operator="lessThan">
      <formula>"&lt;=0"</formula>
    </cfRule>
  </conditionalFormatting>
  <conditionalFormatting sqref="H69:H99">
    <cfRule type="cellIs" dxfId="605" priority="59" operator="equal">
      <formula>0</formula>
    </cfRule>
  </conditionalFormatting>
  <conditionalFormatting sqref="H70:H99">
    <cfRule type="colorScale" priority="273">
      <colorScale>
        <cfvo type="min"/>
        <cfvo type="percentile" val="50"/>
        <cfvo type="max"/>
        <color rgb="FFF8696B"/>
        <color rgb="FFFCFCFF"/>
        <color rgb="FF5A8AC6"/>
      </colorScale>
    </cfRule>
    <cfRule type="dataBar" priority="274">
      <dataBar>
        <cfvo type="min"/>
        <cfvo type="max"/>
        <color rgb="FFFFB628"/>
      </dataBar>
      <extLst>
        <ext xmlns:x14="http://schemas.microsoft.com/office/spreadsheetml/2009/9/main" uri="{B025F937-C7B1-47D3-B67F-A62EFF666E3E}">
          <x14:id>{6DFC1664-A7B1-4245-B442-B0B2CFE3ED84}</x14:id>
        </ext>
      </extLst>
    </cfRule>
    <cfRule type="cellIs" dxfId="604" priority="275" operator="greaterThan">
      <formula>0</formula>
    </cfRule>
    <cfRule type="cellIs" dxfId="603" priority="277" operator="lessThan">
      <formula>0</formula>
    </cfRule>
    <cfRule type="cellIs" dxfId="602" priority="278" operator="lessThan">
      <formula>"&lt;=0"</formula>
    </cfRule>
  </conditionalFormatting>
  <conditionalFormatting sqref="J5:J35 M5:M35 P5:P35">
    <cfRule type="colorScale" priority="363">
      <colorScale>
        <cfvo type="min"/>
        <cfvo type="percentile" val="50"/>
        <cfvo type="max"/>
        <color rgb="FFF8696B"/>
        <color rgb="FFFCFCFF"/>
        <color rgb="FF5A8AC6"/>
      </colorScale>
    </cfRule>
  </conditionalFormatting>
  <conditionalFormatting sqref="J5:J35">
    <cfRule type="dataBar" priority="365">
      <dataBar>
        <cfvo type="min"/>
        <cfvo type="max"/>
        <color rgb="FFFFB628"/>
      </dataBar>
      <extLst>
        <ext xmlns:x14="http://schemas.microsoft.com/office/spreadsheetml/2009/9/main" uri="{B025F937-C7B1-47D3-B67F-A62EFF666E3E}">
          <x14:id>{1015F8AC-BA73-4A12-8A0B-74170D31A0D2}</x14:id>
        </ext>
      </extLst>
    </cfRule>
    <cfRule type="cellIs" dxfId="601" priority="374" operator="greaterThan">
      <formula>0</formula>
    </cfRule>
    <cfRule type="cellIs" dxfId="600" priority="375" operator="equal">
      <formula>0</formula>
    </cfRule>
    <cfRule type="cellIs" dxfId="599" priority="376" operator="lessThan">
      <formula>0</formula>
    </cfRule>
    <cfRule type="cellIs" dxfId="598" priority="377" operator="lessThan">
      <formula>"&lt;=0"</formula>
    </cfRule>
  </conditionalFormatting>
  <conditionalFormatting sqref="J37:J67">
    <cfRule type="colorScale" priority="339">
      <colorScale>
        <cfvo type="min"/>
        <cfvo type="percentile" val="50"/>
        <cfvo type="max"/>
        <color rgb="FFF8696B"/>
        <color rgb="FFFCFCFF"/>
        <color rgb="FF5A8AC6"/>
      </colorScale>
    </cfRule>
    <cfRule type="dataBar" priority="340">
      <dataBar>
        <cfvo type="min"/>
        <cfvo type="max"/>
        <color rgb="FFFFB628"/>
      </dataBar>
      <extLst>
        <ext xmlns:x14="http://schemas.microsoft.com/office/spreadsheetml/2009/9/main" uri="{B025F937-C7B1-47D3-B67F-A62EFF666E3E}">
          <x14:id>{806E26BE-B33A-4782-9C81-FFD93ED19B5B}</x14:id>
        </ext>
      </extLst>
    </cfRule>
    <cfRule type="cellIs" dxfId="597" priority="341" operator="greaterThan">
      <formula>0</formula>
    </cfRule>
    <cfRule type="cellIs" dxfId="596" priority="342" operator="equal">
      <formula>0</formula>
    </cfRule>
    <cfRule type="cellIs" dxfId="595" priority="343" operator="lessThan">
      <formula>0</formula>
    </cfRule>
    <cfRule type="cellIs" dxfId="594" priority="344" operator="lessThan">
      <formula>"&lt;=0"</formula>
    </cfRule>
  </conditionalFormatting>
  <conditionalFormatting sqref="J101:J131">
    <cfRule type="colorScale" priority="303">
      <colorScale>
        <cfvo type="min"/>
        <cfvo type="percentile" val="50"/>
        <cfvo type="max"/>
        <color rgb="FFF8696B"/>
        <color rgb="FFFCFCFF"/>
        <color rgb="FF5A8AC6"/>
      </colorScale>
    </cfRule>
    <cfRule type="dataBar" priority="304">
      <dataBar>
        <cfvo type="min"/>
        <cfvo type="max"/>
        <color rgb="FFFFB628"/>
      </dataBar>
      <extLst>
        <ext xmlns:x14="http://schemas.microsoft.com/office/spreadsheetml/2009/9/main" uri="{B025F937-C7B1-47D3-B67F-A62EFF666E3E}">
          <x14:id>{E5E3043A-FB8A-44E9-A9BA-C03D337AFFF3}</x14:id>
        </ext>
      </extLst>
    </cfRule>
    <cfRule type="cellIs" dxfId="593" priority="305" operator="greaterThan">
      <formula>0</formula>
    </cfRule>
    <cfRule type="cellIs" dxfId="592" priority="306" operator="equal">
      <formula>0</formula>
    </cfRule>
    <cfRule type="cellIs" dxfId="591" priority="307" operator="lessThan">
      <formula>0</formula>
    </cfRule>
    <cfRule type="cellIs" dxfId="590" priority="308" operator="lessThan">
      <formula>"&lt;=0"</formula>
    </cfRule>
  </conditionalFormatting>
  <conditionalFormatting sqref="K69">
    <cfRule type="colorScale" priority="50">
      <colorScale>
        <cfvo type="min"/>
        <cfvo type="percentile" val="50"/>
        <cfvo type="max"/>
        <color rgb="FFF8696B"/>
        <color rgb="FFFCFCFF"/>
        <color rgb="FF5A8AC6"/>
      </colorScale>
    </cfRule>
    <cfRule type="dataBar" priority="51">
      <dataBar>
        <cfvo type="min"/>
        <cfvo type="max"/>
        <color rgb="FFFFB628"/>
      </dataBar>
      <extLst>
        <ext xmlns:x14="http://schemas.microsoft.com/office/spreadsheetml/2009/9/main" uri="{B025F937-C7B1-47D3-B67F-A62EFF666E3E}">
          <x14:id>{EC3D394E-4D27-4EF0-A2D4-484727FEA76E}</x14:id>
        </ext>
      </extLst>
    </cfRule>
    <cfRule type="cellIs" dxfId="589" priority="52" operator="greaterThan">
      <formula>0</formula>
    </cfRule>
    <cfRule type="cellIs" dxfId="588" priority="54" operator="lessThan">
      <formula>0</formula>
    </cfRule>
    <cfRule type="cellIs" dxfId="587" priority="55" operator="lessThan">
      <formula>"&lt;=0"</formula>
    </cfRule>
  </conditionalFormatting>
  <conditionalFormatting sqref="K69:K99">
    <cfRule type="cellIs" dxfId="586" priority="53" operator="equal">
      <formula>0</formula>
    </cfRule>
  </conditionalFormatting>
  <conditionalFormatting sqref="K70:K99">
    <cfRule type="colorScale" priority="267">
      <colorScale>
        <cfvo type="min"/>
        <cfvo type="percentile" val="50"/>
        <cfvo type="max"/>
        <color rgb="FFF8696B"/>
        <color rgb="FFFCFCFF"/>
        <color rgb="FF5A8AC6"/>
      </colorScale>
    </cfRule>
    <cfRule type="dataBar" priority="268">
      <dataBar>
        <cfvo type="min"/>
        <cfvo type="max"/>
        <color rgb="FFFFB628"/>
      </dataBar>
      <extLst>
        <ext xmlns:x14="http://schemas.microsoft.com/office/spreadsheetml/2009/9/main" uri="{B025F937-C7B1-47D3-B67F-A62EFF666E3E}">
          <x14:id>{23CBFE98-663B-4166-BCD2-0DF6EDAE8A54}</x14:id>
        </ext>
      </extLst>
    </cfRule>
    <cfRule type="cellIs" dxfId="585" priority="269" operator="greaterThan">
      <formula>0</formula>
    </cfRule>
    <cfRule type="cellIs" dxfId="584" priority="271" operator="lessThan">
      <formula>0</formula>
    </cfRule>
    <cfRule type="cellIs" dxfId="583" priority="272" operator="lessThan">
      <formula>"&lt;=0"</formula>
    </cfRule>
  </conditionalFormatting>
  <conditionalFormatting sqref="M5:M35 P5:P35">
    <cfRule type="dataBar" priority="364">
      <dataBar>
        <cfvo type="min"/>
        <cfvo type="max"/>
        <color rgb="FFFFB628"/>
      </dataBar>
      <extLst>
        <ext xmlns:x14="http://schemas.microsoft.com/office/spreadsheetml/2009/9/main" uri="{B025F937-C7B1-47D3-B67F-A62EFF666E3E}">
          <x14:id>{4D90C7F9-5409-47DB-AC57-7A15E3D3F378}</x14:id>
        </ext>
      </extLst>
    </cfRule>
  </conditionalFormatting>
  <conditionalFormatting sqref="M5:M35">
    <cfRule type="cellIs" dxfId="582" priority="370" operator="greaterThan">
      <formula>0</formula>
    </cfRule>
    <cfRule type="cellIs" dxfId="581" priority="371" operator="equal">
      <formula>0</formula>
    </cfRule>
    <cfRule type="cellIs" dxfId="580" priority="372" operator="lessThan">
      <formula>0</formula>
    </cfRule>
    <cfRule type="cellIs" dxfId="579" priority="373" operator="lessThan">
      <formula>"&lt;=0"</formula>
    </cfRule>
  </conditionalFormatting>
  <conditionalFormatting sqref="M37:M67">
    <cfRule type="colorScale" priority="297">
      <colorScale>
        <cfvo type="min"/>
        <cfvo type="percentile" val="50"/>
        <cfvo type="max"/>
        <color rgb="FFF8696B"/>
        <color rgb="FFFCFCFF"/>
        <color rgb="FF5A8AC6"/>
      </colorScale>
    </cfRule>
    <cfRule type="dataBar" priority="298">
      <dataBar>
        <cfvo type="min"/>
        <cfvo type="max"/>
        <color rgb="FFFFB628"/>
      </dataBar>
      <extLst>
        <ext xmlns:x14="http://schemas.microsoft.com/office/spreadsheetml/2009/9/main" uri="{B025F937-C7B1-47D3-B67F-A62EFF666E3E}">
          <x14:id>{DE405052-1A1E-451B-9A39-8A1BE9D6F241}</x14:id>
        </ext>
      </extLst>
    </cfRule>
    <cfRule type="cellIs" dxfId="578" priority="299" operator="greaterThan">
      <formula>0</formula>
    </cfRule>
    <cfRule type="cellIs" dxfId="577" priority="300" operator="equal">
      <formula>0</formula>
    </cfRule>
    <cfRule type="cellIs" dxfId="576" priority="301" operator="lessThan">
      <formula>0</formula>
    </cfRule>
    <cfRule type="cellIs" dxfId="575" priority="302" operator="lessThan">
      <formula>"&lt;=0"</formula>
    </cfRule>
  </conditionalFormatting>
  <conditionalFormatting sqref="M101:M131">
    <cfRule type="colorScale" priority="291">
      <colorScale>
        <cfvo type="min"/>
        <cfvo type="percentile" val="50"/>
        <cfvo type="max"/>
        <color rgb="FFF8696B"/>
        <color rgb="FFFCFCFF"/>
        <color rgb="FF5A8AC6"/>
      </colorScale>
    </cfRule>
    <cfRule type="dataBar" priority="292">
      <dataBar>
        <cfvo type="min"/>
        <cfvo type="max"/>
        <color rgb="FFFFB628"/>
      </dataBar>
      <extLst>
        <ext xmlns:x14="http://schemas.microsoft.com/office/spreadsheetml/2009/9/main" uri="{B025F937-C7B1-47D3-B67F-A62EFF666E3E}">
          <x14:id>{FE5C5F5F-2D32-45D5-8D2E-5013E229CEFA}</x14:id>
        </ext>
      </extLst>
    </cfRule>
    <cfRule type="cellIs" dxfId="574" priority="293" operator="greaterThan">
      <formula>0</formula>
    </cfRule>
    <cfRule type="cellIs" dxfId="573" priority="294" operator="equal">
      <formula>0</formula>
    </cfRule>
    <cfRule type="cellIs" dxfId="572" priority="295" operator="lessThan">
      <formula>0</formula>
    </cfRule>
    <cfRule type="cellIs" dxfId="571" priority="296" operator="lessThan">
      <formula>"&lt;=0"</formula>
    </cfRule>
  </conditionalFormatting>
  <conditionalFormatting sqref="N69">
    <cfRule type="colorScale" priority="44">
      <colorScale>
        <cfvo type="min"/>
        <cfvo type="percentile" val="50"/>
        <cfvo type="max"/>
        <color rgb="FFF8696B"/>
        <color rgb="FFFCFCFF"/>
        <color rgb="FF5A8AC6"/>
      </colorScale>
    </cfRule>
    <cfRule type="dataBar" priority="45">
      <dataBar>
        <cfvo type="min"/>
        <cfvo type="max"/>
        <color rgb="FFFFB628"/>
      </dataBar>
      <extLst>
        <ext xmlns:x14="http://schemas.microsoft.com/office/spreadsheetml/2009/9/main" uri="{B025F937-C7B1-47D3-B67F-A62EFF666E3E}">
          <x14:id>{54F96713-28AB-4076-94D1-3CEA20A41878}</x14:id>
        </ext>
      </extLst>
    </cfRule>
    <cfRule type="cellIs" dxfId="570" priority="46" operator="greaterThan">
      <formula>0</formula>
    </cfRule>
    <cfRule type="cellIs" dxfId="569" priority="48" operator="lessThan">
      <formula>0</formula>
    </cfRule>
    <cfRule type="cellIs" dxfId="568" priority="49" operator="lessThan">
      <formula>"&lt;=0"</formula>
    </cfRule>
  </conditionalFormatting>
  <conditionalFormatting sqref="N69:N99">
    <cfRule type="cellIs" dxfId="567" priority="47" operator="equal">
      <formula>0</formula>
    </cfRule>
  </conditionalFormatting>
  <conditionalFormatting sqref="N70:N99">
    <cfRule type="colorScale" priority="261">
      <colorScale>
        <cfvo type="min"/>
        <cfvo type="percentile" val="50"/>
        <cfvo type="max"/>
        <color rgb="FFF8696B"/>
        <color rgb="FFFCFCFF"/>
        <color rgb="FF5A8AC6"/>
      </colorScale>
    </cfRule>
    <cfRule type="dataBar" priority="262">
      <dataBar>
        <cfvo type="min"/>
        <cfvo type="max"/>
        <color rgb="FFFFB628"/>
      </dataBar>
      <extLst>
        <ext xmlns:x14="http://schemas.microsoft.com/office/spreadsheetml/2009/9/main" uri="{B025F937-C7B1-47D3-B67F-A62EFF666E3E}">
          <x14:id>{A0902598-4EB4-4333-9DDD-6950B173F485}</x14:id>
        </ext>
      </extLst>
    </cfRule>
    <cfRule type="cellIs" dxfId="566" priority="263" operator="greaterThan">
      <formula>0</formula>
    </cfRule>
    <cfRule type="cellIs" dxfId="565" priority="265" operator="lessThan">
      <formula>0</formula>
    </cfRule>
    <cfRule type="cellIs" dxfId="564" priority="266" operator="lessThan">
      <formula>"&lt;=0"</formula>
    </cfRule>
  </conditionalFormatting>
  <conditionalFormatting sqref="P5:P35">
    <cfRule type="cellIs" dxfId="563" priority="366" operator="greaterThan">
      <formula>0</formula>
    </cfRule>
    <cfRule type="cellIs" dxfId="562" priority="367" operator="equal">
      <formula>0</formula>
    </cfRule>
    <cfRule type="cellIs" dxfId="561" priority="368" operator="lessThan">
      <formula>0</formula>
    </cfRule>
    <cfRule type="cellIs" dxfId="560" priority="369" operator="lessThan">
      <formula>"&lt;=0"</formula>
    </cfRule>
  </conditionalFormatting>
  <conditionalFormatting sqref="P37:P67">
    <cfRule type="colorScale" priority="285">
      <colorScale>
        <cfvo type="min"/>
        <cfvo type="percentile" val="50"/>
        <cfvo type="max"/>
        <color rgb="FFF8696B"/>
        <color rgb="FFFCFCFF"/>
        <color rgb="FF5A8AC6"/>
      </colorScale>
    </cfRule>
    <cfRule type="dataBar" priority="286">
      <dataBar>
        <cfvo type="min"/>
        <cfvo type="max"/>
        <color rgb="FFFFB628"/>
      </dataBar>
      <extLst>
        <ext xmlns:x14="http://schemas.microsoft.com/office/spreadsheetml/2009/9/main" uri="{B025F937-C7B1-47D3-B67F-A62EFF666E3E}">
          <x14:id>{D5910407-BA3B-4FC4-B84A-CB11E698EED9}</x14:id>
        </ext>
      </extLst>
    </cfRule>
    <cfRule type="cellIs" dxfId="559" priority="287" operator="greaterThan">
      <formula>0</formula>
    </cfRule>
    <cfRule type="cellIs" dxfId="558" priority="288" operator="equal">
      <formula>0</formula>
    </cfRule>
    <cfRule type="cellIs" dxfId="557" priority="289" operator="lessThan">
      <formula>0</formula>
    </cfRule>
    <cfRule type="cellIs" dxfId="556" priority="290" operator="lessThan">
      <formula>"&lt;=0"</formula>
    </cfRule>
  </conditionalFormatting>
  <conditionalFormatting sqref="P101:P131">
    <cfRule type="colorScale" priority="255">
      <colorScale>
        <cfvo type="min"/>
        <cfvo type="percentile" val="50"/>
        <cfvo type="max"/>
        <color rgb="FFF8696B"/>
        <color rgb="FFFCFCFF"/>
        <color rgb="FF5A8AC6"/>
      </colorScale>
    </cfRule>
    <cfRule type="dataBar" priority="256">
      <dataBar>
        <cfvo type="min"/>
        <cfvo type="max"/>
        <color rgb="FFFFB628"/>
      </dataBar>
      <extLst>
        <ext xmlns:x14="http://schemas.microsoft.com/office/spreadsheetml/2009/9/main" uri="{B025F937-C7B1-47D3-B67F-A62EFF666E3E}">
          <x14:id>{AF6AA4EC-7AD6-47D6-9638-148AD2E76565}</x14:id>
        </ext>
      </extLst>
    </cfRule>
    <cfRule type="cellIs" dxfId="555" priority="257" operator="greaterThan">
      <formula>0</formula>
    </cfRule>
    <cfRule type="cellIs" dxfId="554" priority="258" operator="equal">
      <formula>0</formula>
    </cfRule>
    <cfRule type="cellIs" dxfId="553" priority="259" operator="lessThan">
      <formula>0</formula>
    </cfRule>
    <cfRule type="cellIs" dxfId="552" priority="260" operator="lessThan">
      <formula>"&lt;=0"</formula>
    </cfRule>
  </conditionalFormatting>
  <conditionalFormatting sqref="Q69">
    <cfRule type="colorScale" priority="38">
      <colorScale>
        <cfvo type="min"/>
        <cfvo type="percentile" val="50"/>
        <cfvo type="max"/>
        <color rgb="FFF8696B"/>
        <color rgb="FFFCFCFF"/>
        <color rgb="FF5A8AC6"/>
      </colorScale>
    </cfRule>
    <cfRule type="dataBar" priority="39">
      <dataBar>
        <cfvo type="min"/>
        <cfvo type="max"/>
        <color rgb="FFFFB628"/>
      </dataBar>
      <extLst>
        <ext xmlns:x14="http://schemas.microsoft.com/office/spreadsheetml/2009/9/main" uri="{B025F937-C7B1-47D3-B67F-A62EFF666E3E}">
          <x14:id>{36C74152-D2CE-4686-A045-1AD9E98E9D27}</x14:id>
        </ext>
      </extLst>
    </cfRule>
    <cfRule type="cellIs" dxfId="551" priority="40" operator="greaterThan">
      <formula>0</formula>
    </cfRule>
    <cfRule type="cellIs" dxfId="550" priority="42" operator="lessThan">
      <formula>0</formula>
    </cfRule>
    <cfRule type="cellIs" dxfId="549" priority="43" operator="lessThan">
      <formula>"&lt;=0"</formula>
    </cfRule>
  </conditionalFormatting>
  <conditionalFormatting sqref="Q69:Q99">
    <cfRule type="cellIs" dxfId="548" priority="41" operator="equal">
      <formula>0</formula>
    </cfRule>
  </conditionalFormatting>
  <conditionalFormatting sqref="Q70:Q99">
    <cfRule type="colorScale" priority="243">
      <colorScale>
        <cfvo type="min"/>
        <cfvo type="percentile" val="50"/>
        <cfvo type="max"/>
        <color rgb="FFF8696B"/>
        <color rgb="FFFCFCFF"/>
        <color rgb="FF5A8AC6"/>
      </colorScale>
    </cfRule>
    <cfRule type="dataBar" priority="244">
      <dataBar>
        <cfvo type="min"/>
        <cfvo type="max"/>
        <color rgb="FFFFB628"/>
      </dataBar>
      <extLst>
        <ext xmlns:x14="http://schemas.microsoft.com/office/spreadsheetml/2009/9/main" uri="{B025F937-C7B1-47D3-B67F-A62EFF666E3E}">
          <x14:id>{68964195-3A55-43FF-BED7-E74973F4A2EB}</x14:id>
        </ext>
      </extLst>
    </cfRule>
    <cfRule type="cellIs" dxfId="547" priority="245" operator="greaterThan">
      <formula>0</formula>
    </cfRule>
    <cfRule type="cellIs" dxfId="546" priority="247" operator="lessThan">
      <formula>0</formula>
    </cfRule>
    <cfRule type="cellIs" dxfId="545" priority="248" operator="lessThan">
      <formula>"&lt;=0"</formula>
    </cfRule>
  </conditionalFormatting>
  <conditionalFormatting sqref="S5:S35">
    <cfRule type="colorScale" priority="357">
      <colorScale>
        <cfvo type="min"/>
        <cfvo type="percentile" val="50"/>
        <cfvo type="max"/>
        <color rgb="FFF8696B"/>
        <color rgb="FFFCFCFF"/>
        <color rgb="FF5A8AC6"/>
      </colorScale>
    </cfRule>
    <cfRule type="dataBar" priority="358">
      <dataBar>
        <cfvo type="min"/>
        <cfvo type="max"/>
        <color rgb="FFFFB628"/>
      </dataBar>
      <extLst>
        <ext xmlns:x14="http://schemas.microsoft.com/office/spreadsheetml/2009/9/main" uri="{B025F937-C7B1-47D3-B67F-A62EFF666E3E}">
          <x14:id>{3A989D36-3B04-4B41-8F8F-ADAFBF70B90C}</x14:id>
        </ext>
      </extLst>
    </cfRule>
    <cfRule type="cellIs" dxfId="544" priority="359" operator="greaterThan">
      <formula>0</formula>
    </cfRule>
    <cfRule type="cellIs" dxfId="543" priority="360" operator="equal">
      <formula>0</formula>
    </cfRule>
    <cfRule type="cellIs" dxfId="542" priority="361" operator="lessThan">
      <formula>0</formula>
    </cfRule>
    <cfRule type="cellIs" dxfId="541" priority="362" operator="lessThan">
      <formula>"&lt;=0"</formula>
    </cfRule>
  </conditionalFormatting>
  <conditionalFormatting sqref="S37:S67">
    <cfRule type="colorScale" priority="249">
      <colorScale>
        <cfvo type="min"/>
        <cfvo type="percentile" val="50"/>
        <cfvo type="max"/>
        <color rgb="FFF8696B"/>
        <color rgb="FFFCFCFF"/>
        <color rgb="FF5A8AC6"/>
      </colorScale>
    </cfRule>
    <cfRule type="dataBar" priority="250">
      <dataBar>
        <cfvo type="min"/>
        <cfvo type="max"/>
        <color rgb="FFFFB628"/>
      </dataBar>
      <extLst>
        <ext xmlns:x14="http://schemas.microsoft.com/office/spreadsheetml/2009/9/main" uri="{B025F937-C7B1-47D3-B67F-A62EFF666E3E}">
          <x14:id>{1039A48E-B24F-4E31-88B0-9DF6E505064B}</x14:id>
        </ext>
      </extLst>
    </cfRule>
    <cfRule type="cellIs" dxfId="540" priority="251" operator="greaterThan">
      <formula>0</formula>
    </cfRule>
    <cfRule type="cellIs" dxfId="539" priority="252" operator="equal">
      <formula>0</formula>
    </cfRule>
    <cfRule type="cellIs" dxfId="538" priority="253" operator="lessThan">
      <formula>0</formula>
    </cfRule>
    <cfRule type="cellIs" dxfId="537" priority="254" operator="lessThan">
      <formula>"&lt;=0"</formula>
    </cfRule>
  </conditionalFormatting>
  <conditionalFormatting sqref="S101:S131">
    <cfRule type="colorScale" priority="237">
      <colorScale>
        <cfvo type="min"/>
        <cfvo type="percentile" val="50"/>
        <cfvo type="max"/>
        <color rgb="FFF8696B"/>
        <color rgb="FFFCFCFF"/>
        <color rgb="FF5A8AC6"/>
      </colorScale>
    </cfRule>
    <cfRule type="dataBar" priority="238">
      <dataBar>
        <cfvo type="min"/>
        <cfvo type="max"/>
        <color rgb="FFFFB628"/>
      </dataBar>
      <extLst>
        <ext xmlns:x14="http://schemas.microsoft.com/office/spreadsheetml/2009/9/main" uri="{B025F937-C7B1-47D3-B67F-A62EFF666E3E}">
          <x14:id>{481B7BC5-A524-4E55-930D-37C04A212DEF}</x14:id>
        </ext>
      </extLst>
    </cfRule>
    <cfRule type="cellIs" dxfId="536" priority="239" operator="greaterThan">
      <formula>0</formula>
    </cfRule>
    <cfRule type="cellIs" dxfId="535" priority="240" operator="equal">
      <formula>0</formula>
    </cfRule>
    <cfRule type="cellIs" dxfId="534" priority="241" operator="lessThan">
      <formula>0</formula>
    </cfRule>
    <cfRule type="cellIs" dxfId="533" priority="242" operator="lessThan">
      <formula>"&lt;=0"</formula>
    </cfRule>
  </conditionalFormatting>
  <conditionalFormatting sqref="W69 T69">
    <cfRule type="colorScale" priority="74">
      <colorScale>
        <cfvo type="min"/>
        <cfvo type="percentile" val="50"/>
        <cfvo type="max"/>
        <color rgb="FFF8696B"/>
        <color rgb="FFFCFCFF"/>
        <color rgb="FF5A8AC6"/>
      </colorScale>
    </cfRule>
    <cfRule type="dataBar" priority="75">
      <dataBar>
        <cfvo type="min"/>
        <cfvo type="max"/>
        <color rgb="FFFFB628"/>
      </dataBar>
      <extLst>
        <ext xmlns:x14="http://schemas.microsoft.com/office/spreadsheetml/2009/9/main" uri="{B025F937-C7B1-47D3-B67F-A62EFF666E3E}">
          <x14:id>{B658B8A8-06B1-4640-8AB6-D2564E62FA5F}</x14:id>
        </ext>
      </extLst>
    </cfRule>
    <cfRule type="cellIs" dxfId="532" priority="76" operator="greaterThan">
      <formula>0</formula>
    </cfRule>
    <cfRule type="cellIs" dxfId="531" priority="78" operator="lessThan">
      <formula>0</formula>
    </cfRule>
    <cfRule type="cellIs" dxfId="530" priority="79" operator="lessThan">
      <formula>"&lt;=0"</formula>
    </cfRule>
  </conditionalFormatting>
  <conditionalFormatting sqref="T70:T99 W80:W137 W37:W68 W70:W78">
    <cfRule type="colorScale" priority="414">
      <colorScale>
        <cfvo type="min"/>
        <cfvo type="percentile" val="50"/>
        <cfvo type="max"/>
        <color rgb="FFF8696B"/>
        <color rgb="FFFCFCFF"/>
        <color rgb="FF5A8AC6"/>
      </colorScale>
    </cfRule>
    <cfRule type="dataBar" priority="415">
      <dataBar>
        <cfvo type="min"/>
        <cfvo type="max"/>
        <color rgb="FFFFB628"/>
      </dataBar>
      <extLst>
        <ext xmlns:x14="http://schemas.microsoft.com/office/spreadsheetml/2009/9/main" uri="{B025F937-C7B1-47D3-B67F-A62EFF666E3E}">
          <x14:id>{3B655D3A-4749-453C-A9F0-138CF06B940C}</x14:id>
        </ext>
      </extLst>
    </cfRule>
  </conditionalFormatting>
  <conditionalFormatting sqref="V5:V35">
    <cfRule type="colorScale" priority="396">
      <colorScale>
        <cfvo type="min"/>
        <cfvo type="percentile" val="50"/>
        <cfvo type="max"/>
        <color rgb="FFF8696B"/>
        <color rgb="FFFCFCFF"/>
        <color rgb="FF5A8AC6"/>
      </colorScale>
    </cfRule>
    <cfRule type="dataBar" priority="397">
      <dataBar>
        <cfvo type="min"/>
        <cfvo type="max"/>
        <color rgb="FFFFB628"/>
      </dataBar>
      <extLst>
        <ext xmlns:x14="http://schemas.microsoft.com/office/spreadsheetml/2009/9/main" uri="{B025F937-C7B1-47D3-B67F-A62EFF666E3E}">
          <x14:id>{1F2492B1-46FF-4C04-82A0-39786103941B}</x14:id>
        </ext>
      </extLst>
    </cfRule>
    <cfRule type="cellIs" dxfId="529" priority="398" operator="greaterThan">
      <formula>0</formula>
    </cfRule>
    <cfRule type="cellIs" dxfId="528" priority="399" operator="equal">
      <formula>0</formula>
    </cfRule>
    <cfRule type="cellIs" dxfId="527" priority="400" operator="lessThan">
      <formula>0</formula>
    </cfRule>
    <cfRule type="cellIs" dxfId="526" priority="401" operator="lessThan">
      <formula>"&lt;=0"</formula>
    </cfRule>
  </conditionalFormatting>
  <conditionalFormatting sqref="V37:V67">
    <cfRule type="colorScale" priority="402">
      <colorScale>
        <cfvo type="min"/>
        <cfvo type="percentile" val="50"/>
        <cfvo type="max"/>
        <color rgb="FFF8696B"/>
        <color rgb="FFFCFCFF"/>
        <color rgb="FF5A8AC6"/>
      </colorScale>
    </cfRule>
    <cfRule type="dataBar" priority="403">
      <dataBar>
        <cfvo type="min"/>
        <cfvo type="max"/>
        <color rgb="FFFFB628"/>
      </dataBar>
      <extLst>
        <ext xmlns:x14="http://schemas.microsoft.com/office/spreadsheetml/2009/9/main" uri="{B025F937-C7B1-47D3-B67F-A62EFF666E3E}">
          <x14:id>{38737793-4B33-4B8E-B82A-DCFE25D674DD}</x14:id>
        </ext>
      </extLst>
    </cfRule>
    <cfRule type="cellIs" dxfId="525" priority="404" operator="greaterThan">
      <formula>0</formula>
    </cfRule>
    <cfRule type="cellIs" dxfId="524" priority="405" operator="equal">
      <formula>0</formula>
    </cfRule>
    <cfRule type="cellIs" dxfId="523" priority="406" operator="lessThan">
      <formula>0</formula>
    </cfRule>
    <cfRule type="cellIs" dxfId="522" priority="407" operator="lessThan">
      <formula>"&lt;=0"</formula>
    </cfRule>
  </conditionalFormatting>
  <conditionalFormatting sqref="V101:V131">
    <cfRule type="colorScale" priority="408">
      <colorScale>
        <cfvo type="min"/>
        <cfvo type="percentile" val="50"/>
        <cfvo type="max"/>
        <color rgb="FFF8696B"/>
        <color rgb="FFFCFCFF"/>
        <color rgb="FF5A8AC6"/>
      </colorScale>
    </cfRule>
    <cfRule type="dataBar" priority="409">
      <dataBar>
        <cfvo type="min"/>
        <cfvo type="max"/>
        <color rgb="FFFFB628"/>
      </dataBar>
      <extLst>
        <ext xmlns:x14="http://schemas.microsoft.com/office/spreadsheetml/2009/9/main" uri="{B025F937-C7B1-47D3-B67F-A62EFF666E3E}">
          <x14:id>{86D63B81-A63A-4EAE-95FC-E9D05ECFCA62}</x14:id>
        </ext>
      </extLst>
    </cfRule>
    <cfRule type="cellIs" dxfId="521" priority="410" operator="greaterThan">
      <formula>0</formula>
    </cfRule>
    <cfRule type="cellIs" dxfId="520" priority="411" operator="equal">
      <formula>0</formula>
    </cfRule>
    <cfRule type="cellIs" dxfId="519" priority="412" operator="lessThan">
      <formula>0</formula>
    </cfRule>
    <cfRule type="cellIs" dxfId="518" priority="413" operator="lessThan">
      <formula>"&lt;=0"</formula>
    </cfRule>
  </conditionalFormatting>
  <conditionalFormatting sqref="W37:W68 W70:W78 T70:T99 W80:W137">
    <cfRule type="cellIs" dxfId="517" priority="416" operator="greaterThan">
      <formula>0</formula>
    </cfRule>
    <cfRule type="cellIs" dxfId="516" priority="418" operator="lessThan">
      <formula>0</formula>
    </cfRule>
    <cfRule type="cellIs" dxfId="515" priority="419" operator="lessThan">
      <formula>"&lt;=0"</formula>
    </cfRule>
  </conditionalFormatting>
  <conditionalFormatting sqref="W37:W70">
    <cfRule type="cellIs" dxfId="514" priority="2" operator="equal">
      <formula>0</formula>
    </cfRule>
  </conditionalFormatting>
  <conditionalFormatting sqref="W69:X78 T69:T99">
    <cfRule type="cellIs" dxfId="513" priority="77" operator="equal">
      <formula>0</formula>
    </cfRule>
  </conditionalFormatting>
  <conditionalFormatting sqref="X69">
    <cfRule type="colorScale" priority="33">
      <colorScale>
        <cfvo type="min"/>
        <cfvo type="percentile" val="50"/>
        <cfvo type="max"/>
        <color rgb="FFF8696B"/>
        <color rgb="FFFCFCFF"/>
        <color rgb="FF5A8AC6"/>
      </colorScale>
    </cfRule>
    <cfRule type="dataBar" priority="34">
      <dataBar>
        <cfvo type="min"/>
        <cfvo type="max"/>
        <color rgb="FFFFB628"/>
      </dataBar>
      <extLst>
        <ext xmlns:x14="http://schemas.microsoft.com/office/spreadsheetml/2009/9/main" uri="{B025F937-C7B1-47D3-B67F-A62EFF666E3E}">
          <x14:id>{6842D526-B81F-4328-84F6-16E066553B40}</x14:id>
        </ext>
      </extLst>
    </cfRule>
    <cfRule type="cellIs" dxfId="512" priority="35" operator="greaterThan">
      <formula>0</formula>
    </cfRule>
    <cfRule type="cellIs" dxfId="511" priority="36" operator="lessThan">
      <formula>0</formula>
    </cfRule>
    <cfRule type="cellIs" dxfId="510" priority="37" operator="lessThan">
      <formula>"&lt;=0"</formula>
    </cfRule>
  </conditionalFormatting>
  <conditionalFormatting sqref="X70:X99">
    <cfRule type="colorScale" priority="219">
      <colorScale>
        <cfvo type="min"/>
        <cfvo type="percentile" val="50"/>
        <cfvo type="max"/>
        <color rgb="FFF8696B"/>
        <color rgb="FFFCFCFF"/>
        <color rgb="FF5A8AC6"/>
      </colorScale>
    </cfRule>
    <cfRule type="dataBar" priority="220">
      <dataBar>
        <cfvo type="min"/>
        <cfvo type="max"/>
        <color rgb="FFFFB628"/>
      </dataBar>
      <extLst>
        <ext xmlns:x14="http://schemas.microsoft.com/office/spreadsheetml/2009/9/main" uri="{B025F937-C7B1-47D3-B67F-A62EFF666E3E}">
          <x14:id>{F0649F67-1CA6-49F0-B400-F85ADE31BB8E}</x14:id>
        </ext>
      </extLst>
    </cfRule>
    <cfRule type="cellIs" dxfId="509" priority="221" operator="greaterThan">
      <formula>0</formula>
    </cfRule>
    <cfRule type="cellIs" dxfId="508" priority="223" operator="lessThan">
      <formula>0</formula>
    </cfRule>
    <cfRule type="cellIs" dxfId="507" priority="224" operator="lessThan">
      <formula>"&lt;=0"</formula>
    </cfRule>
  </conditionalFormatting>
  <conditionalFormatting sqref="X79 W80:X97">
    <cfRule type="cellIs" dxfId="506" priority="417" operator="equal">
      <formula>0</formula>
    </cfRule>
  </conditionalFormatting>
  <conditionalFormatting sqref="X98:X99 W98:W137">
    <cfRule type="cellIs" dxfId="505" priority="222" operator="equal">
      <formula>0</formula>
    </cfRule>
  </conditionalFormatting>
  <conditionalFormatting sqref="Z5:Z35">
    <cfRule type="colorScale" priority="231">
      <colorScale>
        <cfvo type="min"/>
        <cfvo type="percentile" val="50"/>
        <cfvo type="max"/>
        <color rgb="FFF8696B"/>
        <color rgb="FFFCFCFF"/>
        <color rgb="FF5A8AC6"/>
      </colorScale>
    </cfRule>
    <cfRule type="dataBar" priority="232">
      <dataBar>
        <cfvo type="min"/>
        <cfvo type="max"/>
        <color rgb="FFFFB628"/>
      </dataBar>
      <extLst>
        <ext xmlns:x14="http://schemas.microsoft.com/office/spreadsheetml/2009/9/main" uri="{B025F937-C7B1-47D3-B67F-A62EFF666E3E}">
          <x14:id>{4843CB76-500D-451F-A023-6D19D5A449B8}</x14:id>
        </ext>
      </extLst>
    </cfRule>
    <cfRule type="cellIs" dxfId="504" priority="233" operator="greaterThan">
      <formula>0</formula>
    </cfRule>
    <cfRule type="cellIs" dxfId="503" priority="234" operator="equal">
      <formula>0</formula>
    </cfRule>
    <cfRule type="cellIs" dxfId="502" priority="235" operator="lessThan">
      <formula>0</formula>
    </cfRule>
    <cfRule type="cellIs" dxfId="501" priority="236" operator="lessThan">
      <formula>"&lt;=0"</formula>
    </cfRule>
  </conditionalFormatting>
  <conditionalFormatting sqref="Z37:Z67">
    <cfRule type="colorScale" priority="225">
      <colorScale>
        <cfvo type="min"/>
        <cfvo type="percentile" val="50"/>
        <cfvo type="max"/>
        <color rgb="FFF8696B"/>
        <color rgb="FFFCFCFF"/>
        <color rgb="FF5A8AC6"/>
      </colorScale>
    </cfRule>
    <cfRule type="dataBar" priority="226">
      <dataBar>
        <cfvo type="min"/>
        <cfvo type="max"/>
        <color rgb="FFFFB628"/>
      </dataBar>
      <extLst>
        <ext xmlns:x14="http://schemas.microsoft.com/office/spreadsheetml/2009/9/main" uri="{B025F937-C7B1-47D3-B67F-A62EFF666E3E}">
          <x14:id>{9ECD2712-8B9F-40A6-9367-A8C4896680AC}</x14:id>
        </ext>
      </extLst>
    </cfRule>
    <cfRule type="cellIs" dxfId="500" priority="227" operator="greaterThan">
      <formula>0</formula>
    </cfRule>
    <cfRule type="cellIs" dxfId="499" priority="228" operator="equal">
      <formula>0</formula>
    </cfRule>
    <cfRule type="cellIs" dxfId="498" priority="229" operator="lessThan">
      <formula>0</formula>
    </cfRule>
    <cfRule type="cellIs" dxfId="497" priority="230" operator="lessThan">
      <formula>"&lt;=0"</formula>
    </cfRule>
  </conditionalFormatting>
  <conditionalFormatting sqref="Z101:Z131">
    <cfRule type="colorScale" priority="213">
      <colorScale>
        <cfvo type="min"/>
        <cfvo type="percentile" val="50"/>
        <cfvo type="max"/>
        <color rgb="FFF8696B"/>
        <color rgb="FFFCFCFF"/>
        <color rgb="FF5A8AC6"/>
      </colorScale>
    </cfRule>
    <cfRule type="dataBar" priority="214">
      <dataBar>
        <cfvo type="min"/>
        <cfvo type="max"/>
        <color rgb="FFFFB628"/>
      </dataBar>
      <extLst>
        <ext xmlns:x14="http://schemas.microsoft.com/office/spreadsheetml/2009/9/main" uri="{B025F937-C7B1-47D3-B67F-A62EFF666E3E}">
          <x14:id>{84C6DF4E-D08A-4479-A5D9-9549DC3A2939}</x14:id>
        </ext>
      </extLst>
    </cfRule>
    <cfRule type="cellIs" dxfId="496" priority="215" operator="greaterThan">
      <formula>0</formula>
    </cfRule>
    <cfRule type="cellIs" dxfId="495" priority="216" operator="equal">
      <formula>0</formula>
    </cfRule>
    <cfRule type="cellIs" dxfId="494" priority="217" operator="lessThan">
      <formula>0</formula>
    </cfRule>
    <cfRule type="cellIs" dxfId="493" priority="218" operator="lessThan">
      <formula>"&lt;=0"</formula>
    </cfRule>
  </conditionalFormatting>
  <conditionalFormatting sqref="AA69 AD69:AE69">
    <cfRule type="cellIs" dxfId="492" priority="82" operator="greaterThan">
      <formula>0</formula>
    </cfRule>
    <cfRule type="cellIs" dxfId="491" priority="84" operator="lessThan">
      <formula>0</formula>
    </cfRule>
    <cfRule type="cellIs" dxfId="490" priority="85" operator="lessThan">
      <formula>"&lt;=0"</formula>
    </cfRule>
  </conditionalFormatting>
  <conditionalFormatting sqref="AA69:AA99">
    <cfRule type="cellIs" dxfId="489" priority="83" operator="equal">
      <formula>0</formula>
    </cfRule>
  </conditionalFormatting>
  <conditionalFormatting sqref="AA70:AA99 AD51:AE68 AD70:AE139">
    <cfRule type="colorScale" priority="420">
      <colorScale>
        <cfvo type="min"/>
        <cfvo type="percentile" val="50"/>
        <cfvo type="max"/>
        <color rgb="FFF8696B"/>
        <color rgb="FFFCFCFF"/>
        <color rgb="FF5A8AC6"/>
      </colorScale>
    </cfRule>
    <cfRule type="dataBar" priority="421">
      <dataBar>
        <cfvo type="min"/>
        <cfvo type="max"/>
        <color rgb="FFFFB628"/>
      </dataBar>
      <extLst>
        <ext xmlns:x14="http://schemas.microsoft.com/office/spreadsheetml/2009/9/main" uri="{B025F937-C7B1-47D3-B67F-A62EFF666E3E}">
          <x14:id>{521B2E88-192C-4C46-996D-285A4905A9D9}</x14:id>
        </ext>
      </extLst>
    </cfRule>
  </conditionalFormatting>
  <conditionalFormatting sqref="AC5:AC35">
    <cfRule type="colorScale" priority="378">
      <colorScale>
        <cfvo type="min"/>
        <cfvo type="percentile" val="50"/>
        <cfvo type="max"/>
        <color rgb="FFF8696B"/>
        <color rgb="FFFCFCFF"/>
        <color rgb="FF5A8AC6"/>
      </colorScale>
    </cfRule>
    <cfRule type="dataBar" priority="379">
      <dataBar>
        <cfvo type="min"/>
        <cfvo type="max"/>
        <color rgb="FFFFB628"/>
      </dataBar>
      <extLst>
        <ext xmlns:x14="http://schemas.microsoft.com/office/spreadsheetml/2009/9/main" uri="{B025F937-C7B1-47D3-B67F-A62EFF666E3E}">
          <x14:id>{F94F3B07-86A2-40CA-B1EE-84875F099CF8}</x14:id>
        </ext>
      </extLst>
    </cfRule>
    <cfRule type="cellIs" dxfId="488" priority="380" operator="greaterThan">
      <formula>0</formula>
    </cfRule>
    <cfRule type="cellIs" dxfId="487" priority="381" operator="equal">
      <formula>0</formula>
    </cfRule>
    <cfRule type="cellIs" dxfId="486" priority="382" operator="lessThan">
      <formula>0</formula>
    </cfRule>
    <cfRule type="cellIs" dxfId="485" priority="383" operator="lessThan">
      <formula>"&lt;=0"</formula>
    </cfRule>
  </conditionalFormatting>
  <conditionalFormatting sqref="AC37:AC67">
    <cfRule type="colorScale" priority="384">
      <colorScale>
        <cfvo type="min"/>
        <cfvo type="percentile" val="50"/>
        <cfvo type="max"/>
        <color rgb="FFF8696B"/>
        <color rgb="FFFCFCFF"/>
        <color rgb="FF5A8AC6"/>
      </colorScale>
    </cfRule>
    <cfRule type="dataBar" priority="385">
      <dataBar>
        <cfvo type="min"/>
        <cfvo type="max"/>
        <color rgb="FFFFB628"/>
      </dataBar>
      <extLst>
        <ext xmlns:x14="http://schemas.microsoft.com/office/spreadsheetml/2009/9/main" uri="{B025F937-C7B1-47D3-B67F-A62EFF666E3E}">
          <x14:id>{995B0303-9969-4361-9961-97440A615AEF}</x14:id>
        </ext>
      </extLst>
    </cfRule>
    <cfRule type="cellIs" dxfId="484" priority="386" operator="greaterThan">
      <formula>0</formula>
    </cfRule>
    <cfRule type="cellIs" dxfId="483" priority="387" operator="equal">
      <formula>0</formula>
    </cfRule>
    <cfRule type="cellIs" dxfId="482" priority="388" operator="lessThan">
      <formula>0</formula>
    </cfRule>
    <cfRule type="cellIs" dxfId="481" priority="389" operator="lessThan">
      <formula>"&lt;=0"</formula>
    </cfRule>
  </conditionalFormatting>
  <conditionalFormatting sqref="AC101:AC131">
    <cfRule type="colorScale" priority="390">
      <colorScale>
        <cfvo type="min"/>
        <cfvo type="percentile" val="50"/>
        <cfvo type="max"/>
        <color rgb="FFF8696B"/>
        <color rgb="FFFCFCFF"/>
        <color rgb="FF5A8AC6"/>
      </colorScale>
    </cfRule>
    <cfRule type="dataBar" priority="391">
      <dataBar>
        <cfvo type="min"/>
        <cfvo type="max"/>
        <color rgb="FFFFB628"/>
      </dataBar>
      <extLst>
        <ext xmlns:x14="http://schemas.microsoft.com/office/spreadsheetml/2009/9/main" uri="{B025F937-C7B1-47D3-B67F-A62EFF666E3E}">
          <x14:id>{FE34EA5B-00B4-46FC-B535-9554B009506E}</x14:id>
        </ext>
      </extLst>
    </cfRule>
    <cfRule type="cellIs" dxfId="480" priority="392" operator="greaterThan">
      <formula>0</formula>
    </cfRule>
    <cfRule type="cellIs" dxfId="479" priority="393" operator="equal">
      <formula>0</formula>
    </cfRule>
    <cfRule type="cellIs" dxfId="478" priority="394" operator="lessThan">
      <formula>0</formula>
    </cfRule>
    <cfRule type="cellIs" dxfId="477" priority="395" operator="lessThan">
      <formula>"&lt;=0"</formula>
    </cfRule>
  </conditionalFormatting>
  <conditionalFormatting sqref="AD37:AE61">
    <cfRule type="colorScale" priority="87">
      <colorScale>
        <cfvo type="min"/>
        <cfvo type="percentile" val="50"/>
        <cfvo type="max"/>
        <color rgb="FFF8696B"/>
        <color rgb="FFFCFCFF"/>
        <color rgb="FF5A8AC6"/>
      </colorScale>
    </cfRule>
    <cfRule type="dataBar" priority="88">
      <dataBar>
        <cfvo type="min"/>
        <cfvo type="max"/>
        <color rgb="FFFFB628"/>
      </dataBar>
      <extLst>
        <ext xmlns:x14="http://schemas.microsoft.com/office/spreadsheetml/2009/9/main" uri="{B025F937-C7B1-47D3-B67F-A62EFF666E3E}">
          <x14:id>{494A5A4F-FE13-4A12-9558-9AD23106DC10}</x14:id>
        </ext>
      </extLst>
    </cfRule>
    <cfRule type="cellIs" dxfId="476" priority="89" operator="greaterThan">
      <formula>0</formula>
    </cfRule>
    <cfRule type="cellIs" dxfId="475" priority="90" operator="lessThan">
      <formula>0</formula>
    </cfRule>
    <cfRule type="cellIs" dxfId="474" priority="91" operator="lessThan">
      <formula>"&lt;=0"</formula>
    </cfRule>
  </conditionalFormatting>
  <conditionalFormatting sqref="AD37:AE75">
    <cfRule type="cellIs" dxfId="473" priority="1" operator="equal">
      <formula>0</formula>
    </cfRule>
  </conditionalFormatting>
  <conditionalFormatting sqref="AD51:AE68 AA70:AA99 AD70:AE139">
    <cfRule type="cellIs" dxfId="472" priority="422" operator="greaterThan">
      <formula>0</formula>
    </cfRule>
    <cfRule type="cellIs" dxfId="471" priority="424" operator="lessThan">
      <formula>0</formula>
    </cfRule>
    <cfRule type="cellIs" dxfId="470" priority="425" operator="lessThan">
      <formula>"&lt;=0"</formula>
    </cfRule>
  </conditionalFormatting>
  <conditionalFormatting sqref="AD69:AE69 AA69">
    <cfRule type="colorScale" priority="80">
      <colorScale>
        <cfvo type="min"/>
        <cfvo type="percentile" val="50"/>
        <cfvo type="max"/>
        <color rgb="FFF8696B"/>
        <color rgb="FFFCFCFF"/>
        <color rgb="FF5A8AC6"/>
      </colorScale>
    </cfRule>
    <cfRule type="dataBar" priority="81">
      <dataBar>
        <cfvo type="min"/>
        <cfvo type="max"/>
        <color rgb="FFFFB628"/>
      </dataBar>
      <extLst>
        <ext xmlns:x14="http://schemas.microsoft.com/office/spreadsheetml/2009/9/main" uri="{B025F937-C7B1-47D3-B67F-A62EFF666E3E}">
          <x14:id>{0291392B-C670-4108-8E84-8421FFEFE064}</x14:id>
        </ext>
      </extLst>
    </cfRule>
  </conditionalFormatting>
  <conditionalFormatting sqref="AD69:AF98">
    <cfRule type="cellIs" dxfId="469" priority="30" operator="equal">
      <formula>0</formula>
    </cfRule>
  </conditionalFormatting>
  <conditionalFormatting sqref="AF69">
    <cfRule type="colorScale" priority="27">
      <colorScale>
        <cfvo type="min"/>
        <cfvo type="percentile" val="50"/>
        <cfvo type="max"/>
        <color rgb="FFF8696B"/>
        <color rgb="FFFCFCFF"/>
        <color rgb="FF5A8AC6"/>
      </colorScale>
    </cfRule>
    <cfRule type="dataBar" priority="28">
      <dataBar>
        <cfvo type="min"/>
        <cfvo type="max"/>
        <color rgb="FFFFB628"/>
      </dataBar>
      <extLst>
        <ext xmlns:x14="http://schemas.microsoft.com/office/spreadsheetml/2009/9/main" uri="{B025F937-C7B1-47D3-B67F-A62EFF666E3E}">
          <x14:id>{C0E1E150-463F-4A91-ADA6-ED404C11BE93}</x14:id>
        </ext>
      </extLst>
    </cfRule>
    <cfRule type="cellIs" dxfId="468" priority="29" operator="greaterThan">
      <formula>0</formula>
    </cfRule>
    <cfRule type="cellIs" dxfId="467" priority="31" operator="lessThan">
      <formula>0</formula>
    </cfRule>
    <cfRule type="cellIs" dxfId="466" priority="32" operator="lessThan">
      <formula>"&lt;=0"</formula>
    </cfRule>
  </conditionalFormatting>
  <conditionalFormatting sqref="AF70:AF99">
    <cfRule type="colorScale" priority="195">
      <colorScale>
        <cfvo type="min"/>
        <cfvo type="percentile" val="50"/>
        <cfvo type="max"/>
        <color rgb="FFF8696B"/>
        <color rgb="FFFCFCFF"/>
        <color rgb="FF5A8AC6"/>
      </colorScale>
    </cfRule>
    <cfRule type="dataBar" priority="196">
      <dataBar>
        <cfvo type="min"/>
        <cfvo type="max"/>
        <color rgb="FFFFB628"/>
      </dataBar>
      <extLst>
        <ext xmlns:x14="http://schemas.microsoft.com/office/spreadsheetml/2009/9/main" uri="{B025F937-C7B1-47D3-B67F-A62EFF666E3E}">
          <x14:id>{34C9275C-E3D5-4F21-84E2-F2A6FE674F91}</x14:id>
        </ext>
      </extLst>
    </cfRule>
    <cfRule type="cellIs" dxfId="465" priority="197" operator="greaterThan">
      <formula>0</formula>
    </cfRule>
    <cfRule type="cellIs" dxfId="464" priority="199" operator="lessThan">
      <formula>0</formula>
    </cfRule>
    <cfRule type="cellIs" dxfId="463" priority="200" operator="lessThan">
      <formula>"&lt;=0"</formula>
    </cfRule>
  </conditionalFormatting>
  <conditionalFormatting sqref="AF99 AD99:AE139">
    <cfRule type="cellIs" dxfId="462" priority="198" operator="equal">
      <formula>0</formula>
    </cfRule>
  </conditionalFormatting>
  <conditionalFormatting sqref="AH5:AH35">
    <cfRule type="colorScale" priority="207">
      <colorScale>
        <cfvo type="min"/>
        <cfvo type="percentile" val="50"/>
        <cfvo type="max"/>
        <color rgb="FFF8696B"/>
        <color rgb="FFFCFCFF"/>
        <color rgb="FF5A8AC6"/>
      </colorScale>
    </cfRule>
    <cfRule type="dataBar" priority="208">
      <dataBar>
        <cfvo type="min"/>
        <cfvo type="max"/>
        <color rgb="FFFFB628"/>
      </dataBar>
      <extLst>
        <ext xmlns:x14="http://schemas.microsoft.com/office/spreadsheetml/2009/9/main" uri="{B025F937-C7B1-47D3-B67F-A62EFF666E3E}">
          <x14:id>{C5349F33-6BD5-46B1-998B-2937555AD249}</x14:id>
        </ext>
      </extLst>
    </cfRule>
    <cfRule type="cellIs" dxfId="461" priority="209" operator="greaterThan">
      <formula>0</formula>
    </cfRule>
    <cfRule type="cellIs" dxfId="460" priority="210" operator="equal">
      <formula>0</formula>
    </cfRule>
    <cfRule type="cellIs" dxfId="459" priority="211" operator="lessThan">
      <formula>0</formula>
    </cfRule>
    <cfRule type="cellIs" dxfId="458" priority="212" operator="lessThan">
      <formula>"&lt;=0"</formula>
    </cfRule>
  </conditionalFormatting>
  <conditionalFormatting sqref="AH37:AH67">
    <cfRule type="colorScale" priority="201">
      <colorScale>
        <cfvo type="min"/>
        <cfvo type="percentile" val="50"/>
        <cfvo type="max"/>
        <color rgb="FFF8696B"/>
        <color rgb="FFFCFCFF"/>
        <color rgb="FF5A8AC6"/>
      </colorScale>
    </cfRule>
    <cfRule type="dataBar" priority="202">
      <dataBar>
        <cfvo type="min"/>
        <cfvo type="max"/>
        <color rgb="FFFFB628"/>
      </dataBar>
      <extLst>
        <ext xmlns:x14="http://schemas.microsoft.com/office/spreadsheetml/2009/9/main" uri="{B025F937-C7B1-47D3-B67F-A62EFF666E3E}">
          <x14:id>{557877F5-45BE-4222-8D07-3E3E37D40F44}</x14:id>
        </ext>
      </extLst>
    </cfRule>
    <cfRule type="cellIs" dxfId="457" priority="203" operator="greaterThan">
      <formula>0</formula>
    </cfRule>
    <cfRule type="cellIs" dxfId="456" priority="204" operator="equal">
      <formula>0</formula>
    </cfRule>
    <cfRule type="cellIs" dxfId="455" priority="205" operator="lessThan">
      <formula>0</formula>
    </cfRule>
    <cfRule type="cellIs" dxfId="454" priority="206" operator="lessThan">
      <formula>"&lt;=0"</formula>
    </cfRule>
  </conditionalFormatting>
  <conditionalFormatting sqref="AH101:AH131">
    <cfRule type="colorScale" priority="189">
      <colorScale>
        <cfvo type="min"/>
        <cfvo type="percentile" val="50"/>
        <cfvo type="max"/>
        <color rgb="FFF8696B"/>
        <color rgb="FFFCFCFF"/>
        <color rgb="FF5A8AC6"/>
      </colorScale>
    </cfRule>
    <cfRule type="dataBar" priority="190">
      <dataBar>
        <cfvo type="min"/>
        <cfvo type="max"/>
        <color rgb="FFFFB628"/>
      </dataBar>
      <extLst>
        <ext xmlns:x14="http://schemas.microsoft.com/office/spreadsheetml/2009/9/main" uri="{B025F937-C7B1-47D3-B67F-A62EFF666E3E}">
          <x14:id>{23178A9E-05A5-4A67-96EE-E9298EC6C001}</x14:id>
        </ext>
      </extLst>
    </cfRule>
    <cfRule type="cellIs" dxfId="453" priority="191" operator="greaterThan">
      <formula>0</formula>
    </cfRule>
    <cfRule type="cellIs" dxfId="452" priority="192" operator="equal">
      <formula>0</formula>
    </cfRule>
    <cfRule type="cellIs" dxfId="451" priority="193" operator="lessThan">
      <formula>0</formula>
    </cfRule>
    <cfRule type="cellIs" dxfId="450" priority="194" operator="lessThan">
      <formula>"&lt;=0"</formula>
    </cfRule>
  </conditionalFormatting>
  <conditionalFormatting sqref="AI69">
    <cfRule type="colorScale" priority="21">
      <colorScale>
        <cfvo type="min"/>
        <cfvo type="percentile" val="50"/>
        <cfvo type="max"/>
        <color rgb="FFF8696B"/>
        <color rgb="FFFCFCFF"/>
        <color rgb="FF5A8AC6"/>
      </colorScale>
    </cfRule>
    <cfRule type="dataBar" priority="22">
      <dataBar>
        <cfvo type="min"/>
        <cfvo type="max"/>
        <color rgb="FFFFB628"/>
      </dataBar>
      <extLst>
        <ext xmlns:x14="http://schemas.microsoft.com/office/spreadsheetml/2009/9/main" uri="{B025F937-C7B1-47D3-B67F-A62EFF666E3E}">
          <x14:id>{D208061A-826F-4B10-986C-3106886A467B}</x14:id>
        </ext>
      </extLst>
    </cfRule>
    <cfRule type="cellIs" dxfId="449" priority="23" operator="greaterThan">
      <formula>0</formula>
    </cfRule>
    <cfRule type="cellIs" dxfId="448" priority="25" operator="lessThan">
      <formula>0</formula>
    </cfRule>
    <cfRule type="cellIs" dxfId="447" priority="26" operator="lessThan">
      <formula>"&lt;=0"</formula>
    </cfRule>
  </conditionalFormatting>
  <conditionalFormatting sqref="AI69:AI99">
    <cfRule type="cellIs" dxfId="446" priority="24" operator="equal">
      <formula>0</formula>
    </cfRule>
  </conditionalFormatting>
  <conditionalFormatting sqref="AI70:AI99">
    <cfRule type="colorScale" priority="171">
      <colorScale>
        <cfvo type="min"/>
        <cfvo type="percentile" val="50"/>
        <cfvo type="max"/>
        <color rgb="FFF8696B"/>
        <color rgb="FFFCFCFF"/>
        <color rgb="FF5A8AC6"/>
      </colorScale>
    </cfRule>
    <cfRule type="dataBar" priority="172">
      <dataBar>
        <cfvo type="min"/>
        <cfvo type="max"/>
        <color rgb="FFFFB628"/>
      </dataBar>
      <extLst>
        <ext xmlns:x14="http://schemas.microsoft.com/office/spreadsheetml/2009/9/main" uri="{B025F937-C7B1-47D3-B67F-A62EFF666E3E}">
          <x14:id>{9271E9CB-349A-4B3F-BFDB-51A29BDC7E2B}</x14:id>
        </ext>
      </extLst>
    </cfRule>
    <cfRule type="cellIs" dxfId="445" priority="173" operator="greaterThan">
      <formula>0</formula>
    </cfRule>
    <cfRule type="cellIs" dxfId="444" priority="175" operator="lessThan">
      <formula>0</formula>
    </cfRule>
    <cfRule type="cellIs" dxfId="443" priority="176" operator="lessThan">
      <formula>"&lt;=0"</formula>
    </cfRule>
  </conditionalFormatting>
  <conditionalFormatting sqref="AK5:AK35">
    <cfRule type="colorScale" priority="183">
      <colorScale>
        <cfvo type="min"/>
        <cfvo type="percentile" val="50"/>
        <cfvo type="max"/>
        <color rgb="FFF8696B"/>
        <color rgb="FFFCFCFF"/>
        <color rgb="FF5A8AC6"/>
      </colorScale>
    </cfRule>
    <cfRule type="dataBar" priority="184">
      <dataBar>
        <cfvo type="min"/>
        <cfvo type="max"/>
        <color rgb="FFFFB628"/>
      </dataBar>
      <extLst>
        <ext xmlns:x14="http://schemas.microsoft.com/office/spreadsheetml/2009/9/main" uri="{B025F937-C7B1-47D3-B67F-A62EFF666E3E}">
          <x14:id>{3E99BFCC-A063-4DFF-B3E7-308CA26B7728}</x14:id>
        </ext>
      </extLst>
    </cfRule>
    <cfRule type="cellIs" dxfId="442" priority="185" operator="greaterThan">
      <formula>0</formula>
    </cfRule>
    <cfRule type="cellIs" dxfId="441" priority="186" operator="equal">
      <formula>0</formula>
    </cfRule>
    <cfRule type="cellIs" dxfId="440" priority="187" operator="lessThan">
      <formula>0</formula>
    </cfRule>
    <cfRule type="cellIs" dxfId="439" priority="188" operator="lessThan">
      <formula>"&lt;=0"</formula>
    </cfRule>
  </conditionalFormatting>
  <conditionalFormatting sqref="AK37:AK67">
    <cfRule type="colorScale" priority="177">
      <colorScale>
        <cfvo type="min"/>
        <cfvo type="percentile" val="50"/>
        <cfvo type="max"/>
        <color rgb="FFF8696B"/>
        <color rgb="FFFCFCFF"/>
        <color rgb="FF5A8AC6"/>
      </colorScale>
    </cfRule>
    <cfRule type="dataBar" priority="178">
      <dataBar>
        <cfvo type="min"/>
        <cfvo type="max"/>
        <color rgb="FFFFB628"/>
      </dataBar>
      <extLst>
        <ext xmlns:x14="http://schemas.microsoft.com/office/spreadsheetml/2009/9/main" uri="{B025F937-C7B1-47D3-B67F-A62EFF666E3E}">
          <x14:id>{6E0AF631-C509-4B98-BB2A-D42B53BD99BA}</x14:id>
        </ext>
      </extLst>
    </cfRule>
    <cfRule type="cellIs" dxfId="438" priority="179" operator="greaterThan">
      <formula>0</formula>
    </cfRule>
    <cfRule type="cellIs" dxfId="437" priority="180" operator="equal">
      <formula>0</formula>
    </cfRule>
    <cfRule type="cellIs" dxfId="436" priority="181" operator="lessThan">
      <formula>0</formula>
    </cfRule>
    <cfRule type="cellIs" dxfId="435" priority="182" operator="lessThan">
      <formula>"&lt;=0"</formula>
    </cfRule>
  </conditionalFormatting>
  <conditionalFormatting sqref="AK101:AK131">
    <cfRule type="colorScale" priority="165">
      <colorScale>
        <cfvo type="min"/>
        <cfvo type="percentile" val="50"/>
        <cfvo type="max"/>
        <color rgb="FFF8696B"/>
        <color rgb="FFFCFCFF"/>
        <color rgb="FF5A8AC6"/>
      </colorScale>
    </cfRule>
    <cfRule type="dataBar" priority="166">
      <dataBar>
        <cfvo type="min"/>
        <cfvo type="max"/>
        <color rgb="FFFFB628"/>
      </dataBar>
      <extLst>
        <ext xmlns:x14="http://schemas.microsoft.com/office/spreadsheetml/2009/9/main" uri="{B025F937-C7B1-47D3-B67F-A62EFF666E3E}">
          <x14:id>{65766219-10A1-445C-B5D3-9D42B6BA17F4}</x14:id>
        </ext>
      </extLst>
    </cfRule>
    <cfRule type="cellIs" dxfId="434" priority="167" operator="greaterThan">
      <formula>0</formula>
    </cfRule>
    <cfRule type="cellIs" dxfId="433" priority="168" operator="equal">
      <formula>0</formula>
    </cfRule>
    <cfRule type="cellIs" dxfId="432" priority="169" operator="lessThan">
      <formula>0</formula>
    </cfRule>
    <cfRule type="cellIs" dxfId="431" priority="170" operator="lessThan">
      <formula>"&lt;=0"</formula>
    </cfRule>
  </conditionalFormatting>
  <conditionalFormatting sqref="AL69">
    <cfRule type="colorScale" priority="15">
      <colorScale>
        <cfvo type="min"/>
        <cfvo type="percentile" val="50"/>
        <cfvo type="max"/>
        <color rgb="FFF8696B"/>
        <color rgb="FFFCFCFF"/>
        <color rgb="FF5A8AC6"/>
      </colorScale>
    </cfRule>
    <cfRule type="dataBar" priority="16">
      <dataBar>
        <cfvo type="min"/>
        <cfvo type="max"/>
        <color rgb="FFFFB628"/>
      </dataBar>
      <extLst>
        <ext xmlns:x14="http://schemas.microsoft.com/office/spreadsheetml/2009/9/main" uri="{B025F937-C7B1-47D3-B67F-A62EFF666E3E}">
          <x14:id>{7481CDCE-7D02-4BB8-A0A9-89FCADD65F39}</x14:id>
        </ext>
      </extLst>
    </cfRule>
    <cfRule type="cellIs" dxfId="430" priority="17" operator="greaterThan">
      <formula>0</formula>
    </cfRule>
    <cfRule type="cellIs" dxfId="429" priority="19" operator="lessThan">
      <formula>0</formula>
    </cfRule>
    <cfRule type="cellIs" dxfId="428" priority="20" operator="lessThan">
      <formula>"&lt;=0"</formula>
    </cfRule>
  </conditionalFormatting>
  <conditionalFormatting sqref="AL69:AL99">
    <cfRule type="cellIs" dxfId="427" priority="18" operator="equal">
      <formula>0</formula>
    </cfRule>
  </conditionalFormatting>
  <conditionalFormatting sqref="AL70:AL99">
    <cfRule type="colorScale" priority="135">
      <colorScale>
        <cfvo type="min"/>
        <cfvo type="percentile" val="50"/>
        <cfvo type="max"/>
        <color rgb="FFF8696B"/>
        <color rgb="FFFCFCFF"/>
        <color rgb="FF5A8AC6"/>
      </colorScale>
    </cfRule>
    <cfRule type="dataBar" priority="136">
      <dataBar>
        <cfvo type="min"/>
        <cfvo type="max"/>
        <color rgb="FFFFB628"/>
      </dataBar>
      <extLst>
        <ext xmlns:x14="http://schemas.microsoft.com/office/spreadsheetml/2009/9/main" uri="{B025F937-C7B1-47D3-B67F-A62EFF666E3E}">
          <x14:id>{CBD0191D-3E49-4F5E-8CA8-8C21B58D5F0D}</x14:id>
        </ext>
      </extLst>
    </cfRule>
    <cfRule type="cellIs" dxfId="426" priority="137" operator="greaterThan">
      <formula>0</formula>
    </cfRule>
    <cfRule type="cellIs" dxfId="425" priority="139" operator="lessThan">
      <formula>0</formula>
    </cfRule>
    <cfRule type="cellIs" dxfId="424" priority="140" operator="lessThan">
      <formula>"&lt;=0"</formula>
    </cfRule>
  </conditionalFormatting>
  <conditionalFormatting sqref="AN5:AN35">
    <cfRule type="colorScale" priority="159">
      <colorScale>
        <cfvo type="min"/>
        <cfvo type="percentile" val="50"/>
        <cfvo type="max"/>
        <color rgb="FFF8696B"/>
        <color rgb="FFFCFCFF"/>
        <color rgb="FF5A8AC6"/>
      </colorScale>
    </cfRule>
    <cfRule type="dataBar" priority="160">
      <dataBar>
        <cfvo type="min"/>
        <cfvo type="max"/>
        <color rgb="FFFFB628"/>
      </dataBar>
      <extLst>
        <ext xmlns:x14="http://schemas.microsoft.com/office/spreadsheetml/2009/9/main" uri="{B025F937-C7B1-47D3-B67F-A62EFF666E3E}">
          <x14:id>{33D100DC-2CA9-4B70-AB3F-ECA43BC81432}</x14:id>
        </ext>
      </extLst>
    </cfRule>
    <cfRule type="cellIs" dxfId="423" priority="161" operator="greaterThan">
      <formula>0</formula>
    </cfRule>
    <cfRule type="cellIs" dxfId="422" priority="162" operator="equal">
      <formula>0</formula>
    </cfRule>
    <cfRule type="cellIs" dxfId="421" priority="163" operator="lessThan">
      <formula>0</formula>
    </cfRule>
    <cfRule type="cellIs" dxfId="420" priority="164" operator="lessThan">
      <formula>"&lt;=0"</formula>
    </cfRule>
  </conditionalFormatting>
  <conditionalFormatting sqref="AN37:AN67">
    <cfRule type="colorScale" priority="141">
      <colorScale>
        <cfvo type="min"/>
        <cfvo type="percentile" val="50"/>
        <cfvo type="max"/>
        <color rgb="FFF8696B"/>
        <color rgb="FFFCFCFF"/>
        <color rgb="FF5A8AC6"/>
      </colorScale>
    </cfRule>
    <cfRule type="dataBar" priority="142">
      <dataBar>
        <cfvo type="min"/>
        <cfvo type="max"/>
        <color rgb="FFFFB628"/>
      </dataBar>
      <extLst>
        <ext xmlns:x14="http://schemas.microsoft.com/office/spreadsheetml/2009/9/main" uri="{B025F937-C7B1-47D3-B67F-A62EFF666E3E}">
          <x14:id>{50C4F3AF-0463-4939-A950-1F9E6A7B0527}</x14:id>
        </ext>
      </extLst>
    </cfRule>
    <cfRule type="cellIs" dxfId="419" priority="143" operator="greaterThan">
      <formula>0</formula>
    </cfRule>
    <cfRule type="cellIs" dxfId="418" priority="144" operator="equal">
      <formula>0</formula>
    </cfRule>
    <cfRule type="cellIs" dxfId="417" priority="145" operator="lessThan">
      <formula>0</formula>
    </cfRule>
    <cfRule type="cellIs" dxfId="416" priority="146" operator="lessThan">
      <formula>"&lt;=0"</formula>
    </cfRule>
  </conditionalFormatting>
  <conditionalFormatting sqref="AN101:AN131">
    <cfRule type="colorScale" priority="129">
      <colorScale>
        <cfvo type="min"/>
        <cfvo type="percentile" val="50"/>
        <cfvo type="max"/>
        <color rgb="FFF8696B"/>
        <color rgb="FFFCFCFF"/>
        <color rgb="FF5A8AC6"/>
      </colorScale>
    </cfRule>
    <cfRule type="dataBar" priority="130">
      <dataBar>
        <cfvo type="min"/>
        <cfvo type="max"/>
        <color rgb="FFFFB628"/>
      </dataBar>
      <extLst>
        <ext xmlns:x14="http://schemas.microsoft.com/office/spreadsheetml/2009/9/main" uri="{B025F937-C7B1-47D3-B67F-A62EFF666E3E}">
          <x14:id>{86645E84-4193-484F-A25D-E8507FEDAD32}</x14:id>
        </ext>
      </extLst>
    </cfRule>
    <cfRule type="cellIs" dxfId="415" priority="131" operator="greaterThan">
      <formula>0</formula>
    </cfRule>
    <cfRule type="cellIs" dxfId="414" priority="132" operator="equal">
      <formula>0</formula>
    </cfRule>
    <cfRule type="cellIs" dxfId="413" priority="133" operator="lessThan">
      <formula>0</formula>
    </cfRule>
    <cfRule type="cellIs" dxfId="412" priority="134" operator="lessThan">
      <formula>"&lt;=0"</formula>
    </cfRule>
  </conditionalFormatting>
  <conditionalFormatting sqref="AO69">
    <cfRule type="colorScale" priority="9">
      <colorScale>
        <cfvo type="min"/>
        <cfvo type="percentile" val="50"/>
        <cfvo type="max"/>
        <color rgb="FFF8696B"/>
        <color rgb="FFFCFCFF"/>
        <color rgb="FF5A8AC6"/>
      </colorScale>
    </cfRule>
    <cfRule type="dataBar" priority="10">
      <dataBar>
        <cfvo type="min"/>
        <cfvo type="max"/>
        <color rgb="FFFFB628"/>
      </dataBar>
      <extLst>
        <ext xmlns:x14="http://schemas.microsoft.com/office/spreadsheetml/2009/9/main" uri="{B025F937-C7B1-47D3-B67F-A62EFF666E3E}">
          <x14:id>{B689D5D4-EDDD-46F6-A30F-6974727ADA20}</x14:id>
        </ext>
      </extLst>
    </cfRule>
    <cfRule type="cellIs" dxfId="411" priority="11" operator="greaterThan">
      <formula>0</formula>
    </cfRule>
    <cfRule type="cellIs" dxfId="410" priority="13" operator="lessThan">
      <formula>0</formula>
    </cfRule>
    <cfRule type="cellIs" dxfId="409" priority="14" operator="lessThan">
      <formula>"&lt;=0"</formula>
    </cfRule>
  </conditionalFormatting>
  <conditionalFormatting sqref="AO69:AO99">
    <cfRule type="cellIs" dxfId="408" priority="12" operator="equal">
      <formula>0</formula>
    </cfRule>
  </conditionalFormatting>
  <conditionalFormatting sqref="AO70:AO99">
    <cfRule type="colorScale" priority="117">
      <colorScale>
        <cfvo type="min"/>
        <cfvo type="percentile" val="50"/>
        <cfvo type="max"/>
        <color rgb="FFF8696B"/>
        <color rgb="FFFCFCFF"/>
        <color rgb="FF5A8AC6"/>
      </colorScale>
    </cfRule>
    <cfRule type="dataBar" priority="118">
      <dataBar>
        <cfvo type="min"/>
        <cfvo type="max"/>
        <color rgb="FFFFB628"/>
      </dataBar>
      <extLst>
        <ext xmlns:x14="http://schemas.microsoft.com/office/spreadsheetml/2009/9/main" uri="{B025F937-C7B1-47D3-B67F-A62EFF666E3E}">
          <x14:id>{DA57B9A7-8A91-46C2-995F-27BE79CA0F83}</x14:id>
        </ext>
      </extLst>
    </cfRule>
    <cfRule type="cellIs" dxfId="407" priority="119" operator="greaterThan">
      <formula>0</formula>
    </cfRule>
    <cfRule type="cellIs" dxfId="406" priority="121" operator="lessThan">
      <formula>0</formula>
    </cfRule>
    <cfRule type="cellIs" dxfId="405" priority="122" operator="lessThan">
      <formula>"&lt;=0"</formula>
    </cfRule>
  </conditionalFormatting>
  <conditionalFormatting sqref="AQ5:AQ35">
    <cfRule type="colorScale" priority="153">
      <colorScale>
        <cfvo type="min"/>
        <cfvo type="percentile" val="50"/>
        <cfvo type="max"/>
        <color rgb="FFF8696B"/>
        <color rgb="FFFCFCFF"/>
        <color rgb="FF5A8AC6"/>
      </colorScale>
    </cfRule>
    <cfRule type="dataBar" priority="154">
      <dataBar>
        <cfvo type="min"/>
        <cfvo type="max"/>
        <color rgb="FFFFB628"/>
      </dataBar>
      <extLst>
        <ext xmlns:x14="http://schemas.microsoft.com/office/spreadsheetml/2009/9/main" uri="{B025F937-C7B1-47D3-B67F-A62EFF666E3E}">
          <x14:id>{3BCE84D5-3CA0-403A-B3D3-FB245E4173D4}</x14:id>
        </ext>
      </extLst>
    </cfRule>
    <cfRule type="cellIs" dxfId="404" priority="155" operator="greaterThan">
      <formula>0</formula>
    </cfRule>
    <cfRule type="cellIs" dxfId="403" priority="156" operator="equal">
      <formula>0</formula>
    </cfRule>
    <cfRule type="cellIs" dxfId="402" priority="157" operator="lessThan">
      <formula>0</formula>
    </cfRule>
    <cfRule type="cellIs" dxfId="401" priority="158" operator="lessThan">
      <formula>"&lt;=0"</formula>
    </cfRule>
  </conditionalFormatting>
  <conditionalFormatting sqref="AQ37:AQ67">
    <cfRule type="colorScale" priority="123">
      <colorScale>
        <cfvo type="min"/>
        <cfvo type="percentile" val="50"/>
        <cfvo type="max"/>
        <color rgb="FFF8696B"/>
        <color rgb="FFFCFCFF"/>
        <color rgb="FF5A8AC6"/>
      </colorScale>
    </cfRule>
    <cfRule type="dataBar" priority="124">
      <dataBar>
        <cfvo type="min"/>
        <cfvo type="max"/>
        <color rgb="FFFFB628"/>
      </dataBar>
      <extLst>
        <ext xmlns:x14="http://schemas.microsoft.com/office/spreadsheetml/2009/9/main" uri="{B025F937-C7B1-47D3-B67F-A62EFF666E3E}">
          <x14:id>{84EBBBCA-4997-4670-B231-2A67315A070F}</x14:id>
        </ext>
      </extLst>
    </cfRule>
    <cfRule type="cellIs" dxfId="400" priority="125" operator="greaterThan">
      <formula>0</formula>
    </cfRule>
    <cfRule type="cellIs" dxfId="399" priority="126" operator="equal">
      <formula>0</formula>
    </cfRule>
    <cfRule type="cellIs" dxfId="398" priority="127" operator="lessThan">
      <formula>0</formula>
    </cfRule>
    <cfRule type="cellIs" dxfId="397" priority="128" operator="lessThan">
      <formula>"&lt;=0"</formula>
    </cfRule>
  </conditionalFormatting>
  <conditionalFormatting sqref="AQ101:AQ131">
    <cfRule type="colorScale" priority="111">
      <colorScale>
        <cfvo type="min"/>
        <cfvo type="percentile" val="50"/>
        <cfvo type="max"/>
        <color rgb="FFF8696B"/>
        <color rgb="FFFCFCFF"/>
        <color rgb="FF5A8AC6"/>
      </colorScale>
    </cfRule>
    <cfRule type="dataBar" priority="112">
      <dataBar>
        <cfvo type="min"/>
        <cfvo type="max"/>
        <color rgb="FFFFB628"/>
      </dataBar>
      <extLst>
        <ext xmlns:x14="http://schemas.microsoft.com/office/spreadsheetml/2009/9/main" uri="{B025F937-C7B1-47D3-B67F-A62EFF666E3E}">
          <x14:id>{538E816F-1B1F-4AEE-B712-1256529EAC2E}</x14:id>
        </ext>
      </extLst>
    </cfRule>
    <cfRule type="cellIs" dxfId="396" priority="113" operator="greaterThan">
      <formula>0</formula>
    </cfRule>
    <cfRule type="cellIs" dxfId="395" priority="114" operator="equal">
      <formula>0</formula>
    </cfRule>
    <cfRule type="cellIs" dxfId="394" priority="115" operator="lessThan">
      <formula>0</formula>
    </cfRule>
    <cfRule type="cellIs" dxfId="393" priority="116" operator="lessThan">
      <formula>"&lt;=0"</formula>
    </cfRule>
  </conditionalFormatting>
  <conditionalFormatting sqref="AR69">
    <cfRule type="colorScale" priority="3">
      <colorScale>
        <cfvo type="min"/>
        <cfvo type="percentile" val="50"/>
        <cfvo type="max"/>
        <color rgb="FFF8696B"/>
        <color rgb="FFFCFCFF"/>
        <color rgb="FF5A8AC6"/>
      </colorScale>
    </cfRule>
    <cfRule type="dataBar" priority="4">
      <dataBar>
        <cfvo type="min"/>
        <cfvo type="max"/>
        <color rgb="FFFFB628"/>
      </dataBar>
      <extLst>
        <ext xmlns:x14="http://schemas.microsoft.com/office/spreadsheetml/2009/9/main" uri="{B025F937-C7B1-47D3-B67F-A62EFF666E3E}">
          <x14:id>{3366CE76-2AE7-490E-827F-7CF6EF3EA980}</x14:id>
        </ext>
      </extLst>
    </cfRule>
    <cfRule type="cellIs" dxfId="392" priority="5" operator="greaterThan">
      <formula>0</formula>
    </cfRule>
    <cfRule type="cellIs" dxfId="391" priority="7" operator="lessThan">
      <formula>0</formula>
    </cfRule>
    <cfRule type="cellIs" dxfId="390" priority="8" operator="lessThan">
      <formula>"&lt;=0"</formula>
    </cfRule>
  </conditionalFormatting>
  <conditionalFormatting sqref="AR69:AR99">
    <cfRule type="cellIs" dxfId="389" priority="6" operator="equal">
      <formula>0</formula>
    </cfRule>
  </conditionalFormatting>
  <conditionalFormatting sqref="AR70:AR99">
    <cfRule type="colorScale" priority="99">
      <colorScale>
        <cfvo type="min"/>
        <cfvo type="percentile" val="50"/>
        <cfvo type="max"/>
        <color rgb="FFF8696B"/>
        <color rgb="FFFCFCFF"/>
        <color rgb="FF5A8AC6"/>
      </colorScale>
    </cfRule>
    <cfRule type="dataBar" priority="100">
      <dataBar>
        <cfvo type="min"/>
        <cfvo type="max"/>
        <color rgb="FFFFB628"/>
      </dataBar>
      <extLst>
        <ext xmlns:x14="http://schemas.microsoft.com/office/spreadsheetml/2009/9/main" uri="{B025F937-C7B1-47D3-B67F-A62EFF666E3E}">
          <x14:id>{7DEEB964-9CBB-4B51-BE74-D6AF8A4006A7}</x14:id>
        </ext>
      </extLst>
    </cfRule>
    <cfRule type="cellIs" dxfId="388" priority="101" operator="greaterThan">
      <formula>0</formula>
    </cfRule>
    <cfRule type="cellIs" dxfId="387" priority="103" operator="lessThan">
      <formula>0</formula>
    </cfRule>
    <cfRule type="cellIs" dxfId="386" priority="104" operator="lessThan">
      <formula>"&lt;=0"</formula>
    </cfRule>
  </conditionalFormatting>
  <conditionalFormatting sqref="AT5:AT35">
    <cfRule type="colorScale" priority="147">
      <colorScale>
        <cfvo type="min"/>
        <cfvo type="percentile" val="50"/>
        <cfvo type="max"/>
        <color rgb="FFF8696B"/>
        <color rgb="FFFCFCFF"/>
        <color rgb="FF5A8AC6"/>
      </colorScale>
    </cfRule>
    <cfRule type="dataBar" priority="148">
      <dataBar>
        <cfvo type="min"/>
        <cfvo type="max"/>
        <color rgb="FFFFB628"/>
      </dataBar>
      <extLst>
        <ext xmlns:x14="http://schemas.microsoft.com/office/spreadsheetml/2009/9/main" uri="{B025F937-C7B1-47D3-B67F-A62EFF666E3E}">
          <x14:id>{FE50E258-A095-45E6-ADC4-654EB7899BFE}</x14:id>
        </ext>
      </extLst>
    </cfRule>
    <cfRule type="cellIs" dxfId="385" priority="149" operator="greaterThan">
      <formula>0</formula>
    </cfRule>
    <cfRule type="cellIs" dxfId="384" priority="150" operator="equal">
      <formula>0</formula>
    </cfRule>
    <cfRule type="cellIs" dxfId="383" priority="151" operator="lessThan">
      <formula>0</formula>
    </cfRule>
    <cfRule type="cellIs" dxfId="382" priority="152" operator="lessThan">
      <formula>"&lt;=0"</formula>
    </cfRule>
  </conditionalFormatting>
  <conditionalFormatting sqref="AT37:AT67">
    <cfRule type="colorScale" priority="105">
      <colorScale>
        <cfvo type="min"/>
        <cfvo type="percentile" val="50"/>
        <cfvo type="max"/>
        <color rgb="FFF8696B"/>
        <color rgb="FFFCFCFF"/>
        <color rgb="FF5A8AC6"/>
      </colorScale>
    </cfRule>
    <cfRule type="dataBar" priority="106">
      <dataBar>
        <cfvo type="min"/>
        <cfvo type="max"/>
        <color rgb="FFFFB628"/>
      </dataBar>
      <extLst>
        <ext xmlns:x14="http://schemas.microsoft.com/office/spreadsheetml/2009/9/main" uri="{B025F937-C7B1-47D3-B67F-A62EFF666E3E}">
          <x14:id>{ED408850-8DF0-4B95-AC0F-5AC6B5628CD8}</x14:id>
        </ext>
      </extLst>
    </cfRule>
    <cfRule type="cellIs" dxfId="381" priority="107" operator="greaterThan">
      <formula>0</formula>
    </cfRule>
    <cfRule type="cellIs" dxfId="380" priority="108" operator="equal">
      <formula>0</formula>
    </cfRule>
    <cfRule type="cellIs" dxfId="379" priority="109" operator="lessThan">
      <formula>0</formula>
    </cfRule>
    <cfRule type="cellIs" dxfId="378" priority="110" operator="lessThan">
      <formula>"&lt;=0"</formula>
    </cfRule>
  </conditionalFormatting>
  <conditionalFormatting sqref="AT101:AT131">
    <cfRule type="colorScale" priority="93">
      <colorScale>
        <cfvo type="min"/>
        <cfvo type="percentile" val="50"/>
        <cfvo type="max"/>
        <color rgb="FFF8696B"/>
        <color rgb="FFFCFCFF"/>
        <color rgb="FF5A8AC6"/>
      </colorScale>
    </cfRule>
    <cfRule type="dataBar" priority="94">
      <dataBar>
        <cfvo type="min"/>
        <cfvo type="max"/>
        <color rgb="FFFFB628"/>
      </dataBar>
      <extLst>
        <ext xmlns:x14="http://schemas.microsoft.com/office/spreadsheetml/2009/9/main" uri="{B025F937-C7B1-47D3-B67F-A62EFF666E3E}">
          <x14:id>{C696EEAF-E5B1-4CA8-AF45-48574AC99D6A}</x14:id>
        </ext>
      </extLst>
    </cfRule>
    <cfRule type="cellIs" dxfId="377" priority="95" operator="greaterThan">
      <formula>0</formula>
    </cfRule>
    <cfRule type="cellIs" dxfId="376" priority="96" operator="equal">
      <formula>0</formula>
    </cfRule>
    <cfRule type="cellIs" dxfId="375" priority="97" operator="lessThan">
      <formula>0</formula>
    </cfRule>
    <cfRule type="cellIs" dxfId="374" priority="98" operator="lessThan">
      <formula>"&lt;=0"</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941F09D8-6AD5-4C40-B0D2-142BAD81A2F6}">
            <x14:dataBar minLength="0" maxLength="100" border="1" negativeBarBorderColorSameAsPositive="0">
              <x14:cfvo type="autoMin"/>
              <x14:cfvo type="autoMax"/>
              <x14:borderColor rgb="FFFFB628"/>
              <x14:negativeFillColor rgb="FFFF0000"/>
              <x14:negativeBorderColor rgb="FFFF0000"/>
              <x14:axisColor rgb="FF000000"/>
            </x14:dataBar>
          </x14:cfRule>
          <xm:sqref>B69</xm:sqref>
        </x14:conditionalFormatting>
        <x14:conditionalFormatting xmlns:xm="http://schemas.microsoft.com/office/excel/2006/main">
          <x14:cfRule type="dataBar" id="{214E7796-4D4F-44E6-B121-B151CC92D12F}">
            <x14:dataBar minLength="0" maxLength="100" border="1" negativeBarBorderColorSameAsPositive="0">
              <x14:cfvo type="autoMin"/>
              <x14:cfvo type="autoMax"/>
              <x14:borderColor rgb="FFFFB628"/>
              <x14:negativeFillColor rgb="FFFF0000"/>
              <x14:negativeBorderColor rgb="FFFF0000"/>
              <x14:axisColor rgb="FF000000"/>
            </x14:dataBar>
          </x14:cfRule>
          <xm:sqref>B70:B99</xm:sqref>
        </x14:conditionalFormatting>
        <x14:conditionalFormatting xmlns:xm="http://schemas.microsoft.com/office/excel/2006/main">
          <x14:cfRule type="dataBar" id="{7C20A1B0-3F3D-4EA5-8121-9F582B82DEDA}">
            <x14:dataBar minLength="0" maxLength="100" border="1" negativeBarBorderColorSameAsPositive="0">
              <x14:cfvo type="autoMin"/>
              <x14:cfvo type="autoMax"/>
              <x14:borderColor rgb="FFFFB628"/>
              <x14:negativeFillColor rgb="FFFF0000"/>
              <x14:negativeBorderColor rgb="FFFF0000"/>
              <x14:axisColor rgb="FF000000"/>
            </x14:dataBar>
          </x14:cfRule>
          <xm:sqref>D5:D35</xm:sqref>
        </x14:conditionalFormatting>
        <x14:conditionalFormatting xmlns:xm="http://schemas.microsoft.com/office/excel/2006/main">
          <x14:cfRule type="dataBar" id="{2CC1BCBB-C230-4997-B832-A4326351C361}">
            <x14:dataBar minLength="0" maxLength="100" border="1" negativeBarBorderColorSameAsPositive="0">
              <x14:cfvo type="autoMin"/>
              <x14:cfvo type="autoMax"/>
              <x14:borderColor rgb="FFFFB628"/>
              <x14:negativeFillColor rgb="FFFF0000"/>
              <x14:negativeBorderColor rgb="FFFF0000"/>
              <x14:axisColor rgb="FF000000"/>
            </x14:dataBar>
          </x14:cfRule>
          <xm:sqref>D37:D67</xm:sqref>
        </x14:conditionalFormatting>
        <x14:conditionalFormatting xmlns:xm="http://schemas.microsoft.com/office/excel/2006/main">
          <x14:cfRule type="dataBar" id="{6DB61384-D114-48AC-B06F-A6AC7342B57E}">
            <x14:dataBar minLength="0" maxLength="100" border="1" negativeBarBorderColorSameAsPositive="0">
              <x14:cfvo type="autoMin"/>
              <x14:cfvo type="autoMax"/>
              <x14:borderColor rgb="FFFFB628"/>
              <x14:negativeFillColor rgb="FFFF0000"/>
              <x14:negativeBorderColor rgb="FFFF0000"/>
              <x14:axisColor rgb="FF000000"/>
            </x14:dataBar>
          </x14:cfRule>
          <xm:sqref>D101:D131</xm:sqref>
        </x14:conditionalFormatting>
        <x14:conditionalFormatting xmlns:xm="http://schemas.microsoft.com/office/excel/2006/main">
          <x14:cfRule type="dataBar" id="{1670AC71-C3AD-41E0-92A2-F7EFC2F73123}">
            <x14:dataBar minLength="0" maxLength="100" border="1" negativeBarBorderColorSameAsPositive="0">
              <x14:cfvo type="autoMin"/>
              <x14:cfvo type="autoMax"/>
              <x14:borderColor rgb="FFFFB628"/>
              <x14:negativeFillColor rgb="FFFF0000"/>
              <x14:negativeBorderColor rgb="FFFF0000"/>
              <x14:axisColor rgb="FF000000"/>
            </x14:dataBar>
          </x14:cfRule>
          <xm:sqref>E69</xm:sqref>
        </x14:conditionalFormatting>
        <x14:conditionalFormatting xmlns:xm="http://schemas.microsoft.com/office/excel/2006/main">
          <x14:cfRule type="dataBar" id="{F332B0CF-C568-435A-8B9E-0D7DA128721F}">
            <x14:dataBar minLength="0" maxLength="100" border="1" negativeBarBorderColorSameAsPositive="0">
              <x14:cfvo type="autoMin"/>
              <x14:cfvo type="autoMax"/>
              <x14:borderColor rgb="FFFFB628"/>
              <x14:negativeFillColor rgb="FFFF0000"/>
              <x14:negativeBorderColor rgb="FFFF0000"/>
              <x14:axisColor rgb="FF000000"/>
            </x14:dataBar>
          </x14:cfRule>
          <xm:sqref>E70:E99</xm:sqref>
        </x14:conditionalFormatting>
        <x14:conditionalFormatting xmlns:xm="http://schemas.microsoft.com/office/excel/2006/main">
          <x14:cfRule type="dataBar" id="{E92E8FD6-CE38-430A-82E0-66D5F770EDF2}">
            <x14:dataBar minLength="0" maxLength="100" border="1" negativeBarBorderColorSameAsPositive="0">
              <x14:cfvo type="autoMin"/>
              <x14:cfvo type="autoMax"/>
              <x14:borderColor rgb="FFFFB628"/>
              <x14:negativeFillColor rgb="FFFF0000"/>
              <x14:negativeBorderColor rgb="FFFF0000"/>
              <x14:axisColor rgb="FF000000"/>
            </x14:dataBar>
          </x14:cfRule>
          <xm:sqref>G5:G35</xm:sqref>
        </x14:conditionalFormatting>
        <x14:conditionalFormatting xmlns:xm="http://schemas.microsoft.com/office/excel/2006/main">
          <x14:cfRule type="dataBar" id="{03B6D605-228E-46A7-8A90-012F6EA3C8DC}">
            <x14:dataBar minLength="0" maxLength="100" border="1" negativeBarBorderColorSameAsPositive="0">
              <x14:cfvo type="autoMin"/>
              <x14:cfvo type="autoMax"/>
              <x14:borderColor rgb="FFFFB628"/>
              <x14:negativeFillColor rgb="FFFF0000"/>
              <x14:negativeBorderColor rgb="FFFF0000"/>
              <x14:axisColor rgb="FF000000"/>
            </x14:dataBar>
          </x14:cfRule>
          <xm:sqref>G37:G67</xm:sqref>
        </x14:conditionalFormatting>
        <x14:conditionalFormatting xmlns:xm="http://schemas.microsoft.com/office/excel/2006/main">
          <x14:cfRule type="dataBar" id="{F890B31A-3A70-47C7-80CB-D876E86FAD86}">
            <x14:dataBar minLength="0" maxLength="100" border="1" negativeBarBorderColorSameAsPositive="0">
              <x14:cfvo type="autoMin"/>
              <x14:cfvo type="autoMax"/>
              <x14:borderColor rgb="FFFFB628"/>
              <x14:negativeFillColor rgb="FFFF0000"/>
              <x14:negativeBorderColor rgb="FFFF0000"/>
              <x14:axisColor rgb="FF000000"/>
            </x14:dataBar>
          </x14:cfRule>
          <xm:sqref>G101:G131</xm:sqref>
        </x14:conditionalFormatting>
        <x14:conditionalFormatting xmlns:xm="http://schemas.microsoft.com/office/excel/2006/main">
          <x14:cfRule type="dataBar" id="{71AC834B-05D0-4D5D-9CB0-BDC6BCAF43F4}">
            <x14:dataBar minLength="0" maxLength="100" border="1" negativeBarBorderColorSameAsPositive="0">
              <x14:cfvo type="autoMin"/>
              <x14:cfvo type="autoMax"/>
              <x14:borderColor rgb="FFFFB628"/>
              <x14:negativeFillColor rgb="FFFF0000"/>
              <x14:negativeBorderColor rgb="FFFF0000"/>
              <x14:axisColor rgb="FF000000"/>
            </x14:dataBar>
          </x14:cfRule>
          <xm:sqref>H69</xm:sqref>
        </x14:conditionalFormatting>
        <x14:conditionalFormatting xmlns:xm="http://schemas.microsoft.com/office/excel/2006/main">
          <x14:cfRule type="dataBar" id="{6DFC1664-A7B1-4245-B442-B0B2CFE3ED84}">
            <x14:dataBar minLength="0" maxLength="100" border="1" negativeBarBorderColorSameAsPositive="0">
              <x14:cfvo type="autoMin"/>
              <x14:cfvo type="autoMax"/>
              <x14:borderColor rgb="FFFFB628"/>
              <x14:negativeFillColor rgb="FFFF0000"/>
              <x14:negativeBorderColor rgb="FFFF0000"/>
              <x14:axisColor rgb="FF000000"/>
            </x14:dataBar>
          </x14:cfRule>
          <xm:sqref>H70:H99</xm:sqref>
        </x14:conditionalFormatting>
        <x14:conditionalFormatting xmlns:xm="http://schemas.microsoft.com/office/excel/2006/main">
          <x14:cfRule type="dataBar" id="{1015F8AC-BA73-4A12-8A0B-74170D31A0D2}">
            <x14:dataBar minLength="0" maxLength="100" border="1" negativeBarBorderColorSameAsPositive="0">
              <x14:cfvo type="autoMin"/>
              <x14:cfvo type="autoMax"/>
              <x14:borderColor rgb="FFFFB628"/>
              <x14:negativeFillColor rgb="FFFF0000"/>
              <x14:negativeBorderColor rgb="FFFF0000"/>
              <x14:axisColor rgb="FF000000"/>
            </x14:dataBar>
          </x14:cfRule>
          <xm:sqref>J5:J35</xm:sqref>
        </x14:conditionalFormatting>
        <x14:conditionalFormatting xmlns:xm="http://schemas.microsoft.com/office/excel/2006/main">
          <x14:cfRule type="dataBar" id="{806E26BE-B33A-4782-9C81-FFD93ED19B5B}">
            <x14:dataBar minLength="0" maxLength="100" border="1" negativeBarBorderColorSameAsPositive="0">
              <x14:cfvo type="autoMin"/>
              <x14:cfvo type="autoMax"/>
              <x14:borderColor rgb="FFFFB628"/>
              <x14:negativeFillColor rgb="FFFF0000"/>
              <x14:negativeBorderColor rgb="FFFF0000"/>
              <x14:axisColor rgb="FF000000"/>
            </x14:dataBar>
          </x14:cfRule>
          <xm:sqref>J37:J67</xm:sqref>
        </x14:conditionalFormatting>
        <x14:conditionalFormatting xmlns:xm="http://schemas.microsoft.com/office/excel/2006/main">
          <x14:cfRule type="dataBar" id="{E5E3043A-FB8A-44E9-A9BA-C03D337AFFF3}">
            <x14:dataBar minLength="0" maxLength="100" border="1" negativeBarBorderColorSameAsPositive="0">
              <x14:cfvo type="autoMin"/>
              <x14:cfvo type="autoMax"/>
              <x14:borderColor rgb="FFFFB628"/>
              <x14:negativeFillColor rgb="FFFF0000"/>
              <x14:negativeBorderColor rgb="FFFF0000"/>
              <x14:axisColor rgb="FF000000"/>
            </x14:dataBar>
          </x14:cfRule>
          <xm:sqref>J101:J131</xm:sqref>
        </x14:conditionalFormatting>
        <x14:conditionalFormatting xmlns:xm="http://schemas.microsoft.com/office/excel/2006/main">
          <x14:cfRule type="dataBar" id="{EC3D394E-4D27-4EF0-A2D4-484727FEA76E}">
            <x14:dataBar minLength="0" maxLength="100" border="1" negativeBarBorderColorSameAsPositive="0">
              <x14:cfvo type="autoMin"/>
              <x14:cfvo type="autoMax"/>
              <x14:borderColor rgb="FFFFB628"/>
              <x14:negativeFillColor rgb="FFFF0000"/>
              <x14:negativeBorderColor rgb="FFFF0000"/>
              <x14:axisColor rgb="FF000000"/>
            </x14:dataBar>
          </x14:cfRule>
          <xm:sqref>K69</xm:sqref>
        </x14:conditionalFormatting>
        <x14:conditionalFormatting xmlns:xm="http://schemas.microsoft.com/office/excel/2006/main">
          <x14:cfRule type="dataBar" id="{23CBFE98-663B-4166-BCD2-0DF6EDAE8A54}">
            <x14:dataBar minLength="0" maxLength="100" border="1" negativeBarBorderColorSameAsPositive="0">
              <x14:cfvo type="autoMin"/>
              <x14:cfvo type="autoMax"/>
              <x14:borderColor rgb="FFFFB628"/>
              <x14:negativeFillColor rgb="FFFF0000"/>
              <x14:negativeBorderColor rgb="FFFF0000"/>
              <x14:axisColor rgb="FF000000"/>
            </x14:dataBar>
          </x14:cfRule>
          <xm:sqref>K70:K99</xm:sqref>
        </x14:conditionalFormatting>
        <x14:conditionalFormatting xmlns:xm="http://schemas.microsoft.com/office/excel/2006/main">
          <x14:cfRule type="dataBar" id="{4D90C7F9-5409-47DB-AC57-7A15E3D3F378}">
            <x14:dataBar minLength="0" maxLength="100" border="1" negativeBarBorderColorSameAsPositive="0">
              <x14:cfvo type="autoMin"/>
              <x14:cfvo type="autoMax"/>
              <x14:borderColor rgb="FFFFB628"/>
              <x14:negativeFillColor rgb="FFFF0000"/>
              <x14:negativeBorderColor rgb="FFFF0000"/>
              <x14:axisColor rgb="FF000000"/>
            </x14:dataBar>
          </x14:cfRule>
          <xm:sqref>M5:M35 P5:P35</xm:sqref>
        </x14:conditionalFormatting>
        <x14:conditionalFormatting xmlns:xm="http://schemas.microsoft.com/office/excel/2006/main">
          <x14:cfRule type="dataBar" id="{DE405052-1A1E-451B-9A39-8A1BE9D6F241}">
            <x14:dataBar minLength="0" maxLength="100" border="1" negativeBarBorderColorSameAsPositive="0">
              <x14:cfvo type="autoMin"/>
              <x14:cfvo type="autoMax"/>
              <x14:borderColor rgb="FFFFB628"/>
              <x14:negativeFillColor rgb="FFFF0000"/>
              <x14:negativeBorderColor rgb="FFFF0000"/>
              <x14:axisColor rgb="FF000000"/>
            </x14:dataBar>
          </x14:cfRule>
          <xm:sqref>M37:M67</xm:sqref>
        </x14:conditionalFormatting>
        <x14:conditionalFormatting xmlns:xm="http://schemas.microsoft.com/office/excel/2006/main">
          <x14:cfRule type="dataBar" id="{FE5C5F5F-2D32-45D5-8D2E-5013E229CEFA}">
            <x14:dataBar minLength="0" maxLength="100" border="1" negativeBarBorderColorSameAsPositive="0">
              <x14:cfvo type="autoMin"/>
              <x14:cfvo type="autoMax"/>
              <x14:borderColor rgb="FFFFB628"/>
              <x14:negativeFillColor rgb="FFFF0000"/>
              <x14:negativeBorderColor rgb="FFFF0000"/>
              <x14:axisColor rgb="FF000000"/>
            </x14:dataBar>
          </x14:cfRule>
          <xm:sqref>M101:M131</xm:sqref>
        </x14:conditionalFormatting>
        <x14:conditionalFormatting xmlns:xm="http://schemas.microsoft.com/office/excel/2006/main">
          <x14:cfRule type="dataBar" id="{54F96713-28AB-4076-94D1-3CEA20A41878}">
            <x14:dataBar minLength="0" maxLength="100" border="1" negativeBarBorderColorSameAsPositive="0">
              <x14:cfvo type="autoMin"/>
              <x14:cfvo type="autoMax"/>
              <x14:borderColor rgb="FFFFB628"/>
              <x14:negativeFillColor rgb="FFFF0000"/>
              <x14:negativeBorderColor rgb="FFFF0000"/>
              <x14:axisColor rgb="FF000000"/>
            </x14:dataBar>
          </x14:cfRule>
          <xm:sqref>N69</xm:sqref>
        </x14:conditionalFormatting>
        <x14:conditionalFormatting xmlns:xm="http://schemas.microsoft.com/office/excel/2006/main">
          <x14:cfRule type="dataBar" id="{A0902598-4EB4-4333-9DDD-6950B173F485}">
            <x14:dataBar minLength="0" maxLength="100" border="1" negativeBarBorderColorSameAsPositive="0">
              <x14:cfvo type="autoMin"/>
              <x14:cfvo type="autoMax"/>
              <x14:borderColor rgb="FFFFB628"/>
              <x14:negativeFillColor rgb="FFFF0000"/>
              <x14:negativeBorderColor rgb="FFFF0000"/>
              <x14:axisColor rgb="FF000000"/>
            </x14:dataBar>
          </x14:cfRule>
          <xm:sqref>N70:N99</xm:sqref>
        </x14:conditionalFormatting>
        <x14:conditionalFormatting xmlns:xm="http://schemas.microsoft.com/office/excel/2006/main">
          <x14:cfRule type="dataBar" id="{D5910407-BA3B-4FC4-B84A-CB11E698EED9}">
            <x14:dataBar minLength="0" maxLength="100" border="1" negativeBarBorderColorSameAsPositive="0">
              <x14:cfvo type="autoMin"/>
              <x14:cfvo type="autoMax"/>
              <x14:borderColor rgb="FFFFB628"/>
              <x14:negativeFillColor rgb="FFFF0000"/>
              <x14:negativeBorderColor rgb="FFFF0000"/>
              <x14:axisColor rgb="FF000000"/>
            </x14:dataBar>
          </x14:cfRule>
          <xm:sqref>P37:P67</xm:sqref>
        </x14:conditionalFormatting>
        <x14:conditionalFormatting xmlns:xm="http://schemas.microsoft.com/office/excel/2006/main">
          <x14:cfRule type="dataBar" id="{AF6AA4EC-7AD6-47D6-9638-148AD2E76565}">
            <x14:dataBar minLength="0" maxLength="100" border="1" negativeBarBorderColorSameAsPositive="0">
              <x14:cfvo type="autoMin"/>
              <x14:cfvo type="autoMax"/>
              <x14:borderColor rgb="FFFFB628"/>
              <x14:negativeFillColor rgb="FFFF0000"/>
              <x14:negativeBorderColor rgb="FFFF0000"/>
              <x14:axisColor rgb="FF000000"/>
            </x14:dataBar>
          </x14:cfRule>
          <xm:sqref>P101:P131</xm:sqref>
        </x14:conditionalFormatting>
        <x14:conditionalFormatting xmlns:xm="http://schemas.microsoft.com/office/excel/2006/main">
          <x14:cfRule type="dataBar" id="{36C74152-D2CE-4686-A045-1AD9E98E9D27}">
            <x14:dataBar minLength="0" maxLength="100" border="1" negativeBarBorderColorSameAsPositive="0">
              <x14:cfvo type="autoMin"/>
              <x14:cfvo type="autoMax"/>
              <x14:borderColor rgb="FFFFB628"/>
              <x14:negativeFillColor rgb="FFFF0000"/>
              <x14:negativeBorderColor rgb="FFFF0000"/>
              <x14:axisColor rgb="FF000000"/>
            </x14:dataBar>
          </x14:cfRule>
          <xm:sqref>Q69</xm:sqref>
        </x14:conditionalFormatting>
        <x14:conditionalFormatting xmlns:xm="http://schemas.microsoft.com/office/excel/2006/main">
          <x14:cfRule type="dataBar" id="{68964195-3A55-43FF-BED7-E74973F4A2EB}">
            <x14:dataBar minLength="0" maxLength="100" border="1" negativeBarBorderColorSameAsPositive="0">
              <x14:cfvo type="autoMin"/>
              <x14:cfvo type="autoMax"/>
              <x14:borderColor rgb="FFFFB628"/>
              <x14:negativeFillColor rgb="FFFF0000"/>
              <x14:negativeBorderColor rgb="FFFF0000"/>
              <x14:axisColor rgb="FF000000"/>
            </x14:dataBar>
          </x14:cfRule>
          <xm:sqref>Q70:Q99</xm:sqref>
        </x14:conditionalFormatting>
        <x14:conditionalFormatting xmlns:xm="http://schemas.microsoft.com/office/excel/2006/main">
          <x14:cfRule type="dataBar" id="{3A989D36-3B04-4B41-8F8F-ADAFBF70B90C}">
            <x14:dataBar minLength="0" maxLength="100" border="1" negativeBarBorderColorSameAsPositive="0">
              <x14:cfvo type="autoMin"/>
              <x14:cfvo type="autoMax"/>
              <x14:borderColor rgb="FFFFB628"/>
              <x14:negativeFillColor rgb="FFFF0000"/>
              <x14:negativeBorderColor rgb="FFFF0000"/>
              <x14:axisColor rgb="FF000000"/>
            </x14:dataBar>
          </x14:cfRule>
          <xm:sqref>S5:S35</xm:sqref>
        </x14:conditionalFormatting>
        <x14:conditionalFormatting xmlns:xm="http://schemas.microsoft.com/office/excel/2006/main">
          <x14:cfRule type="dataBar" id="{1039A48E-B24F-4E31-88B0-9DF6E505064B}">
            <x14:dataBar minLength="0" maxLength="100" border="1" negativeBarBorderColorSameAsPositive="0">
              <x14:cfvo type="autoMin"/>
              <x14:cfvo type="autoMax"/>
              <x14:borderColor rgb="FFFFB628"/>
              <x14:negativeFillColor rgb="FFFF0000"/>
              <x14:negativeBorderColor rgb="FFFF0000"/>
              <x14:axisColor rgb="FF000000"/>
            </x14:dataBar>
          </x14:cfRule>
          <xm:sqref>S37:S67</xm:sqref>
        </x14:conditionalFormatting>
        <x14:conditionalFormatting xmlns:xm="http://schemas.microsoft.com/office/excel/2006/main">
          <x14:cfRule type="dataBar" id="{481B7BC5-A524-4E55-930D-37C04A212DEF}">
            <x14:dataBar minLength="0" maxLength="100" border="1" negativeBarBorderColorSameAsPositive="0">
              <x14:cfvo type="autoMin"/>
              <x14:cfvo type="autoMax"/>
              <x14:borderColor rgb="FFFFB628"/>
              <x14:negativeFillColor rgb="FFFF0000"/>
              <x14:negativeBorderColor rgb="FFFF0000"/>
              <x14:axisColor rgb="FF000000"/>
            </x14:dataBar>
          </x14:cfRule>
          <xm:sqref>S101:S131</xm:sqref>
        </x14:conditionalFormatting>
        <x14:conditionalFormatting xmlns:xm="http://schemas.microsoft.com/office/excel/2006/main">
          <x14:cfRule type="dataBar" id="{B658B8A8-06B1-4640-8AB6-D2564E62FA5F}">
            <x14:dataBar minLength="0" maxLength="100" border="1" negativeBarBorderColorSameAsPositive="0">
              <x14:cfvo type="autoMin"/>
              <x14:cfvo type="autoMax"/>
              <x14:borderColor rgb="FFFFB628"/>
              <x14:negativeFillColor rgb="FFFF0000"/>
              <x14:negativeBorderColor rgb="FFFF0000"/>
              <x14:axisColor rgb="FF000000"/>
            </x14:dataBar>
          </x14:cfRule>
          <xm:sqref>W69 T69</xm:sqref>
        </x14:conditionalFormatting>
        <x14:conditionalFormatting xmlns:xm="http://schemas.microsoft.com/office/excel/2006/main">
          <x14:cfRule type="dataBar" id="{3B655D3A-4749-453C-A9F0-138CF06B940C}">
            <x14:dataBar minLength="0" maxLength="100" border="1" negativeBarBorderColorSameAsPositive="0">
              <x14:cfvo type="autoMin"/>
              <x14:cfvo type="autoMax"/>
              <x14:borderColor rgb="FFFFB628"/>
              <x14:negativeFillColor rgb="FFFF0000"/>
              <x14:negativeBorderColor rgb="FFFF0000"/>
              <x14:axisColor rgb="FF000000"/>
            </x14:dataBar>
          </x14:cfRule>
          <xm:sqref>T70:T99 W80:W137 W37:W68 W70:W78</xm:sqref>
        </x14:conditionalFormatting>
        <x14:conditionalFormatting xmlns:xm="http://schemas.microsoft.com/office/excel/2006/main">
          <x14:cfRule type="dataBar" id="{1F2492B1-46FF-4C04-82A0-39786103941B}">
            <x14:dataBar minLength="0" maxLength="100" border="1" negativeBarBorderColorSameAsPositive="0">
              <x14:cfvo type="autoMin"/>
              <x14:cfvo type="autoMax"/>
              <x14:borderColor rgb="FFFFB628"/>
              <x14:negativeFillColor rgb="FFFF0000"/>
              <x14:negativeBorderColor rgb="FFFF0000"/>
              <x14:axisColor rgb="FF000000"/>
            </x14:dataBar>
          </x14:cfRule>
          <xm:sqref>V5:V35</xm:sqref>
        </x14:conditionalFormatting>
        <x14:conditionalFormatting xmlns:xm="http://schemas.microsoft.com/office/excel/2006/main">
          <x14:cfRule type="dataBar" id="{38737793-4B33-4B8E-B82A-DCFE25D674DD}">
            <x14:dataBar minLength="0" maxLength="100" border="1" negativeBarBorderColorSameAsPositive="0">
              <x14:cfvo type="autoMin"/>
              <x14:cfvo type="autoMax"/>
              <x14:borderColor rgb="FFFFB628"/>
              <x14:negativeFillColor rgb="FFFF0000"/>
              <x14:negativeBorderColor rgb="FFFF0000"/>
              <x14:axisColor rgb="FF000000"/>
            </x14:dataBar>
          </x14:cfRule>
          <xm:sqref>V37:V67</xm:sqref>
        </x14:conditionalFormatting>
        <x14:conditionalFormatting xmlns:xm="http://schemas.microsoft.com/office/excel/2006/main">
          <x14:cfRule type="dataBar" id="{86D63B81-A63A-4EAE-95FC-E9D05ECFCA62}">
            <x14:dataBar minLength="0" maxLength="100" border="1" negativeBarBorderColorSameAsPositive="0">
              <x14:cfvo type="autoMin"/>
              <x14:cfvo type="autoMax"/>
              <x14:borderColor rgb="FFFFB628"/>
              <x14:negativeFillColor rgb="FFFF0000"/>
              <x14:negativeBorderColor rgb="FFFF0000"/>
              <x14:axisColor rgb="FF000000"/>
            </x14:dataBar>
          </x14:cfRule>
          <xm:sqref>V101:V131</xm:sqref>
        </x14:conditionalFormatting>
        <x14:conditionalFormatting xmlns:xm="http://schemas.microsoft.com/office/excel/2006/main">
          <x14:cfRule type="dataBar" id="{6842D526-B81F-4328-84F6-16E066553B40}">
            <x14:dataBar minLength="0" maxLength="100" border="1" negativeBarBorderColorSameAsPositive="0">
              <x14:cfvo type="autoMin"/>
              <x14:cfvo type="autoMax"/>
              <x14:borderColor rgb="FFFFB628"/>
              <x14:negativeFillColor rgb="FFFF0000"/>
              <x14:negativeBorderColor rgb="FFFF0000"/>
              <x14:axisColor rgb="FF000000"/>
            </x14:dataBar>
          </x14:cfRule>
          <xm:sqref>X69</xm:sqref>
        </x14:conditionalFormatting>
        <x14:conditionalFormatting xmlns:xm="http://schemas.microsoft.com/office/excel/2006/main">
          <x14:cfRule type="dataBar" id="{F0649F67-1CA6-49F0-B400-F85ADE31BB8E}">
            <x14:dataBar minLength="0" maxLength="100" border="1" negativeBarBorderColorSameAsPositive="0">
              <x14:cfvo type="autoMin"/>
              <x14:cfvo type="autoMax"/>
              <x14:borderColor rgb="FFFFB628"/>
              <x14:negativeFillColor rgb="FFFF0000"/>
              <x14:negativeBorderColor rgb="FFFF0000"/>
              <x14:axisColor rgb="FF000000"/>
            </x14:dataBar>
          </x14:cfRule>
          <xm:sqref>X70:X99</xm:sqref>
        </x14:conditionalFormatting>
        <x14:conditionalFormatting xmlns:xm="http://schemas.microsoft.com/office/excel/2006/main">
          <x14:cfRule type="dataBar" id="{4843CB76-500D-451F-A023-6D19D5A449B8}">
            <x14:dataBar minLength="0" maxLength="100" border="1" negativeBarBorderColorSameAsPositive="0">
              <x14:cfvo type="autoMin"/>
              <x14:cfvo type="autoMax"/>
              <x14:borderColor rgb="FFFFB628"/>
              <x14:negativeFillColor rgb="FFFF0000"/>
              <x14:negativeBorderColor rgb="FFFF0000"/>
              <x14:axisColor rgb="FF000000"/>
            </x14:dataBar>
          </x14:cfRule>
          <xm:sqref>Z5:Z35</xm:sqref>
        </x14:conditionalFormatting>
        <x14:conditionalFormatting xmlns:xm="http://schemas.microsoft.com/office/excel/2006/main">
          <x14:cfRule type="dataBar" id="{9ECD2712-8B9F-40A6-9367-A8C4896680AC}">
            <x14:dataBar minLength="0" maxLength="100" border="1" negativeBarBorderColorSameAsPositive="0">
              <x14:cfvo type="autoMin"/>
              <x14:cfvo type="autoMax"/>
              <x14:borderColor rgb="FFFFB628"/>
              <x14:negativeFillColor rgb="FFFF0000"/>
              <x14:negativeBorderColor rgb="FFFF0000"/>
              <x14:axisColor rgb="FF000000"/>
            </x14:dataBar>
          </x14:cfRule>
          <xm:sqref>Z37:Z67</xm:sqref>
        </x14:conditionalFormatting>
        <x14:conditionalFormatting xmlns:xm="http://schemas.microsoft.com/office/excel/2006/main">
          <x14:cfRule type="dataBar" id="{84C6DF4E-D08A-4479-A5D9-9549DC3A2939}">
            <x14:dataBar minLength="0" maxLength="100" border="1" negativeBarBorderColorSameAsPositive="0">
              <x14:cfvo type="autoMin"/>
              <x14:cfvo type="autoMax"/>
              <x14:borderColor rgb="FFFFB628"/>
              <x14:negativeFillColor rgb="FFFF0000"/>
              <x14:negativeBorderColor rgb="FFFF0000"/>
              <x14:axisColor rgb="FF000000"/>
            </x14:dataBar>
          </x14:cfRule>
          <xm:sqref>Z101:Z131</xm:sqref>
        </x14:conditionalFormatting>
        <x14:conditionalFormatting xmlns:xm="http://schemas.microsoft.com/office/excel/2006/main">
          <x14:cfRule type="dataBar" id="{521B2E88-192C-4C46-996D-285A4905A9D9}">
            <x14:dataBar minLength="0" maxLength="100" border="1" negativeBarBorderColorSameAsPositive="0">
              <x14:cfvo type="autoMin"/>
              <x14:cfvo type="autoMax"/>
              <x14:borderColor rgb="FFFFB628"/>
              <x14:negativeFillColor rgb="FFFF0000"/>
              <x14:negativeBorderColor rgb="FFFF0000"/>
              <x14:axisColor rgb="FF000000"/>
            </x14:dataBar>
          </x14:cfRule>
          <xm:sqref>AA70:AA99 AD51:AE68 AD70:AE139</xm:sqref>
        </x14:conditionalFormatting>
        <x14:conditionalFormatting xmlns:xm="http://schemas.microsoft.com/office/excel/2006/main">
          <x14:cfRule type="dataBar" id="{F94F3B07-86A2-40CA-B1EE-84875F099CF8}">
            <x14:dataBar minLength="0" maxLength="100" border="1" negativeBarBorderColorSameAsPositive="0">
              <x14:cfvo type="autoMin"/>
              <x14:cfvo type="autoMax"/>
              <x14:borderColor rgb="FFFFB628"/>
              <x14:negativeFillColor rgb="FFFF0000"/>
              <x14:negativeBorderColor rgb="FFFF0000"/>
              <x14:axisColor rgb="FF000000"/>
            </x14:dataBar>
          </x14:cfRule>
          <xm:sqref>AC5:AC35</xm:sqref>
        </x14:conditionalFormatting>
        <x14:conditionalFormatting xmlns:xm="http://schemas.microsoft.com/office/excel/2006/main">
          <x14:cfRule type="dataBar" id="{995B0303-9969-4361-9961-97440A615AEF}">
            <x14:dataBar minLength="0" maxLength="100" border="1" negativeBarBorderColorSameAsPositive="0">
              <x14:cfvo type="autoMin"/>
              <x14:cfvo type="autoMax"/>
              <x14:borderColor rgb="FFFFB628"/>
              <x14:negativeFillColor rgb="FFFF0000"/>
              <x14:negativeBorderColor rgb="FFFF0000"/>
              <x14:axisColor rgb="FF000000"/>
            </x14:dataBar>
          </x14:cfRule>
          <xm:sqref>AC37:AC67</xm:sqref>
        </x14:conditionalFormatting>
        <x14:conditionalFormatting xmlns:xm="http://schemas.microsoft.com/office/excel/2006/main">
          <x14:cfRule type="dataBar" id="{FE34EA5B-00B4-46FC-B535-9554B009506E}">
            <x14:dataBar minLength="0" maxLength="100" border="1" negativeBarBorderColorSameAsPositive="0">
              <x14:cfvo type="autoMin"/>
              <x14:cfvo type="autoMax"/>
              <x14:borderColor rgb="FFFFB628"/>
              <x14:negativeFillColor rgb="FFFF0000"/>
              <x14:negativeBorderColor rgb="FFFF0000"/>
              <x14:axisColor rgb="FF000000"/>
            </x14:dataBar>
          </x14:cfRule>
          <xm:sqref>AC101:AC131</xm:sqref>
        </x14:conditionalFormatting>
        <x14:conditionalFormatting xmlns:xm="http://schemas.microsoft.com/office/excel/2006/main">
          <x14:cfRule type="dataBar" id="{494A5A4F-FE13-4A12-9558-9AD23106DC10}">
            <x14:dataBar minLength="0" maxLength="100" border="1" negativeBarBorderColorSameAsPositive="0">
              <x14:cfvo type="autoMin"/>
              <x14:cfvo type="autoMax"/>
              <x14:borderColor rgb="FFFFB628"/>
              <x14:negativeFillColor rgb="FFFF0000"/>
              <x14:negativeBorderColor rgb="FFFF0000"/>
              <x14:axisColor rgb="FF000000"/>
            </x14:dataBar>
          </x14:cfRule>
          <xm:sqref>AD37:AE61</xm:sqref>
        </x14:conditionalFormatting>
        <x14:conditionalFormatting xmlns:xm="http://schemas.microsoft.com/office/excel/2006/main">
          <x14:cfRule type="dataBar" id="{0291392B-C670-4108-8E84-8421FFEFE064}">
            <x14:dataBar minLength="0" maxLength="100" border="1" negativeBarBorderColorSameAsPositive="0">
              <x14:cfvo type="autoMin"/>
              <x14:cfvo type="autoMax"/>
              <x14:borderColor rgb="FFFFB628"/>
              <x14:negativeFillColor rgb="FFFF0000"/>
              <x14:negativeBorderColor rgb="FFFF0000"/>
              <x14:axisColor rgb="FF000000"/>
            </x14:dataBar>
          </x14:cfRule>
          <xm:sqref>AD69:AE69 AA69</xm:sqref>
        </x14:conditionalFormatting>
        <x14:conditionalFormatting xmlns:xm="http://schemas.microsoft.com/office/excel/2006/main">
          <x14:cfRule type="dataBar" id="{C0E1E150-463F-4A91-ADA6-ED404C11BE93}">
            <x14:dataBar minLength="0" maxLength="100" border="1" negativeBarBorderColorSameAsPositive="0">
              <x14:cfvo type="autoMin"/>
              <x14:cfvo type="autoMax"/>
              <x14:borderColor rgb="FFFFB628"/>
              <x14:negativeFillColor rgb="FFFF0000"/>
              <x14:negativeBorderColor rgb="FFFF0000"/>
              <x14:axisColor rgb="FF000000"/>
            </x14:dataBar>
          </x14:cfRule>
          <xm:sqref>AF69</xm:sqref>
        </x14:conditionalFormatting>
        <x14:conditionalFormatting xmlns:xm="http://schemas.microsoft.com/office/excel/2006/main">
          <x14:cfRule type="dataBar" id="{34C9275C-E3D5-4F21-84E2-F2A6FE674F91}">
            <x14:dataBar minLength="0" maxLength="100" border="1" negativeBarBorderColorSameAsPositive="0">
              <x14:cfvo type="autoMin"/>
              <x14:cfvo type="autoMax"/>
              <x14:borderColor rgb="FFFFB628"/>
              <x14:negativeFillColor rgb="FFFF0000"/>
              <x14:negativeBorderColor rgb="FFFF0000"/>
              <x14:axisColor rgb="FF000000"/>
            </x14:dataBar>
          </x14:cfRule>
          <xm:sqref>AF70:AF99</xm:sqref>
        </x14:conditionalFormatting>
        <x14:conditionalFormatting xmlns:xm="http://schemas.microsoft.com/office/excel/2006/main">
          <x14:cfRule type="dataBar" id="{C5349F33-6BD5-46B1-998B-2937555AD249}">
            <x14:dataBar minLength="0" maxLength="100" border="1" negativeBarBorderColorSameAsPositive="0">
              <x14:cfvo type="autoMin"/>
              <x14:cfvo type="autoMax"/>
              <x14:borderColor rgb="FFFFB628"/>
              <x14:negativeFillColor rgb="FFFF0000"/>
              <x14:negativeBorderColor rgb="FFFF0000"/>
              <x14:axisColor rgb="FF000000"/>
            </x14:dataBar>
          </x14:cfRule>
          <xm:sqref>AH5:AH35</xm:sqref>
        </x14:conditionalFormatting>
        <x14:conditionalFormatting xmlns:xm="http://schemas.microsoft.com/office/excel/2006/main">
          <x14:cfRule type="dataBar" id="{557877F5-45BE-4222-8D07-3E3E37D40F44}">
            <x14:dataBar minLength="0" maxLength="100" border="1" negativeBarBorderColorSameAsPositive="0">
              <x14:cfvo type="autoMin"/>
              <x14:cfvo type="autoMax"/>
              <x14:borderColor rgb="FFFFB628"/>
              <x14:negativeFillColor rgb="FFFF0000"/>
              <x14:negativeBorderColor rgb="FFFF0000"/>
              <x14:axisColor rgb="FF000000"/>
            </x14:dataBar>
          </x14:cfRule>
          <xm:sqref>AH37:AH67</xm:sqref>
        </x14:conditionalFormatting>
        <x14:conditionalFormatting xmlns:xm="http://schemas.microsoft.com/office/excel/2006/main">
          <x14:cfRule type="dataBar" id="{23178A9E-05A5-4A67-96EE-E9298EC6C001}">
            <x14:dataBar minLength="0" maxLength="100" border="1" negativeBarBorderColorSameAsPositive="0">
              <x14:cfvo type="autoMin"/>
              <x14:cfvo type="autoMax"/>
              <x14:borderColor rgb="FFFFB628"/>
              <x14:negativeFillColor rgb="FFFF0000"/>
              <x14:negativeBorderColor rgb="FFFF0000"/>
              <x14:axisColor rgb="FF000000"/>
            </x14:dataBar>
          </x14:cfRule>
          <xm:sqref>AH101:AH131</xm:sqref>
        </x14:conditionalFormatting>
        <x14:conditionalFormatting xmlns:xm="http://schemas.microsoft.com/office/excel/2006/main">
          <x14:cfRule type="dataBar" id="{D208061A-826F-4B10-986C-3106886A467B}">
            <x14:dataBar minLength="0" maxLength="100" border="1" negativeBarBorderColorSameAsPositive="0">
              <x14:cfvo type="autoMin"/>
              <x14:cfvo type="autoMax"/>
              <x14:borderColor rgb="FFFFB628"/>
              <x14:negativeFillColor rgb="FFFF0000"/>
              <x14:negativeBorderColor rgb="FFFF0000"/>
              <x14:axisColor rgb="FF000000"/>
            </x14:dataBar>
          </x14:cfRule>
          <xm:sqref>AI69</xm:sqref>
        </x14:conditionalFormatting>
        <x14:conditionalFormatting xmlns:xm="http://schemas.microsoft.com/office/excel/2006/main">
          <x14:cfRule type="dataBar" id="{9271E9CB-349A-4B3F-BFDB-51A29BDC7E2B}">
            <x14:dataBar minLength="0" maxLength="100" border="1" negativeBarBorderColorSameAsPositive="0">
              <x14:cfvo type="autoMin"/>
              <x14:cfvo type="autoMax"/>
              <x14:borderColor rgb="FFFFB628"/>
              <x14:negativeFillColor rgb="FFFF0000"/>
              <x14:negativeBorderColor rgb="FFFF0000"/>
              <x14:axisColor rgb="FF000000"/>
            </x14:dataBar>
          </x14:cfRule>
          <xm:sqref>AI70:AI99</xm:sqref>
        </x14:conditionalFormatting>
        <x14:conditionalFormatting xmlns:xm="http://schemas.microsoft.com/office/excel/2006/main">
          <x14:cfRule type="dataBar" id="{3E99BFCC-A063-4DFF-B3E7-308CA26B7728}">
            <x14:dataBar minLength="0" maxLength="100" border="1" negativeBarBorderColorSameAsPositive="0">
              <x14:cfvo type="autoMin"/>
              <x14:cfvo type="autoMax"/>
              <x14:borderColor rgb="FFFFB628"/>
              <x14:negativeFillColor rgb="FFFF0000"/>
              <x14:negativeBorderColor rgb="FFFF0000"/>
              <x14:axisColor rgb="FF000000"/>
            </x14:dataBar>
          </x14:cfRule>
          <xm:sqref>AK5:AK35</xm:sqref>
        </x14:conditionalFormatting>
        <x14:conditionalFormatting xmlns:xm="http://schemas.microsoft.com/office/excel/2006/main">
          <x14:cfRule type="dataBar" id="{6E0AF631-C509-4B98-BB2A-D42B53BD99BA}">
            <x14:dataBar minLength="0" maxLength="100" border="1" negativeBarBorderColorSameAsPositive="0">
              <x14:cfvo type="autoMin"/>
              <x14:cfvo type="autoMax"/>
              <x14:borderColor rgb="FFFFB628"/>
              <x14:negativeFillColor rgb="FFFF0000"/>
              <x14:negativeBorderColor rgb="FFFF0000"/>
              <x14:axisColor rgb="FF000000"/>
            </x14:dataBar>
          </x14:cfRule>
          <xm:sqref>AK37:AK67</xm:sqref>
        </x14:conditionalFormatting>
        <x14:conditionalFormatting xmlns:xm="http://schemas.microsoft.com/office/excel/2006/main">
          <x14:cfRule type="dataBar" id="{65766219-10A1-445C-B5D3-9D42B6BA17F4}">
            <x14:dataBar minLength="0" maxLength="100" border="1" negativeBarBorderColorSameAsPositive="0">
              <x14:cfvo type="autoMin"/>
              <x14:cfvo type="autoMax"/>
              <x14:borderColor rgb="FFFFB628"/>
              <x14:negativeFillColor rgb="FFFF0000"/>
              <x14:negativeBorderColor rgb="FFFF0000"/>
              <x14:axisColor rgb="FF000000"/>
            </x14:dataBar>
          </x14:cfRule>
          <xm:sqref>AK101:AK131</xm:sqref>
        </x14:conditionalFormatting>
        <x14:conditionalFormatting xmlns:xm="http://schemas.microsoft.com/office/excel/2006/main">
          <x14:cfRule type="dataBar" id="{7481CDCE-7D02-4BB8-A0A9-89FCADD65F39}">
            <x14:dataBar minLength="0" maxLength="100" border="1" negativeBarBorderColorSameAsPositive="0">
              <x14:cfvo type="autoMin"/>
              <x14:cfvo type="autoMax"/>
              <x14:borderColor rgb="FFFFB628"/>
              <x14:negativeFillColor rgb="FFFF0000"/>
              <x14:negativeBorderColor rgb="FFFF0000"/>
              <x14:axisColor rgb="FF000000"/>
            </x14:dataBar>
          </x14:cfRule>
          <xm:sqref>AL69</xm:sqref>
        </x14:conditionalFormatting>
        <x14:conditionalFormatting xmlns:xm="http://schemas.microsoft.com/office/excel/2006/main">
          <x14:cfRule type="dataBar" id="{CBD0191D-3E49-4F5E-8CA8-8C21B58D5F0D}">
            <x14:dataBar minLength="0" maxLength="100" border="1" negativeBarBorderColorSameAsPositive="0">
              <x14:cfvo type="autoMin"/>
              <x14:cfvo type="autoMax"/>
              <x14:borderColor rgb="FFFFB628"/>
              <x14:negativeFillColor rgb="FFFF0000"/>
              <x14:negativeBorderColor rgb="FFFF0000"/>
              <x14:axisColor rgb="FF000000"/>
            </x14:dataBar>
          </x14:cfRule>
          <xm:sqref>AL70:AL99</xm:sqref>
        </x14:conditionalFormatting>
        <x14:conditionalFormatting xmlns:xm="http://schemas.microsoft.com/office/excel/2006/main">
          <x14:cfRule type="dataBar" id="{33D100DC-2CA9-4B70-AB3F-ECA43BC81432}">
            <x14:dataBar minLength="0" maxLength="100" border="1" negativeBarBorderColorSameAsPositive="0">
              <x14:cfvo type="autoMin"/>
              <x14:cfvo type="autoMax"/>
              <x14:borderColor rgb="FFFFB628"/>
              <x14:negativeFillColor rgb="FFFF0000"/>
              <x14:negativeBorderColor rgb="FFFF0000"/>
              <x14:axisColor rgb="FF000000"/>
            </x14:dataBar>
          </x14:cfRule>
          <xm:sqref>AN5:AN35</xm:sqref>
        </x14:conditionalFormatting>
        <x14:conditionalFormatting xmlns:xm="http://schemas.microsoft.com/office/excel/2006/main">
          <x14:cfRule type="dataBar" id="{50C4F3AF-0463-4939-A950-1F9E6A7B0527}">
            <x14:dataBar minLength="0" maxLength="100" border="1" negativeBarBorderColorSameAsPositive="0">
              <x14:cfvo type="autoMin"/>
              <x14:cfvo type="autoMax"/>
              <x14:borderColor rgb="FFFFB628"/>
              <x14:negativeFillColor rgb="FFFF0000"/>
              <x14:negativeBorderColor rgb="FFFF0000"/>
              <x14:axisColor rgb="FF000000"/>
            </x14:dataBar>
          </x14:cfRule>
          <xm:sqref>AN37:AN67</xm:sqref>
        </x14:conditionalFormatting>
        <x14:conditionalFormatting xmlns:xm="http://schemas.microsoft.com/office/excel/2006/main">
          <x14:cfRule type="dataBar" id="{86645E84-4193-484F-A25D-E8507FEDAD32}">
            <x14:dataBar minLength="0" maxLength="100" border="1" negativeBarBorderColorSameAsPositive="0">
              <x14:cfvo type="autoMin"/>
              <x14:cfvo type="autoMax"/>
              <x14:borderColor rgb="FFFFB628"/>
              <x14:negativeFillColor rgb="FFFF0000"/>
              <x14:negativeBorderColor rgb="FFFF0000"/>
              <x14:axisColor rgb="FF000000"/>
            </x14:dataBar>
          </x14:cfRule>
          <xm:sqref>AN101:AN131</xm:sqref>
        </x14:conditionalFormatting>
        <x14:conditionalFormatting xmlns:xm="http://schemas.microsoft.com/office/excel/2006/main">
          <x14:cfRule type="dataBar" id="{B689D5D4-EDDD-46F6-A30F-6974727ADA20}">
            <x14:dataBar minLength="0" maxLength="100" border="1" negativeBarBorderColorSameAsPositive="0">
              <x14:cfvo type="autoMin"/>
              <x14:cfvo type="autoMax"/>
              <x14:borderColor rgb="FFFFB628"/>
              <x14:negativeFillColor rgb="FFFF0000"/>
              <x14:negativeBorderColor rgb="FFFF0000"/>
              <x14:axisColor rgb="FF000000"/>
            </x14:dataBar>
          </x14:cfRule>
          <xm:sqref>AO69</xm:sqref>
        </x14:conditionalFormatting>
        <x14:conditionalFormatting xmlns:xm="http://schemas.microsoft.com/office/excel/2006/main">
          <x14:cfRule type="dataBar" id="{DA57B9A7-8A91-46C2-995F-27BE79CA0F83}">
            <x14:dataBar minLength="0" maxLength="100" border="1" negativeBarBorderColorSameAsPositive="0">
              <x14:cfvo type="autoMin"/>
              <x14:cfvo type="autoMax"/>
              <x14:borderColor rgb="FFFFB628"/>
              <x14:negativeFillColor rgb="FFFF0000"/>
              <x14:negativeBorderColor rgb="FFFF0000"/>
              <x14:axisColor rgb="FF000000"/>
            </x14:dataBar>
          </x14:cfRule>
          <xm:sqref>AO70:AO99</xm:sqref>
        </x14:conditionalFormatting>
        <x14:conditionalFormatting xmlns:xm="http://schemas.microsoft.com/office/excel/2006/main">
          <x14:cfRule type="dataBar" id="{3BCE84D5-3CA0-403A-B3D3-FB245E4173D4}">
            <x14:dataBar minLength="0" maxLength="100" border="1" negativeBarBorderColorSameAsPositive="0">
              <x14:cfvo type="autoMin"/>
              <x14:cfvo type="autoMax"/>
              <x14:borderColor rgb="FFFFB628"/>
              <x14:negativeFillColor rgb="FFFF0000"/>
              <x14:negativeBorderColor rgb="FFFF0000"/>
              <x14:axisColor rgb="FF000000"/>
            </x14:dataBar>
          </x14:cfRule>
          <xm:sqref>AQ5:AQ35</xm:sqref>
        </x14:conditionalFormatting>
        <x14:conditionalFormatting xmlns:xm="http://schemas.microsoft.com/office/excel/2006/main">
          <x14:cfRule type="dataBar" id="{84EBBBCA-4997-4670-B231-2A67315A070F}">
            <x14:dataBar minLength="0" maxLength="100" border="1" negativeBarBorderColorSameAsPositive="0">
              <x14:cfvo type="autoMin"/>
              <x14:cfvo type="autoMax"/>
              <x14:borderColor rgb="FFFFB628"/>
              <x14:negativeFillColor rgb="FFFF0000"/>
              <x14:negativeBorderColor rgb="FFFF0000"/>
              <x14:axisColor rgb="FF000000"/>
            </x14:dataBar>
          </x14:cfRule>
          <xm:sqref>AQ37:AQ67</xm:sqref>
        </x14:conditionalFormatting>
        <x14:conditionalFormatting xmlns:xm="http://schemas.microsoft.com/office/excel/2006/main">
          <x14:cfRule type="dataBar" id="{538E816F-1B1F-4AEE-B712-1256529EAC2E}">
            <x14:dataBar minLength="0" maxLength="100" border="1" negativeBarBorderColorSameAsPositive="0">
              <x14:cfvo type="autoMin"/>
              <x14:cfvo type="autoMax"/>
              <x14:borderColor rgb="FFFFB628"/>
              <x14:negativeFillColor rgb="FFFF0000"/>
              <x14:negativeBorderColor rgb="FFFF0000"/>
              <x14:axisColor rgb="FF000000"/>
            </x14:dataBar>
          </x14:cfRule>
          <xm:sqref>AQ101:AQ131</xm:sqref>
        </x14:conditionalFormatting>
        <x14:conditionalFormatting xmlns:xm="http://schemas.microsoft.com/office/excel/2006/main">
          <x14:cfRule type="dataBar" id="{3366CE76-2AE7-490E-827F-7CF6EF3EA980}">
            <x14:dataBar minLength="0" maxLength="100" border="1" negativeBarBorderColorSameAsPositive="0">
              <x14:cfvo type="autoMin"/>
              <x14:cfvo type="autoMax"/>
              <x14:borderColor rgb="FFFFB628"/>
              <x14:negativeFillColor rgb="FFFF0000"/>
              <x14:negativeBorderColor rgb="FFFF0000"/>
              <x14:axisColor rgb="FF000000"/>
            </x14:dataBar>
          </x14:cfRule>
          <xm:sqref>AR69</xm:sqref>
        </x14:conditionalFormatting>
        <x14:conditionalFormatting xmlns:xm="http://schemas.microsoft.com/office/excel/2006/main">
          <x14:cfRule type="dataBar" id="{7DEEB964-9CBB-4B51-BE74-D6AF8A4006A7}">
            <x14:dataBar minLength="0" maxLength="100" border="1" negativeBarBorderColorSameAsPositive="0">
              <x14:cfvo type="autoMin"/>
              <x14:cfvo type="autoMax"/>
              <x14:borderColor rgb="FFFFB628"/>
              <x14:negativeFillColor rgb="FFFF0000"/>
              <x14:negativeBorderColor rgb="FFFF0000"/>
              <x14:axisColor rgb="FF000000"/>
            </x14:dataBar>
          </x14:cfRule>
          <xm:sqref>AR70:AR99</xm:sqref>
        </x14:conditionalFormatting>
        <x14:conditionalFormatting xmlns:xm="http://schemas.microsoft.com/office/excel/2006/main">
          <x14:cfRule type="dataBar" id="{FE50E258-A095-45E6-ADC4-654EB7899BFE}">
            <x14:dataBar minLength="0" maxLength="100" border="1" negativeBarBorderColorSameAsPositive="0">
              <x14:cfvo type="autoMin"/>
              <x14:cfvo type="autoMax"/>
              <x14:borderColor rgb="FFFFB628"/>
              <x14:negativeFillColor rgb="FFFF0000"/>
              <x14:negativeBorderColor rgb="FFFF0000"/>
              <x14:axisColor rgb="FF000000"/>
            </x14:dataBar>
          </x14:cfRule>
          <xm:sqref>AT5:AT35</xm:sqref>
        </x14:conditionalFormatting>
        <x14:conditionalFormatting xmlns:xm="http://schemas.microsoft.com/office/excel/2006/main">
          <x14:cfRule type="dataBar" id="{ED408850-8DF0-4B95-AC0F-5AC6B5628CD8}">
            <x14:dataBar minLength="0" maxLength="100" border="1" negativeBarBorderColorSameAsPositive="0">
              <x14:cfvo type="autoMin"/>
              <x14:cfvo type="autoMax"/>
              <x14:borderColor rgb="FFFFB628"/>
              <x14:negativeFillColor rgb="FFFF0000"/>
              <x14:negativeBorderColor rgb="FFFF0000"/>
              <x14:axisColor rgb="FF000000"/>
            </x14:dataBar>
          </x14:cfRule>
          <xm:sqref>AT37:AT67</xm:sqref>
        </x14:conditionalFormatting>
        <x14:conditionalFormatting xmlns:xm="http://schemas.microsoft.com/office/excel/2006/main">
          <x14:cfRule type="dataBar" id="{C696EEAF-E5B1-4CA8-AF45-48574AC99D6A}">
            <x14:dataBar minLength="0" maxLength="100" border="1" negativeBarBorderColorSameAsPositive="0">
              <x14:cfvo type="autoMin"/>
              <x14:cfvo type="autoMax"/>
              <x14:borderColor rgb="FFFFB628"/>
              <x14:negativeFillColor rgb="FFFF0000"/>
              <x14:negativeBorderColor rgb="FFFF0000"/>
              <x14:axisColor rgb="FF000000"/>
            </x14:dataBar>
          </x14:cfRule>
          <xm:sqref>AT101:AT131</xm:sqref>
        </x14:conditionalFormatting>
      </x14:conditionalFormatting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AD36-84AF-44AC-AE9D-BB784C1BBB97}">
  <dimension ref="A1:AJ44"/>
  <sheetViews>
    <sheetView zoomScale="70" zoomScaleNormal="70" workbookViewId="0">
      <pane ySplit="8" topLeftCell="A9" activePane="bottomLeft" state="frozen"/>
      <selection activeCell="A36" sqref="A6:AH42"/>
      <selection pane="bottomLeft" activeCell="A36" sqref="A6:AH42"/>
    </sheetView>
  </sheetViews>
  <sheetFormatPr defaultColWidth="13.5703125" defaultRowHeight="20.100000000000001" customHeight="1"/>
  <cols>
    <col min="1" max="11" width="13.5703125" style="25"/>
    <col min="12" max="12" width="16.7109375" style="25" bestFit="1" customWidth="1"/>
    <col min="13" max="13" width="15.42578125" style="25" bestFit="1" customWidth="1"/>
    <col min="14" max="14" width="13.5703125" style="25"/>
    <col min="15" max="15" width="15.28515625" style="25" bestFit="1" customWidth="1"/>
    <col min="16" max="16" width="17.42578125" style="25" bestFit="1" customWidth="1"/>
    <col min="17" max="17" width="13.5703125" style="25"/>
    <col min="18" max="18" width="15.42578125" style="25" bestFit="1" customWidth="1"/>
    <col min="19" max="28" width="13.5703125" style="25"/>
    <col min="29" max="29" width="14.85546875" style="25" bestFit="1" customWidth="1"/>
    <col min="30" max="30" width="15.42578125" style="25" bestFit="1" customWidth="1"/>
    <col min="31" max="33" width="13.5703125" style="25"/>
    <col min="34" max="36" width="15.5703125" style="25" customWidth="1"/>
    <col min="37" max="16384" width="13.5703125" style="25"/>
  </cols>
  <sheetData>
    <row r="1" spans="1:36" ht="20.100000000000001" customHeight="1" thickBot="1"/>
    <row r="2" spans="1:36" ht="20.100000000000001" customHeight="1" thickBot="1">
      <c r="A2" s="166" t="s">
        <v>176</v>
      </c>
      <c r="B2" s="50" t="s">
        <v>11</v>
      </c>
      <c r="C2" s="50" t="s">
        <v>12</v>
      </c>
      <c r="D2" s="50" t="s">
        <v>55</v>
      </c>
      <c r="E2" s="29"/>
      <c r="K2" s="30"/>
      <c r="L2" s="49" t="s">
        <v>56</v>
      </c>
      <c r="M2" s="27" t="s">
        <v>57</v>
      </c>
      <c r="N2" s="27" t="s">
        <v>58</v>
      </c>
      <c r="O2" s="27" t="s">
        <v>16</v>
      </c>
      <c r="P2" s="27" t="s">
        <v>59</v>
      </c>
      <c r="Q2" s="27" t="s">
        <v>60</v>
      </c>
      <c r="R2" s="27" t="s">
        <v>18</v>
      </c>
      <c r="S2" s="27" t="s">
        <v>61</v>
      </c>
      <c r="T2" s="27" t="s">
        <v>20</v>
      </c>
      <c r="U2" s="27" t="s">
        <v>21</v>
      </c>
      <c r="V2" s="27" t="s">
        <v>62</v>
      </c>
      <c r="W2" s="27" t="s">
        <v>30</v>
      </c>
      <c r="X2" s="27" t="s">
        <v>31</v>
      </c>
      <c r="Y2" s="27" t="s">
        <v>63</v>
      </c>
      <c r="Z2" s="63" t="s">
        <v>32</v>
      </c>
      <c r="AA2" s="63" t="s">
        <v>110</v>
      </c>
      <c r="AB2" s="63" t="s">
        <v>111</v>
      </c>
      <c r="AC2" s="63" t="s">
        <v>37</v>
      </c>
      <c r="AD2" s="63" t="s">
        <v>38</v>
      </c>
      <c r="AE2" s="63" t="s">
        <v>24</v>
      </c>
      <c r="AF2" s="64" t="s">
        <v>64</v>
      </c>
    </row>
    <row r="3" spans="1:36" ht="20.100000000000001" customHeight="1">
      <c r="A3" s="31" t="s">
        <v>65</v>
      </c>
      <c r="B3" s="118">
        <v>12176</v>
      </c>
      <c r="C3" s="118">
        <v>3875</v>
      </c>
      <c r="D3" s="118">
        <v>219885</v>
      </c>
      <c r="E3" s="29"/>
      <c r="K3" s="30"/>
      <c r="L3" s="51">
        <v>91555697.279999986</v>
      </c>
      <c r="M3" s="51">
        <v>80965093</v>
      </c>
      <c r="N3" s="51">
        <v>10590604.280000001</v>
      </c>
      <c r="O3" s="51">
        <v>680868098.0999999</v>
      </c>
      <c r="P3" s="51">
        <v>626777877.9200002</v>
      </c>
      <c r="Q3" s="51">
        <v>20537956.559999999</v>
      </c>
      <c r="R3" s="51">
        <v>662493328.75999999</v>
      </c>
      <c r="S3" s="51">
        <v>7107076.8499999996</v>
      </c>
      <c r="T3" s="51">
        <v>3721950.5699999994</v>
      </c>
      <c r="U3" s="51">
        <v>255368.18999999994</v>
      </c>
      <c r="V3" s="51">
        <v>13430879.709999999</v>
      </c>
      <c r="W3" s="51">
        <v>2206493</v>
      </c>
      <c r="X3" s="51">
        <v>161927</v>
      </c>
      <c r="Y3" s="51">
        <v>2368420</v>
      </c>
      <c r="Z3" s="51">
        <v>1848416.0903999999</v>
      </c>
      <c r="AA3" s="51">
        <v>2340746.15</v>
      </c>
      <c r="AB3" s="51">
        <v>0</v>
      </c>
      <c r="AC3" s="51">
        <v>1100</v>
      </c>
      <c r="AD3" s="51">
        <v>-2568123.15</v>
      </c>
      <c r="AE3" s="51">
        <v>12667225.129999999</v>
      </c>
      <c r="AF3" s="51">
        <v>6873297.4696000014</v>
      </c>
    </row>
    <row r="4" spans="1:36" ht="20.100000000000001" customHeight="1" thickBot="1">
      <c r="A4" s="33" t="s">
        <v>41</v>
      </c>
      <c r="B4" s="119">
        <v>392.77419354838707</v>
      </c>
      <c r="C4" s="119">
        <v>125</v>
      </c>
      <c r="D4" s="119">
        <v>7093.0645161290322</v>
      </c>
      <c r="E4" s="29"/>
      <c r="K4" s="30"/>
      <c r="L4" s="52">
        <v>2953409.589677419</v>
      </c>
      <c r="M4" s="52">
        <v>2611777.1935483869</v>
      </c>
      <c r="N4" s="52">
        <v>341632.39612903231</v>
      </c>
      <c r="O4" s="52">
        <v>21963487.035483867</v>
      </c>
      <c r="P4" s="52">
        <v>20218641.223225813</v>
      </c>
      <c r="Q4" s="52">
        <v>662514.72774193541</v>
      </c>
      <c r="R4" s="52">
        <v>21370752.54064516</v>
      </c>
      <c r="S4" s="52">
        <v>229260.5435483871</v>
      </c>
      <c r="T4" s="52">
        <v>120062.9216129032</v>
      </c>
      <c r="U4" s="52">
        <v>8237.6835483870946</v>
      </c>
      <c r="V4" s="52">
        <v>433254.18419354834</v>
      </c>
      <c r="W4" s="52">
        <v>71177.193548387091</v>
      </c>
      <c r="X4" s="52">
        <v>5223.4516129032254</v>
      </c>
      <c r="Y4" s="52">
        <v>76400.645161290318</v>
      </c>
      <c r="Z4" s="52">
        <v>59626.325496774189</v>
      </c>
      <c r="AA4" s="52">
        <v>75507.940322580645</v>
      </c>
      <c r="AB4" s="52" t="e">
        <v>#DIV/0!</v>
      </c>
      <c r="AC4" s="52">
        <v>35.483870967741936</v>
      </c>
      <c r="AD4" s="52">
        <v>-82842.682258064509</v>
      </c>
      <c r="AE4" s="52">
        <v>408620.16548387095</v>
      </c>
      <c r="AF4" s="52">
        <v>221719.27321290327</v>
      </c>
    </row>
    <row r="5" spans="1:36" ht="20.100000000000001" customHeight="1" thickBot="1">
      <c r="A5" s="29"/>
      <c r="B5" s="35"/>
      <c r="C5" s="35"/>
      <c r="D5" s="35"/>
      <c r="E5" s="29"/>
      <c r="F5" s="30"/>
      <c r="G5" s="30"/>
      <c r="H5" s="30"/>
      <c r="I5" s="48"/>
      <c r="J5" s="30"/>
      <c r="K5" s="30"/>
      <c r="L5" s="53"/>
      <c r="M5" s="53"/>
      <c r="N5" s="53"/>
      <c r="O5" s="53"/>
      <c r="P5" s="53"/>
      <c r="Q5" s="53"/>
      <c r="R5" s="53"/>
      <c r="S5" s="30"/>
      <c r="T5" s="30"/>
      <c r="U5" s="30"/>
      <c r="V5" s="53"/>
      <c r="W5" s="53"/>
      <c r="X5" s="53"/>
      <c r="Y5" s="30"/>
      <c r="Z5" s="30"/>
      <c r="AA5" s="30"/>
      <c r="AB5" s="30"/>
      <c r="AC5" s="30"/>
      <c r="AD5" s="30"/>
      <c r="AE5" s="30"/>
      <c r="AF5" s="53"/>
    </row>
    <row r="6" spans="1:36" ht="20.100000000000001" customHeight="1">
      <c r="A6" s="177" t="s">
        <v>66</v>
      </c>
      <c r="B6" s="178"/>
      <c r="C6" s="178"/>
      <c r="D6" s="178"/>
      <c r="E6" s="178"/>
      <c r="F6" s="178"/>
      <c r="G6" s="178"/>
      <c r="H6" s="178"/>
      <c r="I6" s="178"/>
      <c r="J6" s="178"/>
      <c r="K6" s="178"/>
      <c r="L6" s="178"/>
      <c r="M6" s="178"/>
      <c r="N6" s="178"/>
      <c r="O6" s="178"/>
      <c r="P6" s="178"/>
      <c r="Q6" s="178"/>
      <c r="R6" s="178"/>
      <c r="S6" s="178"/>
      <c r="T6" s="178"/>
      <c r="U6" s="178"/>
      <c r="V6" s="178"/>
      <c r="W6" s="178"/>
      <c r="X6" s="178"/>
      <c r="Y6" s="178"/>
      <c r="Z6" s="178"/>
      <c r="AA6" s="178"/>
      <c r="AB6" s="178"/>
      <c r="AC6" s="178"/>
      <c r="AD6" s="178"/>
      <c r="AE6" s="178"/>
      <c r="AF6" s="179"/>
    </row>
    <row r="7" spans="1:36" ht="50.1" customHeight="1">
      <c r="A7" s="36" t="s">
        <v>1</v>
      </c>
      <c r="B7" s="37" t="s">
        <v>67</v>
      </c>
      <c r="C7" s="37" t="s">
        <v>68</v>
      </c>
      <c r="D7" s="37" t="s">
        <v>55</v>
      </c>
      <c r="E7" s="38" t="s">
        <v>13</v>
      </c>
      <c r="F7" s="37" t="s">
        <v>69</v>
      </c>
      <c r="G7" s="37" t="s">
        <v>70</v>
      </c>
      <c r="H7" s="37" t="s">
        <v>71</v>
      </c>
      <c r="I7" s="37" t="s">
        <v>72</v>
      </c>
      <c r="J7" s="37" t="s">
        <v>73</v>
      </c>
      <c r="K7" s="37" t="s">
        <v>74</v>
      </c>
      <c r="L7" s="37" t="s">
        <v>75</v>
      </c>
      <c r="M7" s="37" t="s">
        <v>76</v>
      </c>
      <c r="N7" s="37" t="s">
        <v>77</v>
      </c>
      <c r="O7" s="38" t="s">
        <v>16</v>
      </c>
      <c r="P7" s="37" t="s">
        <v>17</v>
      </c>
      <c r="Q7" s="37" t="s">
        <v>78</v>
      </c>
      <c r="R7" s="38" t="s">
        <v>18</v>
      </c>
      <c r="S7" s="37" t="s">
        <v>79</v>
      </c>
      <c r="T7" s="38" t="s">
        <v>20</v>
      </c>
      <c r="U7" s="38" t="s">
        <v>21</v>
      </c>
      <c r="V7" s="37" t="s">
        <v>80</v>
      </c>
      <c r="W7" s="38" t="s">
        <v>30</v>
      </c>
      <c r="X7" s="38" t="s">
        <v>31</v>
      </c>
      <c r="Y7" s="37" t="s">
        <v>63</v>
      </c>
      <c r="Z7" s="37" t="s">
        <v>112</v>
      </c>
      <c r="AA7" s="37" t="s">
        <v>113</v>
      </c>
      <c r="AB7" s="37" t="s">
        <v>114</v>
      </c>
      <c r="AC7" s="37" t="s">
        <v>37</v>
      </c>
      <c r="AD7" s="37" t="s">
        <v>38</v>
      </c>
      <c r="AE7" s="38" t="s">
        <v>24</v>
      </c>
      <c r="AF7" s="65" t="s">
        <v>64</v>
      </c>
      <c r="AH7" s="123" t="s">
        <v>81</v>
      </c>
      <c r="AI7" s="123" t="s">
        <v>82</v>
      </c>
      <c r="AJ7" s="123" t="s">
        <v>83</v>
      </c>
    </row>
    <row r="8" spans="1:36" ht="50.1" customHeight="1" thickBot="1">
      <c r="A8" s="39" t="s">
        <v>84</v>
      </c>
      <c r="B8" s="40" t="s">
        <v>85</v>
      </c>
      <c r="C8" s="40" t="s">
        <v>86</v>
      </c>
      <c r="D8" s="40" t="s">
        <v>87</v>
      </c>
      <c r="E8" s="40" t="s">
        <v>115</v>
      </c>
      <c r="F8" s="40" t="s">
        <v>88</v>
      </c>
      <c r="G8" s="40" t="s">
        <v>89</v>
      </c>
      <c r="H8" s="40" t="s">
        <v>90</v>
      </c>
      <c r="I8" s="40" t="s">
        <v>91</v>
      </c>
      <c r="J8" s="40" t="s">
        <v>92</v>
      </c>
      <c r="K8" s="40" t="s">
        <v>93</v>
      </c>
      <c r="L8" s="40" t="s">
        <v>94</v>
      </c>
      <c r="M8" s="40" t="s">
        <v>95</v>
      </c>
      <c r="N8" s="40" t="s">
        <v>96</v>
      </c>
      <c r="O8" s="40" t="s">
        <v>116</v>
      </c>
      <c r="P8" s="40" t="s">
        <v>97</v>
      </c>
      <c r="Q8" s="40" t="s">
        <v>98</v>
      </c>
      <c r="R8" s="40" t="s">
        <v>117</v>
      </c>
      <c r="S8" s="40" t="s">
        <v>99</v>
      </c>
      <c r="T8" s="40" t="s">
        <v>118</v>
      </c>
      <c r="U8" s="40" t="s">
        <v>119</v>
      </c>
      <c r="V8" s="40" t="s">
        <v>100</v>
      </c>
      <c r="W8" s="40" t="s">
        <v>120</v>
      </c>
      <c r="X8" s="40" t="s">
        <v>121</v>
      </c>
      <c r="Y8" s="40" t="s">
        <v>101</v>
      </c>
      <c r="Z8" s="40" t="s">
        <v>122</v>
      </c>
      <c r="AA8" s="40" t="s">
        <v>123</v>
      </c>
      <c r="AB8" s="40" t="s">
        <v>124</v>
      </c>
      <c r="AC8" s="40" t="s">
        <v>102</v>
      </c>
      <c r="AD8" s="40" t="s">
        <v>103</v>
      </c>
      <c r="AE8" s="40" t="s">
        <v>125</v>
      </c>
      <c r="AF8" s="66" t="s">
        <v>104</v>
      </c>
      <c r="AH8" s="124" t="s">
        <v>105</v>
      </c>
      <c r="AI8" s="124" t="s">
        <v>106</v>
      </c>
      <c r="AJ8" s="124" t="s">
        <v>107</v>
      </c>
    </row>
    <row r="9" spans="1:36" ht="20.100000000000001" customHeight="1">
      <c r="A9" s="41">
        <v>46023</v>
      </c>
      <c r="B9" s="42">
        <v>314</v>
      </c>
      <c r="C9" s="42">
        <v>137</v>
      </c>
      <c r="D9" s="42">
        <v>8612</v>
      </c>
      <c r="E9" s="42">
        <v>23</v>
      </c>
      <c r="F9" s="42">
        <v>1663</v>
      </c>
      <c r="G9" s="42">
        <v>3838</v>
      </c>
      <c r="H9" s="42">
        <v>511</v>
      </c>
      <c r="I9" s="42">
        <v>860</v>
      </c>
      <c r="J9" s="42">
        <v>5202</v>
      </c>
      <c r="K9" s="42">
        <v>37811</v>
      </c>
      <c r="L9" s="42">
        <v>2707862.94</v>
      </c>
      <c r="M9" s="42">
        <v>2928920</v>
      </c>
      <c r="N9" s="54">
        <v>-221057.06000000006</v>
      </c>
      <c r="O9" s="42">
        <v>20378739.359999999</v>
      </c>
      <c r="P9" s="42">
        <v>18735632.899999999</v>
      </c>
      <c r="Q9" s="42">
        <v>672672.22</v>
      </c>
      <c r="R9" s="42">
        <v>19706067.140000001</v>
      </c>
      <c r="S9" s="42">
        <v>249944.91</v>
      </c>
      <c r="T9" s="42">
        <v>93700.479999999996</v>
      </c>
      <c r="U9" s="42">
        <v>9119.93</v>
      </c>
      <c r="V9" s="54">
        <v>422727.30999999994</v>
      </c>
      <c r="W9" s="42">
        <v>65259</v>
      </c>
      <c r="X9" s="42">
        <v>5858</v>
      </c>
      <c r="Y9" s="67">
        <v>71117</v>
      </c>
      <c r="Z9" s="67">
        <v>60540.499799999998</v>
      </c>
      <c r="AA9" s="121">
        <v>0</v>
      </c>
      <c r="AB9" s="121"/>
      <c r="AC9" s="68">
        <v>0</v>
      </c>
      <c r="AD9" s="167">
        <v>-25067.7</v>
      </c>
      <c r="AE9" s="69">
        <v>158299.07</v>
      </c>
      <c r="AF9" s="105">
        <v>291069.81019999995</v>
      </c>
      <c r="AG9" s="120"/>
      <c r="AH9" s="74">
        <v>1628.3000240529163</v>
      </c>
      <c r="AI9" s="74">
        <v>3601.6210880430599</v>
      </c>
      <c r="AJ9" s="74">
        <v>3.1280817799158149</v>
      </c>
    </row>
    <row r="10" spans="1:36" ht="20.100000000000001" customHeight="1">
      <c r="A10" s="41">
        <v>46024</v>
      </c>
      <c r="B10" s="43">
        <v>381</v>
      </c>
      <c r="C10" s="43">
        <v>128</v>
      </c>
      <c r="D10" s="43">
        <v>7386</v>
      </c>
      <c r="E10" s="43">
        <v>17</v>
      </c>
      <c r="F10" s="43">
        <v>1565</v>
      </c>
      <c r="G10" s="43">
        <v>3634</v>
      </c>
      <c r="H10" s="43">
        <v>429</v>
      </c>
      <c r="I10" s="43">
        <v>695</v>
      </c>
      <c r="J10" s="43">
        <v>3697</v>
      </c>
      <c r="K10" s="43">
        <v>28880</v>
      </c>
      <c r="L10" s="43">
        <v>3364534.99</v>
      </c>
      <c r="M10" s="43">
        <v>2570819</v>
      </c>
      <c r="N10" s="54">
        <v>793715.99000000022</v>
      </c>
      <c r="O10" s="43">
        <v>26660149.559999999</v>
      </c>
      <c r="P10" s="43">
        <v>24360576.949999999</v>
      </c>
      <c r="Q10" s="59">
        <v>520395.24</v>
      </c>
      <c r="R10" s="59">
        <v>26139754.32</v>
      </c>
      <c r="S10" s="43">
        <v>265094.58</v>
      </c>
      <c r="T10" s="43">
        <v>129091.52</v>
      </c>
      <c r="U10" s="59">
        <v>8352.1</v>
      </c>
      <c r="V10" s="54">
        <v>255300.65999999997</v>
      </c>
      <c r="W10" s="59">
        <v>81085</v>
      </c>
      <c r="X10" s="59">
        <v>5142</v>
      </c>
      <c r="Y10" s="67">
        <v>86227</v>
      </c>
      <c r="Z10" s="67">
        <v>46835.571599999996</v>
      </c>
      <c r="AA10" s="121">
        <v>0</v>
      </c>
      <c r="AB10" s="121"/>
      <c r="AC10" s="70">
        <v>0</v>
      </c>
      <c r="AD10" s="114">
        <v>-25383.17</v>
      </c>
      <c r="AE10" s="71">
        <v>336416.57</v>
      </c>
      <c r="AF10" s="103">
        <v>122238.08839999998</v>
      </c>
      <c r="AG10" s="120"/>
      <c r="AH10" s="74">
        <v>2149.8626134185306</v>
      </c>
      <c r="AI10" s="74">
        <v>6589.282377603462</v>
      </c>
      <c r="AJ10" s="74">
        <v>2.3623003194888179</v>
      </c>
    </row>
    <row r="11" spans="1:36" ht="20.100000000000001" customHeight="1">
      <c r="A11" s="41">
        <v>46025</v>
      </c>
      <c r="B11" s="44">
        <v>306</v>
      </c>
      <c r="C11" s="44">
        <v>111</v>
      </c>
      <c r="D11" s="44">
        <v>7741</v>
      </c>
      <c r="E11" s="44">
        <v>25</v>
      </c>
      <c r="F11" s="44">
        <v>1553</v>
      </c>
      <c r="G11" s="44">
        <v>3782</v>
      </c>
      <c r="H11" s="44">
        <v>441</v>
      </c>
      <c r="I11" s="44">
        <v>800</v>
      </c>
      <c r="J11" s="44">
        <v>3747</v>
      </c>
      <c r="K11" s="44">
        <v>33975</v>
      </c>
      <c r="L11" s="44">
        <v>2695937.4</v>
      </c>
      <c r="M11" s="44">
        <v>2768105</v>
      </c>
      <c r="N11" s="54">
        <v>-72167.600000000093</v>
      </c>
      <c r="O11" s="44">
        <v>22466155.539999999</v>
      </c>
      <c r="P11" s="44">
        <v>20412725.699999999</v>
      </c>
      <c r="Q11" s="60">
        <v>717091.04</v>
      </c>
      <c r="R11" s="60">
        <v>21749064.5</v>
      </c>
      <c r="S11" s="60">
        <v>256992.62</v>
      </c>
      <c r="T11" s="60">
        <v>128470.22</v>
      </c>
      <c r="U11" s="60">
        <v>9929.42</v>
      </c>
      <c r="V11" s="54">
        <v>460098.42000000004</v>
      </c>
      <c r="W11" s="42">
        <v>64972</v>
      </c>
      <c r="X11" s="42">
        <v>5536</v>
      </c>
      <c r="Y11" s="67">
        <v>70508</v>
      </c>
      <c r="Z11" s="67">
        <v>64538.193599999999</v>
      </c>
      <c r="AA11" s="121">
        <v>0</v>
      </c>
      <c r="AB11" s="121"/>
      <c r="AC11" s="70">
        <v>100</v>
      </c>
      <c r="AD11" s="70">
        <v>-21054.98</v>
      </c>
      <c r="AE11" s="71">
        <v>158874.75</v>
      </c>
      <c r="AF11" s="103">
        <v>325052.22640000004</v>
      </c>
      <c r="AG11" s="120"/>
      <c r="AH11" s="74">
        <v>1735.9545396007727</v>
      </c>
      <c r="AI11" s="74">
        <v>5447.7517213771016</v>
      </c>
      <c r="AJ11" s="74">
        <v>2.4127495170637476</v>
      </c>
    </row>
    <row r="12" spans="1:36" ht="20.100000000000001" customHeight="1">
      <c r="A12" s="41">
        <v>46026</v>
      </c>
      <c r="B12" s="43">
        <v>307</v>
      </c>
      <c r="C12" s="43">
        <v>105</v>
      </c>
      <c r="D12" s="43">
        <v>7442</v>
      </c>
      <c r="E12" s="43">
        <v>21</v>
      </c>
      <c r="F12" s="43">
        <v>1519</v>
      </c>
      <c r="G12" s="43">
        <v>3766</v>
      </c>
      <c r="H12" s="43">
        <v>409</v>
      </c>
      <c r="I12" s="43">
        <v>712</v>
      </c>
      <c r="J12" s="43">
        <v>3380</v>
      </c>
      <c r="K12" s="43">
        <v>20814</v>
      </c>
      <c r="L12" s="43">
        <v>3127550</v>
      </c>
      <c r="M12" s="43">
        <v>2384095</v>
      </c>
      <c r="N12" s="54">
        <v>743455</v>
      </c>
      <c r="O12" s="43">
        <v>24155243.920000002</v>
      </c>
      <c r="P12" s="43">
        <v>22252609.59</v>
      </c>
      <c r="Q12" s="43">
        <v>-1164032.81</v>
      </c>
      <c r="R12" s="43">
        <v>25319276.73</v>
      </c>
      <c r="S12" s="43">
        <v>243668.78</v>
      </c>
      <c r="T12" s="43">
        <v>139665.43</v>
      </c>
      <c r="U12" s="43">
        <v>6257.49</v>
      </c>
      <c r="V12" s="54">
        <v>-1407701.59</v>
      </c>
      <c r="W12" s="42">
        <v>75374</v>
      </c>
      <c r="X12" s="42">
        <v>4768</v>
      </c>
      <c r="Y12" s="67">
        <v>80142</v>
      </c>
      <c r="Z12" s="67">
        <v>-104762.9529</v>
      </c>
      <c r="AA12" s="59">
        <v>0</v>
      </c>
      <c r="AB12" s="121"/>
      <c r="AC12" s="70">
        <v>0</v>
      </c>
      <c r="AD12" s="70">
        <v>-42618.45</v>
      </c>
      <c r="AE12" s="71">
        <v>2468209.48</v>
      </c>
      <c r="AF12" s="103">
        <v>-1383080.6371000002</v>
      </c>
      <c r="AG12" s="120"/>
      <c r="AH12" s="74">
        <v>2058.9532587228441</v>
      </c>
      <c r="AI12" s="74">
        <v>6583.6123047337278</v>
      </c>
      <c r="AJ12" s="74">
        <v>2.2251481237656354</v>
      </c>
    </row>
    <row r="13" spans="1:36" ht="20.100000000000001" customHeight="1">
      <c r="A13" s="41">
        <v>46027</v>
      </c>
      <c r="B13" s="43">
        <v>291</v>
      </c>
      <c r="C13" s="43">
        <v>104</v>
      </c>
      <c r="D13" s="43">
        <v>7461</v>
      </c>
      <c r="E13" s="43">
        <v>11</v>
      </c>
      <c r="F13" s="43">
        <v>1530</v>
      </c>
      <c r="G13" s="43">
        <v>3676</v>
      </c>
      <c r="H13" s="43">
        <v>497</v>
      </c>
      <c r="I13" s="43">
        <v>808</v>
      </c>
      <c r="J13" s="43">
        <v>3724</v>
      </c>
      <c r="K13" s="43">
        <v>31182</v>
      </c>
      <c r="L13" s="43">
        <v>3234303</v>
      </c>
      <c r="M13" s="43">
        <v>3118557</v>
      </c>
      <c r="N13" s="54">
        <v>115746</v>
      </c>
      <c r="O13" s="43">
        <v>23234767.359999999</v>
      </c>
      <c r="P13" s="43">
        <v>21481110.039999999</v>
      </c>
      <c r="Q13" s="43">
        <v>716744.61</v>
      </c>
      <c r="R13" s="43">
        <v>22518022.75</v>
      </c>
      <c r="S13" s="43">
        <v>291691.82</v>
      </c>
      <c r="T13" s="43">
        <v>129369.59</v>
      </c>
      <c r="U13" s="43">
        <v>10070.129999999999</v>
      </c>
      <c r="V13" s="54">
        <v>425052.79</v>
      </c>
      <c r="W13" s="42">
        <v>77947</v>
      </c>
      <c r="X13" s="42">
        <v>6237</v>
      </c>
      <c r="Y13" s="67">
        <v>84184</v>
      </c>
      <c r="Z13" s="67">
        <v>64507.014899999995</v>
      </c>
      <c r="AA13" s="60">
        <v>713050.69</v>
      </c>
      <c r="AB13" s="58"/>
      <c r="AC13" s="91">
        <v>0</v>
      </c>
      <c r="AD13" s="114">
        <v>-16965.53</v>
      </c>
      <c r="AE13" s="71">
        <v>2669653.4500000002</v>
      </c>
      <c r="AF13" s="103">
        <v>-436688.91489999997</v>
      </c>
      <c r="AG13" s="120"/>
      <c r="AH13" s="74">
        <v>2113.9235294117648</v>
      </c>
      <c r="AI13" s="74">
        <v>5768.2894844253487</v>
      </c>
      <c r="AJ13" s="74">
        <v>2.433986928104575</v>
      </c>
    </row>
    <row r="14" spans="1:36" ht="20.100000000000001" customHeight="1">
      <c r="A14" s="41">
        <v>46028</v>
      </c>
      <c r="B14" s="43">
        <v>353</v>
      </c>
      <c r="C14" s="43">
        <v>118</v>
      </c>
      <c r="D14" s="43">
        <v>7002</v>
      </c>
      <c r="E14" s="43">
        <v>16</v>
      </c>
      <c r="F14" s="43">
        <v>1536</v>
      </c>
      <c r="G14" s="43">
        <v>3866</v>
      </c>
      <c r="H14" s="43">
        <v>422</v>
      </c>
      <c r="I14" s="43">
        <v>748</v>
      </c>
      <c r="J14" s="43">
        <v>3226</v>
      </c>
      <c r="K14" s="43">
        <v>37403</v>
      </c>
      <c r="L14" s="43">
        <v>3218724.67</v>
      </c>
      <c r="M14" s="43">
        <v>3484591</v>
      </c>
      <c r="N14" s="54">
        <v>-265866.33000000007</v>
      </c>
      <c r="O14" s="43">
        <v>24341556.23</v>
      </c>
      <c r="P14" s="43">
        <v>22460151.899999999</v>
      </c>
      <c r="Q14" s="43">
        <v>369143.74</v>
      </c>
      <c r="R14" s="43">
        <v>23972412.489999998</v>
      </c>
      <c r="S14" s="43">
        <v>262355.48</v>
      </c>
      <c r="T14" s="43">
        <v>144095.25</v>
      </c>
      <c r="U14" s="43">
        <v>10994.15</v>
      </c>
      <c r="V14" s="54">
        <v>106788.26000000001</v>
      </c>
      <c r="W14" s="42">
        <v>77571</v>
      </c>
      <c r="X14" s="42">
        <v>6969</v>
      </c>
      <c r="Y14" s="67">
        <v>84540</v>
      </c>
      <c r="Z14" s="67">
        <v>33222.936600000001</v>
      </c>
      <c r="AA14" s="60">
        <v>0</v>
      </c>
      <c r="AB14" s="58"/>
      <c r="AC14" s="70">
        <v>0</v>
      </c>
      <c r="AD14" s="114">
        <v>-17610.93</v>
      </c>
      <c r="AE14" s="71">
        <v>287361.05</v>
      </c>
      <c r="AF14" s="103">
        <v>-10974.676599999992</v>
      </c>
      <c r="AG14" s="120"/>
      <c r="AH14" s="74">
        <v>2095.5238736979168</v>
      </c>
      <c r="AI14" s="74">
        <v>6962.2293552386855</v>
      </c>
      <c r="AJ14" s="74">
        <v>2.1002604166666665</v>
      </c>
    </row>
    <row r="15" spans="1:36" ht="20.100000000000001" customHeight="1">
      <c r="A15" s="41">
        <v>46029</v>
      </c>
      <c r="B15" s="43">
        <v>298</v>
      </c>
      <c r="C15" s="43">
        <v>104</v>
      </c>
      <c r="D15" s="43">
        <v>6198</v>
      </c>
      <c r="E15" s="43">
        <v>16</v>
      </c>
      <c r="F15" s="43">
        <v>1445</v>
      </c>
      <c r="G15" s="43">
        <v>3764</v>
      </c>
      <c r="H15" s="43">
        <v>403</v>
      </c>
      <c r="I15" s="43">
        <v>743</v>
      </c>
      <c r="J15" s="43">
        <v>2251</v>
      </c>
      <c r="K15" s="43">
        <v>32197</v>
      </c>
      <c r="L15" s="43">
        <v>3805461.55</v>
      </c>
      <c r="M15" s="43">
        <v>2933119</v>
      </c>
      <c r="N15" s="54">
        <v>872342.54999999981</v>
      </c>
      <c r="O15" s="43">
        <v>25662753.93</v>
      </c>
      <c r="P15" s="43">
        <v>23779044.760000002</v>
      </c>
      <c r="Q15" s="72">
        <v>847067.2</v>
      </c>
      <c r="R15" s="72">
        <v>24815686.73</v>
      </c>
      <c r="S15" s="59">
        <v>283022.64</v>
      </c>
      <c r="T15" s="59">
        <v>157547.6</v>
      </c>
      <c r="U15" s="59">
        <v>8169.82</v>
      </c>
      <c r="V15" s="54">
        <v>564044.55999999994</v>
      </c>
      <c r="W15" s="42">
        <v>91712</v>
      </c>
      <c r="X15" s="42">
        <v>5866</v>
      </c>
      <c r="Y15" s="67">
        <v>97578</v>
      </c>
      <c r="Z15" s="67">
        <v>76236.047999999995</v>
      </c>
      <c r="AA15" s="59">
        <v>0</v>
      </c>
      <c r="AB15" s="58"/>
      <c r="AC15" s="70">
        <v>0</v>
      </c>
      <c r="AD15" s="70">
        <v>-11330.67</v>
      </c>
      <c r="AE15" s="71">
        <v>2461449.04</v>
      </c>
      <c r="AF15" s="103">
        <v>390230.51199999993</v>
      </c>
      <c r="AG15" s="120"/>
      <c r="AH15" s="74">
        <v>2633.5374048442904</v>
      </c>
      <c r="AI15" s="74">
        <v>10563.769329187029</v>
      </c>
      <c r="AJ15" s="74">
        <v>1.5577854671280278</v>
      </c>
    </row>
    <row r="16" spans="1:36" ht="20.100000000000001" customHeight="1">
      <c r="A16" s="41">
        <v>46030</v>
      </c>
      <c r="B16" s="43">
        <v>226</v>
      </c>
      <c r="C16" s="43">
        <v>74</v>
      </c>
      <c r="D16" s="43">
        <v>6220</v>
      </c>
      <c r="E16" s="43">
        <v>12</v>
      </c>
      <c r="F16" s="43">
        <v>1438</v>
      </c>
      <c r="G16" s="43">
        <v>3619</v>
      </c>
      <c r="H16" s="43">
        <v>359</v>
      </c>
      <c r="I16" s="43">
        <v>700</v>
      </c>
      <c r="J16" s="43">
        <v>2510</v>
      </c>
      <c r="K16" s="43">
        <v>24611</v>
      </c>
      <c r="L16" s="43">
        <v>3071078</v>
      </c>
      <c r="M16" s="43">
        <v>3342944</v>
      </c>
      <c r="N16" s="54">
        <v>-271866</v>
      </c>
      <c r="O16" s="43">
        <v>29462862.920000002</v>
      </c>
      <c r="P16" s="43">
        <v>27173955.920000002</v>
      </c>
      <c r="Q16" s="72">
        <v>2319086.16</v>
      </c>
      <c r="R16" s="72">
        <v>29306963.949999999</v>
      </c>
      <c r="S16" s="59">
        <v>291922.19</v>
      </c>
      <c r="T16" s="59">
        <v>213163.72</v>
      </c>
      <c r="U16" s="59">
        <v>6657.47</v>
      </c>
      <c r="V16" s="54">
        <v>2027163.9700000002</v>
      </c>
      <c r="W16" s="42">
        <v>74013</v>
      </c>
      <c r="X16" s="42">
        <v>6686</v>
      </c>
      <c r="Y16" s="67">
        <v>80699</v>
      </c>
      <c r="Z16" s="67">
        <v>208717.75440000001</v>
      </c>
      <c r="AA16" s="59">
        <v>0</v>
      </c>
      <c r="AB16" s="58"/>
      <c r="AC16" s="70">
        <v>0</v>
      </c>
      <c r="AD16" s="70">
        <v>-2166481.19</v>
      </c>
      <c r="AE16" s="71">
        <v>170113.52</v>
      </c>
      <c r="AF16" s="103">
        <v>1737747.2156000002</v>
      </c>
      <c r="AG16" s="120"/>
      <c r="AH16" s="74">
        <v>2135.6592489568848</v>
      </c>
      <c r="AI16" s="74">
        <v>10826.277258964144</v>
      </c>
      <c r="AJ16" s="74">
        <v>1.74547983310153</v>
      </c>
    </row>
    <row r="17" spans="1:36" ht="20.100000000000001" customHeight="1">
      <c r="A17" s="41">
        <v>46031</v>
      </c>
      <c r="B17" s="43">
        <v>226</v>
      </c>
      <c r="C17" s="43">
        <v>84</v>
      </c>
      <c r="D17" s="43">
        <v>5715</v>
      </c>
      <c r="E17" s="43">
        <v>24</v>
      </c>
      <c r="F17" s="43">
        <v>1401</v>
      </c>
      <c r="G17" s="43">
        <v>3325</v>
      </c>
      <c r="H17" s="43">
        <v>385</v>
      </c>
      <c r="I17" s="43">
        <v>672</v>
      </c>
      <c r="J17" s="43">
        <v>2516</v>
      </c>
      <c r="K17" s="43">
        <v>22187</v>
      </c>
      <c r="L17" s="43">
        <v>2818160</v>
      </c>
      <c r="M17" s="43">
        <v>2148173</v>
      </c>
      <c r="N17" s="54">
        <v>669987</v>
      </c>
      <c r="O17" s="43">
        <v>20197369.879999999</v>
      </c>
      <c r="P17" s="43">
        <v>18847762.649999999</v>
      </c>
      <c r="Q17" s="72">
        <v>1109333.8899999999</v>
      </c>
      <c r="R17" s="72">
        <v>19088035.989999998</v>
      </c>
      <c r="S17" s="59">
        <v>189933.53</v>
      </c>
      <c r="T17" s="59">
        <v>114476.8</v>
      </c>
      <c r="U17" s="59">
        <v>6710.06</v>
      </c>
      <c r="V17" s="54">
        <v>919400.35999999987</v>
      </c>
      <c r="W17" s="42">
        <v>67918</v>
      </c>
      <c r="X17" s="42">
        <v>4296</v>
      </c>
      <c r="Y17" s="67">
        <v>72214</v>
      </c>
      <c r="Z17" s="67">
        <v>99840.050099999993</v>
      </c>
      <c r="AA17" s="59">
        <v>0</v>
      </c>
      <c r="AB17" s="58"/>
      <c r="AC17" s="70">
        <v>0</v>
      </c>
      <c r="AD17" s="70">
        <v>0</v>
      </c>
      <c r="AE17" s="71">
        <v>148814.69</v>
      </c>
      <c r="AF17" s="103">
        <v>747346.30989999988</v>
      </c>
      <c r="AG17" s="120"/>
      <c r="AH17" s="74">
        <v>2011.5346181299071</v>
      </c>
      <c r="AI17" s="74">
        <v>7491.1616255961835</v>
      </c>
      <c r="AJ17" s="74">
        <v>1.7958600999286225</v>
      </c>
    </row>
    <row r="18" spans="1:36" ht="20.100000000000001" customHeight="1">
      <c r="A18" s="41">
        <v>46032</v>
      </c>
      <c r="B18" s="43">
        <v>298</v>
      </c>
      <c r="C18" s="43">
        <v>109</v>
      </c>
      <c r="D18" s="43">
        <v>6078</v>
      </c>
      <c r="E18" s="43">
        <v>11</v>
      </c>
      <c r="F18" s="43">
        <v>1478</v>
      </c>
      <c r="G18" s="43">
        <v>3792</v>
      </c>
      <c r="H18" s="43">
        <v>407</v>
      </c>
      <c r="I18" s="43">
        <v>753</v>
      </c>
      <c r="J18" s="43">
        <v>2488</v>
      </c>
      <c r="K18" s="43">
        <v>45594</v>
      </c>
      <c r="L18" s="43">
        <v>3364406.94</v>
      </c>
      <c r="M18" s="43">
        <v>3306235</v>
      </c>
      <c r="N18" s="54">
        <v>58171.939999999944</v>
      </c>
      <c r="O18" s="43">
        <v>26747379.18</v>
      </c>
      <c r="P18" s="43">
        <v>24325898.09</v>
      </c>
      <c r="Q18" s="72">
        <v>316701.15000000002</v>
      </c>
      <c r="R18" s="72">
        <v>26430678.030000001</v>
      </c>
      <c r="S18" s="59">
        <v>246318.93</v>
      </c>
      <c r="T18" s="59">
        <v>163735.51999999999</v>
      </c>
      <c r="U18" s="59">
        <v>6714.55</v>
      </c>
      <c r="V18" s="54">
        <v>70382.22000000003</v>
      </c>
      <c r="W18" s="42">
        <v>81082</v>
      </c>
      <c r="X18" s="42">
        <v>6612</v>
      </c>
      <c r="Y18" s="67">
        <v>87694</v>
      </c>
      <c r="Z18" s="67">
        <v>28503.103500000001</v>
      </c>
      <c r="AA18" s="59">
        <v>0</v>
      </c>
      <c r="AB18" s="58"/>
      <c r="AC18" s="70">
        <v>0</v>
      </c>
      <c r="AD18" s="70">
        <v>-23088.73</v>
      </c>
      <c r="AE18" s="71">
        <v>171740.11</v>
      </c>
      <c r="AF18" s="103">
        <v>-45814.883499999967</v>
      </c>
      <c r="AG18" s="120"/>
      <c r="AH18" s="74">
        <v>2276.3240460081192</v>
      </c>
      <c r="AI18" s="74">
        <v>9777.290229099679</v>
      </c>
      <c r="AJ18" s="74">
        <v>1.6833558863328824</v>
      </c>
    </row>
    <row r="19" spans="1:36" ht="20.100000000000001" customHeight="1">
      <c r="A19" s="41">
        <v>46033</v>
      </c>
      <c r="B19" s="43">
        <v>322</v>
      </c>
      <c r="C19" s="43">
        <v>90</v>
      </c>
      <c r="D19" s="43">
        <v>6211</v>
      </c>
      <c r="E19" s="43">
        <v>15</v>
      </c>
      <c r="F19" s="43">
        <v>1439</v>
      </c>
      <c r="G19" s="43">
        <v>3464</v>
      </c>
      <c r="H19" s="43">
        <v>366</v>
      </c>
      <c r="I19" s="43">
        <v>639</v>
      </c>
      <c r="J19" s="43">
        <v>2397</v>
      </c>
      <c r="K19" s="43">
        <v>22786</v>
      </c>
      <c r="L19" s="43">
        <v>3106513</v>
      </c>
      <c r="M19" s="43">
        <v>2093025</v>
      </c>
      <c r="N19" s="54">
        <v>1013488</v>
      </c>
      <c r="O19" s="43">
        <v>19985855.789999999</v>
      </c>
      <c r="P19" s="43">
        <v>18452922.239999998</v>
      </c>
      <c r="Q19" s="72">
        <v>1357129.22</v>
      </c>
      <c r="R19" s="72">
        <v>18628726.57</v>
      </c>
      <c r="S19" s="59">
        <v>198950.36</v>
      </c>
      <c r="T19" s="59">
        <v>123462.66</v>
      </c>
      <c r="U19" s="59">
        <v>8012.24</v>
      </c>
      <c r="V19" s="54">
        <v>1158178.8599999999</v>
      </c>
      <c r="W19" s="42">
        <v>74867</v>
      </c>
      <c r="X19" s="42">
        <v>4186</v>
      </c>
      <c r="Y19" s="67">
        <v>79053</v>
      </c>
      <c r="Z19" s="67">
        <v>122141.6298</v>
      </c>
      <c r="AA19" s="59">
        <v>0</v>
      </c>
      <c r="AB19" s="58"/>
      <c r="AC19" s="70">
        <v>0</v>
      </c>
      <c r="AD19" s="70">
        <v>-8525.6</v>
      </c>
      <c r="AE19" s="71">
        <v>162480.71</v>
      </c>
      <c r="AF19" s="103">
        <v>956984.23019999987</v>
      </c>
      <c r="AG19" s="120"/>
      <c r="AH19" s="74">
        <v>2158.7998610145933</v>
      </c>
      <c r="AI19" s="74">
        <v>7698.3405256570704</v>
      </c>
      <c r="AJ19" s="74">
        <v>1.6657400972897847</v>
      </c>
    </row>
    <row r="20" spans="1:36" ht="20.100000000000001" customHeight="1">
      <c r="A20" s="41">
        <v>46034</v>
      </c>
      <c r="B20" s="43">
        <v>223</v>
      </c>
      <c r="C20" s="43">
        <v>76</v>
      </c>
      <c r="D20" s="43">
        <v>5488</v>
      </c>
      <c r="E20" s="43">
        <v>9</v>
      </c>
      <c r="F20" s="43">
        <v>1349</v>
      </c>
      <c r="G20" s="43">
        <v>3233</v>
      </c>
      <c r="H20" s="43">
        <v>415</v>
      </c>
      <c r="I20" s="43">
        <v>698</v>
      </c>
      <c r="J20" s="43">
        <v>1996</v>
      </c>
      <c r="K20" s="43">
        <v>37430</v>
      </c>
      <c r="L20" s="43">
        <v>2601768.5</v>
      </c>
      <c r="M20" s="43">
        <v>2522352</v>
      </c>
      <c r="N20" s="54">
        <v>79416.5</v>
      </c>
      <c r="O20" s="43">
        <v>18114306.530000001</v>
      </c>
      <c r="P20" s="43">
        <v>16811626.73</v>
      </c>
      <c r="Q20" s="72">
        <v>711520.86</v>
      </c>
      <c r="R20" s="72">
        <v>17402785.670000002</v>
      </c>
      <c r="S20" s="59">
        <v>203508.27</v>
      </c>
      <c r="T20" s="59">
        <v>93909.97</v>
      </c>
      <c r="U20" s="59">
        <v>5243.79</v>
      </c>
      <c r="V20" s="54">
        <v>508012.58999999997</v>
      </c>
      <c r="W20" s="42">
        <v>62703</v>
      </c>
      <c r="X20" s="42">
        <v>5045</v>
      </c>
      <c r="Y20" s="67">
        <v>67748</v>
      </c>
      <c r="Z20" s="67">
        <v>64036.877399999998</v>
      </c>
      <c r="AA20" s="59">
        <v>508019.61</v>
      </c>
      <c r="AB20" s="58"/>
      <c r="AC20" s="70">
        <v>0</v>
      </c>
      <c r="AD20" s="70">
        <v>-1000.4</v>
      </c>
      <c r="AE20" s="71">
        <v>285640.03000000003</v>
      </c>
      <c r="AF20" s="103">
        <v>-131791.89740000002</v>
      </c>
      <c r="AG20" s="120"/>
      <c r="AH20" s="74">
        <v>1928.664566345441</v>
      </c>
      <c r="AI20" s="74">
        <v>8422.6586823647303</v>
      </c>
      <c r="AJ20" s="74">
        <v>1.4796145292809488</v>
      </c>
    </row>
    <row r="21" spans="1:36" ht="20.100000000000001" customHeight="1">
      <c r="A21" s="41">
        <v>46035</v>
      </c>
      <c r="B21" s="43">
        <v>212</v>
      </c>
      <c r="C21" s="43">
        <v>56</v>
      </c>
      <c r="D21" s="43">
        <v>5590</v>
      </c>
      <c r="E21" s="43">
        <v>8</v>
      </c>
      <c r="F21" s="43">
        <v>1335</v>
      </c>
      <c r="G21" s="43">
        <v>3394</v>
      </c>
      <c r="H21" s="43">
        <v>364</v>
      </c>
      <c r="I21" s="43">
        <v>634</v>
      </c>
      <c r="J21" s="43">
        <v>2475</v>
      </c>
      <c r="K21" s="43">
        <v>22200</v>
      </c>
      <c r="L21" s="43">
        <v>2657419.6800000002</v>
      </c>
      <c r="M21" s="43">
        <v>2078657</v>
      </c>
      <c r="N21" s="54">
        <v>578762.68000000017</v>
      </c>
      <c r="O21" s="43">
        <v>20919695.890000001</v>
      </c>
      <c r="P21" s="43">
        <v>19369905.579999998</v>
      </c>
      <c r="Q21" s="72">
        <v>592785.18999999994</v>
      </c>
      <c r="R21" s="72">
        <v>20326910.699999999</v>
      </c>
      <c r="S21" s="59">
        <v>173038.51</v>
      </c>
      <c r="T21" s="59">
        <v>100468.23</v>
      </c>
      <c r="U21" s="59">
        <v>5272.75</v>
      </c>
      <c r="V21" s="54">
        <v>419746.67999999993</v>
      </c>
      <c r="W21" s="42">
        <v>64044</v>
      </c>
      <c r="X21" s="42">
        <v>4157</v>
      </c>
      <c r="Y21" s="67">
        <v>68201</v>
      </c>
      <c r="Z21" s="67">
        <v>53350.667099999991</v>
      </c>
      <c r="AA21" s="59">
        <v>0</v>
      </c>
      <c r="AB21" s="58"/>
      <c r="AC21" s="70">
        <v>1000</v>
      </c>
      <c r="AD21" s="70">
        <v>-2193</v>
      </c>
      <c r="AE21" s="71">
        <v>189863.22</v>
      </c>
      <c r="AF21" s="103">
        <v>298195.01289999997</v>
      </c>
      <c r="AG21" s="120"/>
      <c r="AH21" s="74">
        <v>1990.5765393258428</v>
      </c>
      <c r="AI21" s="74">
        <v>7826.2244767676757</v>
      </c>
      <c r="AJ21" s="74">
        <v>1.853932584269663</v>
      </c>
    </row>
    <row r="22" spans="1:36" ht="20.100000000000001" customHeight="1">
      <c r="A22" s="41">
        <v>46036</v>
      </c>
      <c r="B22" s="43">
        <v>222</v>
      </c>
      <c r="C22" s="43">
        <v>83</v>
      </c>
      <c r="D22" s="43">
        <v>5498</v>
      </c>
      <c r="E22" s="43">
        <v>12</v>
      </c>
      <c r="F22" s="43">
        <v>1333</v>
      </c>
      <c r="G22" s="43">
        <v>3291</v>
      </c>
      <c r="H22" s="43">
        <v>351</v>
      </c>
      <c r="I22" s="43">
        <v>664</v>
      </c>
      <c r="J22" s="43">
        <v>2502</v>
      </c>
      <c r="K22" s="43">
        <v>27288</v>
      </c>
      <c r="L22" s="43">
        <v>2592830.39</v>
      </c>
      <c r="M22" s="43">
        <v>1946838</v>
      </c>
      <c r="N22" s="54">
        <v>645992.39000000013</v>
      </c>
      <c r="O22" s="43">
        <v>16303907.560000001</v>
      </c>
      <c r="P22" s="43">
        <v>15141246.43</v>
      </c>
      <c r="Q22" s="72">
        <v>921028.64</v>
      </c>
      <c r="R22" s="72">
        <v>15382878.92</v>
      </c>
      <c r="S22" s="59">
        <v>210467.61</v>
      </c>
      <c r="T22" s="59">
        <v>108773.9</v>
      </c>
      <c r="U22" s="59">
        <v>4241.57</v>
      </c>
      <c r="V22" s="54">
        <v>710561.03</v>
      </c>
      <c r="W22" s="42">
        <v>62487</v>
      </c>
      <c r="X22" s="42">
        <v>3894</v>
      </c>
      <c r="Y22" s="67">
        <v>66381</v>
      </c>
      <c r="Z22" s="67">
        <v>82892.577600000004</v>
      </c>
      <c r="AA22" s="59">
        <v>0</v>
      </c>
      <c r="AB22" s="58"/>
      <c r="AC22" s="91">
        <v>0</v>
      </c>
      <c r="AD22" s="70">
        <v>-14101.17</v>
      </c>
      <c r="AE22" s="71">
        <v>196255.51</v>
      </c>
      <c r="AF22" s="103">
        <v>561287.45240000007</v>
      </c>
      <c r="AG22" s="120"/>
      <c r="AH22" s="74">
        <v>1945.109069767442</v>
      </c>
      <c r="AI22" s="74">
        <v>6051.6572462030372</v>
      </c>
      <c r="AJ22" s="74">
        <v>1.8769692423105777</v>
      </c>
    </row>
    <row r="23" spans="1:36" ht="20.100000000000001" customHeight="1">
      <c r="A23" s="41">
        <v>46037</v>
      </c>
      <c r="B23" s="43">
        <v>416</v>
      </c>
      <c r="C23" s="43">
        <v>113</v>
      </c>
      <c r="D23" s="43">
        <v>5596</v>
      </c>
      <c r="E23" s="43">
        <v>18</v>
      </c>
      <c r="F23" s="43">
        <v>1376</v>
      </c>
      <c r="G23" s="43">
        <v>3515</v>
      </c>
      <c r="H23" s="43">
        <v>382</v>
      </c>
      <c r="I23" s="43">
        <v>706</v>
      </c>
      <c r="J23" s="43">
        <v>2538</v>
      </c>
      <c r="K23" s="43">
        <v>42784</v>
      </c>
      <c r="L23" s="43">
        <v>3127871.12</v>
      </c>
      <c r="M23" s="43">
        <v>2612136</v>
      </c>
      <c r="N23" s="54">
        <v>515735.12000000011</v>
      </c>
      <c r="O23" s="43">
        <v>23036375.370000001</v>
      </c>
      <c r="P23" s="43">
        <v>21094227.390000001</v>
      </c>
      <c r="Q23" s="72">
        <v>686250.04</v>
      </c>
      <c r="R23" s="72">
        <v>22350125.329999998</v>
      </c>
      <c r="S23" s="59">
        <v>211193.24</v>
      </c>
      <c r="T23" s="59">
        <v>115889.73</v>
      </c>
      <c r="U23" s="59">
        <v>7347.85</v>
      </c>
      <c r="V23" s="54">
        <v>475056.80000000005</v>
      </c>
      <c r="W23" s="42">
        <v>75382</v>
      </c>
      <c r="X23" s="42">
        <v>5224</v>
      </c>
      <c r="Y23" s="67">
        <v>80606</v>
      </c>
      <c r="Z23" s="67">
        <v>61762.503600000004</v>
      </c>
      <c r="AA23" s="59">
        <v>0</v>
      </c>
      <c r="AB23" s="58"/>
      <c r="AC23" s="70">
        <v>0</v>
      </c>
      <c r="AD23" s="70">
        <v>-9052.1</v>
      </c>
      <c r="AE23" s="71">
        <v>213746.5</v>
      </c>
      <c r="AF23" s="103">
        <v>332688.29640000005</v>
      </c>
      <c r="AG23" s="120"/>
      <c r="AH23" s="74">
        <v>2273.1621511627909</v>
      </c>
      <c r="AI23" s="74">
        <v>8311.3583096926723</v>
      </c>
      <c r="AJ23" s="74">
        <v>1.8444767441860466</v>
      </c>
    </row>
    <row r="24" spans="1:36" ht="20.100000000000001" customHeight="1">
      <c r="A24" s="41">
        <v>46038</v>
      </c>
      <c r="B24" s="43">
        <v>321</v>
      </c>
      <c r="C24" s="43">
        <v>93</v>
      </c>
      <c r="D24" s="43">
        <v>5739</v>
      </c>
      <c r="E24" s="43">
        <v>15</v>
      </c>
      <c r="F24" s="43">
        <v>1380</v>
      </c>
      <c r="G24" s="43">
        <v>3546</v>
      </c>
      <c r="H24" s="43">
        <v>411</v>
      </c>
      <c r="I24" s="43">
        <v>725</v>
      </c>
      <c r="J24" s="43">
        <v>3405</v>
      </c>
      <c r="K24" s="43">
        <v>38250</v>
      </c>
      <c r="L24" s="43">
        <v>3640073.19</v>
      </c>
      <c r="M24" s="43">
        <v>2625195</v>
      </c>
      <c r="N24" s="54">
        <v>1014878.19</v>
      </c>
      <c r="O24" s="43">
        <v>24815331.239999998</v>
      </c>
      <c r="P24" s="43">
        <v>22721324.539999999</v>
      </c>
      <c r="Q24" s="72">
        <v>976463.97</v>
      </c>
      <c r="R24" s="72">
        <v>23838867.27</v>
      </c>
      <c r="S24" s="59">
        <v>190636.17</v>
      </c>
      <c r="T24" s="59">
        <v>112371.02</v>
      </c>
      <c r="U24" s="59">
        <v>11243.27</v>
      </c>
      <c r="V24" s="54">
        <v>785827.79999999993</v>
      </c>
      <c r="W24" s="42">
        <v>87726</v>
      </c>
      <c r="X24" s="42">
        <v>5250</v>
      </c>
      <c r="Y24" s="67">
        <v>92976</v>
      </c>
      <c r="Z24" s="67">
        <v>87881.757299999997</v>
      </c>
      <c r="AA24" s="59">
        <v>0</v>
      </c>
      <c r="AB24" s="58"/>
      <c r="AC24" s="70">
        <v>0</v>
      </c>
      <c r="AD24" s="70">
        <v>-7458.31</v>
      </c>
      <c r="AE24" s="71">
        <v>118511.02</v>
      </c>
      <c r="AF24" s="103">
        <v>604970.04269999987</v>
      </c>
      <c r="AG24" s="120"/>
      <c r="AH24" s="74">
        <v>2637.7341956521741</v>
      </c>
      <c r="AI24" s="74">
        <v>6672.9293803230539</v>
      </c>
      <c r="AJ24" s="74">
        <v>2.4673913043478262</v>
      </c>
    </row>
    <row r="25" spans="1:36" ht="20.100000000000001" customHeight="1">
      <c r="A25" s="41">
        <v>46039</v>
      </c>
      <c r="B25" s="43">
        <v>424</v>
      </c>
      <c r="C25" s="43">
        <v>177</v>
      </c>
      <c r="D25" s="43">
        <v>7769</v>
      </c>
      <c r="E25" s="43">
        <v>37</v>
      </c>
      <c r="F25" s="43">
        <v>1600</v>
      </c>
      <c r="G25" s="43">
        <v>3831</v>
      </c>
      <c r="H25" s="43">
        <v>463</v>
      </c>
      <c r="I25" s="43">
        <v>757</v>
      </c>
      <c r="J25" s="43">
        <v>4121</v>
      </c>
      <c r="K25" s="43">
        <v>61997</v>
      </c>
      <c r="L25" s="43">
        <v>2752637</v>
      </c>
      <c r="M25" s="43">
        <v>2395742</v>
      </c>
      <c r="N25" s="54">
        <v>356895</v>
      </c>
      <c r="O25" s="43">
        <v>22163027.829999998</v>
      </c>
      <c r="P25" s="43">
        <v>20269648.550000001</v>
      </c>
      <c r="Q25" s="72">
        <v>861825.19</v>
      </c>
      <c r="R25" s="72">
        <v>21301202.640000001</v>
      </c>
      <c r="S25" s="59">
        <v>265059.03000000003</v>
      </c>
      <c r="T25" s="59">
        <v>155642.22</v>
      </c>
      <c r="U25" s="59">
        <v>11868.32</v>
      </c>
      <c r="V25" s="54">
        <v>596766.15999999992</v>
      </c>
      <c r="W25" s="42">
        <v>66339</v>
      </c>
      <c r="X25" s="42">
        <v>4791</v>
      </c>
      <c r="Y25" s="67">
        <v>71130</v>
      </c>
      <c r="Z25" s="67">
        <v>77564.267099999997</v>
      </c>
      <c r="AA25" s="59">
        <v>0</v>
      </c>
      <c r="AB25" s="58"/>
      <c r="AC25" s="70">
        <v>0</v>
      </c>
      <c r="AD25" s="70">
        <v>-3831.5</v>
      </c>
      <c r="AE25" s="71">
        <v>112071.89</v>
      </c>
      <c r="AF25" s="103">
        <v>448071.89289999992</v>
      </c>
      <c r="AG25" s="120"/>
      <c r="AH25" s="74">
        <v>1720.3981249999999</v>
      </c>
      <c r="AI25" s="74">
        <v>4918.6237685027909</v>
      </c>
      <c r="AJ25" s="74">
        <v>2.5756250000000001</v>
      </c>
    </row>
    <row r="26" spans="1:36" ht="20.100000000000001" customHeight="1">
      <c r="A26" s="41">
        <v>46040</v>
      </c>
      <c r="B26" s="43">
        <v>313</v>
      </c>
      <c r="C26" s="43">
        <v>121</v>
      </c>
      <c r="D26" s="43">
        <v>6369</v>
      </c>
      <c r="E26" s="43">
        <v>22</v>
      </c>
      <c r="F26" s="43">
        <v>1447</v>
      </c>
      <c r="G26" s="43">
        <v>3473</v>
      </c>
      <c r="H26" s="43">
        <v>419</v>
      </c>
      <c r="I26" s="43">
        <v>703</v>
      </c>
      <c r="J26" s="43">
        <v>3399</v>
      </c>
      <c r="K26" s="43">
        <v>49119</v>
      </c>
      <c r="L26" s="43">
        <v>2585968.81</v>
      </c>
      <c r="M26" s="43">
        <v>1730063</v>
      </c>
      <c r="N26" s="54">
        <v>855905.81</v>
      </c>
      <c r="O26" s="43">
        <v>17538696.920000002</v>
      </c>
      <c r="P26" s="43">
        <v>15909114.710000001</v>
      </c>
      <c r="Q26" s="72">
        <v>1075813.1000000001</v>
      </c>
      <c r="R26" s="72">
        <v>16462883.82</v>
      </c>
      <c r="S26" s="59">
        <v>173903.63</v>
      </c>
      <c r="T26" s="59">
        <v>82701.81</v>
      </c>
      <c r="U26" s="59">
        <v>9347.9</v>
      </c>
      <c r="V26" s="54">
        <v>901909.47000000009</v>
      </c>
      <c r="W26" s="42">
        <v>62322</v>
      </c>
      <c r="X26" s="42">
        <v>3460</v>
      </c>
      <c r="Y26" s="67">
        <v>65782</v>
      </c>
      <c r="Z26" s="67">
        <v>96823.179000000004</v>
      </c>
      <c r="AA26" s="59">
        <v>0</v>
      </c>
      <c r="AB26" s="58"/>
      <c r="AC26" s="70">
        <v>0</v>
      </c>
      <c r="AD26" s="70">
        <v>-5811</v>
      </c>
      <c r="AE26" s="71">
        <v>139717.01</v>
      </c>
      <c r="AF26" s="103">
        <v>739304.29100000008</v>
      </c>
      <c r="AG26" s="120"/>
      <c r="AH26" s="74">
        <v>1787.1242639944714</v>
      </c>
      <c r="AI26" s="74">
        <v>4680.5280111797592</v>
      </c>
      <c r="AJ26" s="74">
        <v>2.3489979267449894</v>
      </c>
    </row>
    <row r="27" spans="1:36" ht="20.100000000000001" customHeight="1">
      <c r="A27" s="41">
        <v>46041</v>
      </c>
      <c r="B27" s="43">
        <v>377</v>
      </c>
      <c r="C27" s="43">
        <v>110</v>
      </c>
      <c r="D27" s="43">
        <v>6819</v>
      </c>
      <c r="E27" s="43">
        <v>18</v>
      </c>
      <c r="F27" s="43">
        <v>1466</v>
      </c>
      <c r="G27" s="43">
        <v>3499</v>
      </c>
      <c r="H27" s="43">
        <v>450</v>
      </c>
      <c r="I27" s="43">
        <v>746</v>
      </c>
      <c r="J27" s="43">
        <v>2909</v>
      </c>
      <c r="K27" s="43">
        <v>43953</v>
      </c>
      <c r="L27" s="43">
        <v>2648047.4700000002</v>
      </c>
      <c r="M27" s="43">
        <v>3135187</v>
      </c>
      <c r="N27" s="54">
        <v>-487139.5299999998</v>
      </c>
      <c r="O27" s="43">
        <v>29439615.07</v>
      </c>
      <c r="P27" s="43">
        <v>26991373.920000002</v>
      </c>
      <c r="Q27" s="72">
        <v>114197.6</v>
      </c>
      <c r="R27" s="72">
        <v>29325417.469999999</v>
      </c>
      <c r="S27" s="59">
        <v>316214.65999999997</v>
      </c>
      <c r="T27" s="59">
        <v>177154.36</v>
      </c>
      <c r="U27" s="59">
        <v>7348.65</v>
      </c>
      <c r="V27" s="54">
        <v>-202017.05999999997</v>
      </c>
      <c r="W27" s="42">
        <v>63818</v>
      </c>
      <c r="X27" s="42">
        <v>6270</v>
      </c>
      <c r="Y27" s="67">
        <v>70088</v>
      </c>
      <c r="Z27" s="67">
        <v>10277.784</v>
      </c>
      <c r="AA27" s="59">
        <v>602723.23</v>
      </c>
      <c r="AB27" s="58"/>
      <c r="AC27" s="70">
        <v>0</v>
      </c>
      <c r="AD27" s="70">
        <v>-7357.65</v>
      </c>
      <c r="AE27" s="71">
        <v>196016.03</v>
      </c>
      <c r="AF27" s="103">
        <v>-885106.07399999991</v>
      </c>
      <c r="AG27" s="120"/>
      <c r="AH27" s="74">
        <v>1806.3079604365623</v>
      </c>
      <c r="AI27" s="74">
        <v>9278.5747404606409</v>
      </c>
      <c r="AJ27" s="74">
        <v>1.9843110504774897</v>
      </c>
    </row>
    <row r="28" spans="1:36" ht="20.100000000000001" customHeight="1">
      <c r="A28" s="41">
        <v>46042</v>
      </c>
      <c r="B28" s="43">
        <v>575</v>
      </c>
      <c r="C28" s="43">
        <v>163</v>
      </c>
      <c r="D28" s="43">
        <v>7284</v>
      </c>
      <c r="E28" s="43">
        <v>15</v>
      </c>
      <c r="F28" s="43">
        <v>1494</v>
      </c>
      <c r="G28" s="43">
        <v>3616</v>
      </c>
      <c r="H28" s="43">
        <v>418</v>
      </c>
      <c r="I28" s="43">
        <v>755</v>
      </c>
      <c r="J28" s="43">
        <v>2854</v>
      </c>
      <c r="K28" s="43">
        <v>56552</v>
      </c>
      <c r="L28" s="43">
        <v>3280255.09</v>
      </c>
      <c r="M28" s="43">
        <v>3477713</v>
      </c>
      <c r="N28" s="54">
        <v>-197457.91000000015</v>
      </c>
      <c r="O28" s="43">
        <v>22717248.530000001</v>
      </c>
      <c r="P28" s="43">
        <v>20971094.52</v>
      </c>
      <c r="Q28" s="72">
        <v>321312.59999999998</v>
      </c>
      <c r="R28" s="72">
        <v>22395935.93</v>
      </c>
      <c r="S28" s="59">
        <v>255140.09</v>
      </c>
      <c r="T28" s="59">
        <v>127175.9</v>
      </c>
      <c r="U28" s="59">
        <v>10700.43</v>
      </c>
      <c r="V28" s="54">
        <v>66172.50999999998</v>
      </c>
      <c r="W28" s="42">
        <v>79054</v>
      </c>
      <c r="X28" s="42">
        <v>6955</v>
      </c>
      <c r="Y28" s="67">
        <v>86009</v>
      </c>
      <c r="Z28" s="67">
        <v>28918.133999999998</v>
      </c>
      <c r="AA28" s="59">
        <v>0</v>
      </c>
      <c r="AB28" s="58"/>
      <c r="AC28" s="70">
        <v>0</v>
      </c>
      <c r="AD28" s="70">
        <v>-1735</v>
      </c>
      <c r="AE28" s="71">
        <v>158114.73000000001</v>
      </c>
      <c r="AF28" s="103">
        <v>-48754.624000000018</v>
      </c>
      <c r="AG28" s="120"/>
      <c r="AH28" s="74">
        <v>2195.619203480589</v>
      </c>
      <c r="AI28" s="74">
        <v>7347.9658444288716</v>
      </c>
      <c r="AJ28" s="74">
        <v>1.9103078982597055</v>
      </c>
    </row>
    <row r="29" spans="1:36" ht="20.100000000000001" customHeight="1">
      <c r="A29" s="41">
        <v>46043</v>
      </c>
      <c r="B29" s="43">
        <v>310</v>
      </c>
      <c r="C29" s="43">
        <v>109</v>
      </c>
      <c r="D29" s="43">
        <v>6220</v>
      </c>
      <c r="E29" s="43">
        <v>14</v>
      </c>
      <c r="F29" s="43">
        <v>1433</v>
      </c>
      <c r="G29" s="43">
        <v>3451</v>
      </c>
      <c r="H29" s="43">
        <v>379</v>
      </c>
      <c r="I29" s="43">
        <v>679</v>
      </c>
      <c r="J29" s="43">
        <v>2700</v>
      </c>
      <c r="K29" s="43">
        <v>37373</v>
      </c>
      <c r="L29" s="43">
        <v>3143135.85</v>
      </c>
      <c r="M29" s="43">
        <v>2877553</v>
      </c>
      <c r="N29" s="54">
        <v>265582.85000000009</v>
      </c>
      <c r="O29" s="43">
        <v>21795883.57</v>
      </c>
      <c r="P29" s="43">
        <v>20107144.93</v>
      </c>
      <c r="Q29" s="43">
        <v>374253.78</v>
      </c>
      <c r="R29" s="43">
        <v>21421629.789999999</v>
      </c>
      <c r="S29" s="59">
        <v>211428.52</v>
      </c>
      <c r="T29" s="59">
        <v>118188.36</v>
      </c>
      <c r="U29" s="59">
        <v>9529.61</v>
      </c>
      <c r="V29" s="54">
        <v>162825.26000000004</v>
      </c>
      <c r="W29" s="42">
        <v>75750</v>
      </c>
      <c r="X29" s="42">
        <v>5755</v>
      </c>
      <c r="Y29" s="67">
        <v>81505</v>
      </c>
      <c r="Z29" s="67">
        <v>33682.840199999999</v>
      </c>
      <c r="AA29" s="59">
        <v>0</v>
      </c>
      <c r="AB29" s="58"/>
      <c r="AC29" s="70">
        <v>0</v>
      </c>
      <c r="AD29" s="70">
        <v>-8619.35</v>
      </c>
      <c r="AE29" s="71">
        <v>149114.74</v>
      </c>
      <c r="AF29" s="103">
        <v>47637.41980000004</v>
      </c>
      <c r="AH29" s="74">
        <v>2193.3955687369157</v>
      </c>
      <c r="AI29" s="74">
        <v>7447.0907148148144</v>
      </c>
      <c r="AJ29" s="74">
        <v>1.884159106769016</v>
      </c>
    </row>
    <row r="30" spans="1:36" ht="20.100000000000001" customHeight="1">
      <c r="A30" s="41">
        <v>46044</v>
      </c>
      <c r="B30" s="43">
        <v>550</v>
      </c>
      <c r="C30" s="43">
        <v>155</v>
      </c>
      <c r="D30" s="43">
        <v>7132</v>
      </c>
      <c r="E30" s="43">
        <v>28</v>
      </c>
      <c r="F30" s="43">
        <v>1428</v>
      </c>
      <c r="G30" s="43">
        <v>3453</v>
      </c>
      <c r="H30" s="43">
        <v>383</v>
      </c>
      <c r="I30" s="43">
        <v>693</v>
      </c>
      <c r="J30" s="43">
        <v>3823</v>
      </c>
      <c r="K30" s="43">
        <v>42558</v>
      </c>
      <c r="L30" s="43">
        <v>3070547</v>
      </c>
      <c r="M30" s="43">
        <v>3030706</v>
      </c>
      <c r="N30" s="54">
        <v>39841</v>
      </c>
      <c r="O30" s="43">
        <v>21137088.640000001</v>
      </c>
      <c r="P30" s="43">
        <v>19427733.559999999</v>
      </c>
      <c r="Q30" s="43">
        <v>447370.22</v>
      </c>
      <c r="R30" s="43">
        <v>20689718.420000002</v>
      </c>
      <c r="S30" s="59">
        <v>189033.58</v>
      </c>
      <c r="T30" s="59">
        <v>108560.32000000001</v>
      </c>
      <c r="U30" s="59">
        <v>7428.55</v>
      </c>
      <c r="V30" s="54">
        <v>258336.63999999998</v>
      </c>
      <c r="W30" s="42">
        <v>74000</v>
      </c>
      <c r="X30" s="42">
        <v>6061</v>
      </c>
      <c r="Y30" s="67">
        <v>80061</v>
      </c>
      <c r="Z30" s="67">
        <v>40263.319799999997</v>
      </c>
      <c r="AA30" s="59">
        <v>0</v>
      </c>
      <c r="AB30" s="58"/>
      <c r="AC30" s="70">
        <v>0</v>
      </c>
      <c r="AD30" s="70">
        <v>-15404.34</v>
      </c>
      <c r="AE30" s="71">
        <v>98279.99</v>
      </c>
      <c r="AF30" s="103">
        <v>138012.32019999999</v>
      </c>
      <c r="AH30" s="74">
        <v>2150.2429971988795</v>
      </c>
      <c r="AI30" s="74">
        <v>5081.8031807481029</v>
      </c>
      <c r="AJ30" s="74">
        <v>2.6771708683473388</v>
      </c>
    </row>
    <row r="31" spans="1:36" ht="20.100000000000001" customHeight="1">
      <c r="A31" s="41">
        <v>46045</v>
      </c>
      <c r="B31" s="43">
        <v>710</v>
      </c>
      <c r="C31" s="43">
        <v>173</v>
      </c>
      <c r="D31" s="43">
        <v>7815</v>
      </c>
      <c r="E31" s="43">
        <v>30</v>
      </c>
      <c r="F31" s="43">
        <v>1500</v>
      </c>
      <c r="G31" s="43">
        <v>3662</v>
      </c>
      <c r="H31" s="43">
        <v>392</v>
      </c>
      <c r="I31" s="43">
        <v>687</v>
      </c>
      <c r="J31" s="43">
        <v>3423</v>
      </c>
      <c r="K31" s="43">
        <v>40592</v>
      </c>
      <c r="L31" s="43">
        <v>2891052.96</v>
      </c>
      <c r="M31" s="43">
        <v>2457200</v>
      </c>
      <c r="N31" s="54">
        <v>433852.95999999996</v>
      </c>
      <c r="O31" s="43">
        <v>18851457.600000001</v>
      </c>
      <c r="P31" s="43">
        <v>17263992.41</v>
      </c>
      <c r="Q31" s="43">
        <v>590381.66</v>
      </c>
      <c r="R31" s="43">
        <v>18261075.940000001</v>
      </c>
      <c r="S31" s="59">
        <v>199978.8</v>
      </c>
      <c r="T31" s="59">
        <v>120172.78</v>
      </c>
      <c r="U31" s="59">
        <v>7702.12</v>
      </c>
      <c r="V31" s="54">
        <v>390402.86000000004</v>
      </c>
      <c r="W31" s="42">
        <v>69674</v>
      </c>
      <c r="X31" s="42">
        <v>4914</v>
      </c>
      <c r="Y31" s="67">
        <v>74588</v>
      </c>
      <c r="Z31" s="67">
        <v>53134.349399999999</v>
      </c>
      <c r="AA31" s="59">
        <v>0</v>
      </c>
      <c r="AB31" s="58"/>
      <c r="AC31" s="70">
        <v>0</v>
      </c>
      <c r="AD31" s="70">
        <v>-1745.9</v>
      </c>
      <c r="AE31" s="71">
        <v>79955.839999999997</v>
      </c>
      <c r="AF31" s="103">
        <v>262680.51060000004</v>
      </c>
      <c r="AH31" s="74">
        <v>1927.3686399999999</v>
      </c>
      <c r="AI31" s="74">
        <v>5043.5268507157461</v>
      </c>
      <c r="AJ31" s="74">
        <v>2.282</v>
      </c>
    </row>
    <row r="32" spans="1:36" ht="20.100000000000001" customHeight="1">
      <c r="A32" s="41">
        <v>46046</v>
      </c>
      <c r="B32" s="45">
        <v>479</v>
      </c>
      <c r="C32" s="46">
        <v>155</v>
      </c>
      <c r="D32" s="45">
        <v>7462</v>
      </c>
      <c r="E32" s="45">
        <v>35</v>
      </c>
      <c r="F32" s="45">
        <v>1678</v>
      </c>
      <c r="G32" s="45">
        <v>3652</v>
      </c>
      <c r="H32" s="45">
        <v>420</v>
      </c>
      <c r="I32" s="45">
        <v>693</v>
      </c>
      <c r="J32" s="45">
        <v>3704</v>
      </c>
      <c r="K32" s="45">
        <v>38971</v>
      </c>
      <c r="L32" s="45">
        <v>2383684.16</v>
      </c>
      <c r="M32" s="45">
        <v>1717834</v>
      </c>
      <c r="N32" s="54">
        <v>665850.16000000015</v>
      </c>
      <c r="O32" s="45">
        <v>18437985.050000001</v>
      </c>
      <c r="P32" s="45">
        <v>17015944.120000001</v>
      </c>
      <c r="Q32" s="45">
        <v>819295.34</v>
      </c>
      <c r="R32" s="45">
        <v>17618689.710000001</v>
      </c>
      <c r="S32" s="45">
        <v>217635.75</v>
      </c>
      <c r="T32" s="45">
        <v>94373.07</v>
      </c>
      <c r="U32" s="45">
        <v>4925.84</v>
      </c>
      <c r="V32" s="54">
        <v>601659.59</v>
      </c>
      <c r="W32" s="42">
        <v>57447</v>
      </c>
      <c r="X32" s="42">
        <v>3436</v>
      </c>
      <c r="Y32" s="67">
        <v>60883</v>
      </c>
      <c r="Z32" s="67">
        <v>73736.580600000001</v>
      </c>
      <c r="AA32" s="59">
        <v>0</v>
      </c>
      <c r="AB32" s="58"/>
      <c r="AC32" s="70">
        <v>0</v>
      </c>
      <c r="AD32" s="70">
        <v>-4988</v>
      </c>
      <c r="AE32" s="72">
        <v>117687.87</v>
      </c>
      <c r="AF32" s="103">
        <v>467040.00939999998</v>
      </c>
      <c r="AH32" s="74">
        <v>1420.5507508939215</v>
      </c>
      <c r="AI32" s="74">
        <v>4593.9373974082073</v>
      </c>
      <c r="AJ32" s="74">
        <v>2.2073897497020263</v>
      </c>
    </row>
    <row r="33" spans="1:36" ht="20.100000000000001" customHeight="1">
      <c r="A33" s="41">
        <v>46047</v>
      </c>
      <c r="B33" s="43">
        <v>642</v>
      </c>
      <c r="C33" s="43">
        <v>179</v>
      </c>
      <c r="D33" s="43">
        <v>7321</v>
      </c>
      <c r="E33" s="43">
        <v>37</v>
      </c>
      <c r="F33" s="43">
        <v>1608</v>
      </c>
      <c r="G33" s="43">
        <v>3619</v>
      </c>
      <c r="H33" s="43">
        <v>413</v>
      </c>
      <c r="I33" s="43">
        <v>710</v>
      </c>
      <c r="J33" s="43">
        <v>3860</v>
      </c>
      <c r="K33" s="43">
        <v>44346</v>
      </c>
      <c r="L33" s="43">
        <v>2432738</v>
      </c>
      <c r="M33" s="43">
        <v>2061234</v>
      </c>
      <c r="N33" s="54">
        <v>371504</v>
      </c>
      <c r="O33" s="43">
        <v>18243128.289999999</v>
      </c>
      <c r="P33" s="43">
        <v>16945137.690000001</v>
      </c>
      <c r="Q33" s="43">
        <v>648344.05000000005</v>
      </c>
      <c r="R33" s="43">
        <v>17594784.239999998</v>
      </c>
      <c r="S33" s="59">
        <v>217473.61</v>
      </c>
      <c r="T33" s="59">
        <v>96073.87</v>
      </c>
      <c r="U33" s="59">
        <v>9398.09</v>
      </c>
      <c r="V33" s="54">
        <v>430870.44000000006</v>
      </c>
      <c r="W33" s="42">
        <v>58629</v>
      </c>
      <c r="X33" s="42">
        <v>4122</v>
      </c>
      <c r="Y33" s="67">
        <v>62751</v>
      </c>
      <c r="Z33" s="67">
        <v>58350.964500000002</v>
      </c>
      <c r="AA33" s="59">
        <v>0</v>
      </c>
      <c r="AB33" s="58"/>
      <c r="AC33" s="70">
        <v>0</v>
      </c>
      <c r="AD33" s="70">
        <v>-8392</v>
      </c>
      <c r="AE33" s="71">
        <v>169376</v>
      </c>
      <c r="AF33" s="103">
        <v>309768.47550000006</v>
      </c>
      <c r="AH33" s="74">
        <v>1512.8967661691543</v>
      </c>
      <c r="AI33" s="74">
        <v>4389.9320440414513</v>
      </c>
      <c r="AJ33" s="74">
        <v>2.400497512437811</v>
      </c>
    </row>
    <row r="34" spans="1:36" ht="20.100000000000001" customHeight="1">
      <c r="A34" s="41">
        <v>46048</v>
      </c>
      <c r="B34" s="43">
        <v>905</v>
      </c>
      <c r="C34" s="43">
        <v>185</v>
      </c>
      <c r="D34" s="43">
        <v>6937</v>
      </c>
      <c r="E34" s="43">
        <v>35</v>
      </c>
      <c r="F34" s="43">
        <v>1495</v>
      </c>
      <c r="G34" s="43">
        <v>3377</v>
      </c>
      <c r="H34" s="43">
        <v>441</v>
      </c>
      <c r="I34" s="43">
        <v>732</v>
      </c>
      <c r="J34" s="43">
        <v>3205</v>
      </c>
      <c r="K34" s="43">
        <v>42129</v>
      </c>
      <c r="L34" s="43">
        <v>2691138</v>
      </c>
      <c r="M34" s="43">
        <v>3036580</v>
      </c>
      <c r="N34" s="54">
        <v>-345442</v>
      </c>
      <c r="O34" s="43">
        <v>16960218.460000001</v>
      </c>
      <c r="P34" s="43">
        <v>15619240.140000001</v>
      </c>
      <c r="Q34" s="43">
        <v>341863.51</v>
      </c>
      <c r="R34" s="43">
        <v>16618354.949999999</v>
      </c>
      <c r="S34" s="59">
        <v>189088.31</v>
      </c>
      <c r="T34" s="59">
        <v>70146.83</v>
      </c>
      <c r="U34" s="59">
        <v>5392.61</v>
      </c>
      <c r="V34" s="54">
        <v>152775.20000000001</v>
      </c>
      <c r="W34" s="42">
        <v>64856</v>
      </c>
      <c r="X34" s="42">
        <v>6073</v>
      </c>
      <c r="Y34" s="67">
        <v>70929</v>
      </c>
      <c r="Z34" s="67">
        <v>30767.715899999999</v>
      </c>
      <c r="AA34" s="59">
        <v>516952.62</v>
      </c>
      <c r="AB34" s="58"/>
      <c r="AC34" s="70">
        <v>0</v>
      </c>
      <c r="AD34" s="70">
        <v>-2800</v>
      </c>
      <c r="AE34" s="71">
        <v>238702.63</v>
      </c>
      <c r="AF34" s="103">
        <v>-465874.13589999999</v>
      </c>
      <c r="AH34" s="74">
        <v>899.19455137696184</v>
      </c>
      <c r="AI34" s="74">
        <v>370.74794417147336</v>
      </c>
      <c r="AJ34" s="74">
        <v>12.475273911755997</v>
      </c>
    </row>
    <row r="35" spans="1:36" ht="20.100000000000001" customHeight="1">
      <c r="A35" s="41">
        <v>46049</v>
      </c>
      <c r="B35" s="43">
        <v>721</v>
      </c>
      <c r="C35" s="43">
        <v>173</v>
      </c>
      <c r="D35" s="43">
        <v>12321</v>
      </c>
      <c r="E35" s="43">
        <v>22</v>
      </c>
      <c r="F35" s="43">
        <v>1619</v>
      </c>
      <c r="G35" s="43">
        <v>3721</v>
      </c>
      <c r="H35" s="43">
        <v>510</v>
      </c>
      <c r="I35" s="43">
        <v>808</v>
      </c>
      <c r="J35" s="43">
        <v>8812</v>
      </c>
      <c r="K35" s="43">
        <v>46406</v>
      </c>
      <c r="L35" s="43">
        <v>2654406</v>
      </c>
      <c r="M35" s="43">
        <v>2073435</v>
      </c>
      <c r="N35" s="54">
        <v>580971</v>
      </c>
      <c r="O35" s="43">
        <v>18971601.059999999</v>
      </c>
      <c r="P35" s="43">
        <v>17503591</v>
      </c>
      <c r="Q35" s="43">
        <v>577344.88</v>
      </c>
      <c r="R35" s="43">
        <v>18394256.18</v>
      </c>
      <c r="S35" s="59">
        <v>175369.24</v>
      </c>
      <c r="T35" s="59">
        <v>85284.479999999996</v>
      </c>
      <c r="U35" s="59">
        <v>8638.27</v>
      </c>
      <c r="V35" s="54">
        <v>401975.64</v>
      </c>
      <c r="W35" s="42">
        <v>63971</v>
      </c>
      <c r="X35" s="42">
        <v>4147</v>
      </c>
      <c r="Y35" s="67">
        <v>68118</v>
      </c>
      <c r="Z35" s="67">
        <v>51961.039199999999</v>
      </c>
      <c r="AA35" s="59">
        <v>0</v>
      </c>
      <c r="AB35" s="58"/>
      <c r="AC35" s="61">
        <v>0</v>
      </c>
      <c r="AD35" s="70">
        <v>-43191.98</v>
      </c>
      <c r="AE35" s="71">
        <v>166432.60999999999</v>
      </c>
      <c r="AF35" s="103">
        <v>281896.60080000001</v>
      </c>
      <c r="AH35" s="74">
        <v>557.22520827734479</v>
      </c>
      <c r="AI35" s="74">
        <v>377.18379088910916</v>
      </c>
      <c r="AJ35" s="74">
        <v>12.471378661650094</v>
      </c>
    </row>
    <row r="36" spans="1:36" ht="18.75" customHeight="1">
      <c r="A36" s="41">
        <v>46050</v>
      </c>
      <c r="B36" s="43">
        <v>446</v>
      </c>
      <c r="C36" s="43">
        <v>185</v>
      </c>
      <c r="D36" s="43">
        <v>9287</v>
      </c>
      <c r="E36" s="43">
        <v>31</v>
      </c>
      <c r="F36" s="43">
        <v>1564</v>
      </c>
      <c r="G36" s="43">
        <v>3819</v>
      </c>
      <c r="H36" s="43">
        <v>498</v>
      </c>
      <c r="I36" s="43">
        <v>831</v>
      </c>
      <c r="J36" s="43">
        <v>6311</v>
      </c>
      <c r="K36" s="43">
        <v>49225</v>
      </c>
      <c r="L36" s="43">
        <v>2834843</v>
      </c>
      <c r="M36" s="43">
        <v>2494404</v>
      </c>
      <c r="N36" s="54">
        <v>340439</v>
      </c>
      <c r="O36" s="43">
        <v>23286292.050000001</v>
      </c>
      <c r="P36" s="43">
        <v>21438181.350000001</v>
      </c>
      <c r="Q36" s="43">
        <v>640635.11</v>
      </c>
      <c r="R36" s="43">
        <v>22645656.940000001</v>
      </c>
      <c r="S36" s="59">
        <v>238185.48</v>
      </c>
      <c r="T36" s="59">
        <v>113825.77</v>
      </c>
      <c r="U36" s="59">
        <v>8958.1299999999992</v>
      </c>
      <c r="V36" s="54">
        <v>402449.63</v>
      </c>
      <c r="W36" s="42">
        <v>68320</v>
      </c>
      <c r="X36" s="42">
        <v>4989</v>
      </c>
      <c r="Y36" s="67">
        <v>73309</v>
      </c>
      <c r="Z36" s="67">
        <v>57657.159899999999</v>
      </c>
      <c r="AA36" s="59">
        <v>0</v>
      </c>
      <c r="AB36" s="58"/>
      <c r="AC36" s="70">
        <v>0</v>
      </c>
      <c r="AD36" s="70">
        <v>-18622.55</v>
      </c>
      <c r="AE36" s="70">
        <v>257720.75</v>
      </c>
      <c r="AF36" s="103">
        <v>271483.47010000004</v>
      </c>
      <c r="AH36" s="74">
        <v>1812.559462915601</v>
      </c>
      <c r="AI36" s="74">
        <v>3396.9547377594677</v>
      </c>
      <c r="AJ36" s="74">
        <v>4.0351662404092075</v>
      </c>
    </row>
    <row r="37" spans="1:36" ht="20.100000000000001" customHeight="1">
      <c r="A37" s="41">
        <v>46051</v>
      </c>
      <c r="B37" s="43">
        <v>399</v>
      </c>
      <c r="C37" s="43">
        <v>157</v>
      </c>
      <c r="D37" s="43">
        <v>7483</v>
      </c>
      <c r="E37" s="43">
        <v>19</v>
      </c>
      <c r="F37" s="43">
        <v>1461</v>
      </c>
      <c r="G37" s="43">
        <v>3495</v>
      </c>
      <c r="H37" s="43">
        <v>428</v>
      </c>
      <c r="I37" s="43">
        <v>702</v>
      </c>
      <c r="J37" s="43">
        <v>4562</v>
      </c>
      <c r="K37" s="43">
        <v>58408</v>
      </c>
      <c r="L37" s="43">
        <v>2871317</v>
      </c>
      <c r="M37" s="43">
        <v>2336504</v>
      </c>
      <c r="N37" s="54">
        <v>534813</v>
      </c>
      <c r="O37" s="43">
        <v>21538483.890000001</v>
      </c>
      <c r="P37" s="43">
        <v>19908386.82</v>
      </c>
      <c r="Q37" s="43">
        <v>948285.87</v>
      </c>
      <c r="R37" s="43">
        <v>20590198.02</v>
      </c>
      <c r="S37" s="59">
        <v>241773.74</v>
      </c>
      <c r="T37" s="59">
        <v>104220.69</v>
      </c>
      <c r="U37" s="59">
        <v>8386.27</v>
      </c>
      <c r="V37" s="54">
        <v>706512.13</v>
      </c>
      <c r="W37" s="42">
        <v>69199</v>
      </c>
      <c r="X37" s="42">
        <v>4673</v>
      </c>
      <c r="Y37" s="67">
        <v>73872</v>
      </c>
      <c r="Z37" s="67">
        <v>85345.728300000002</v>
      </c>
      <c r="AA37" s="59">
        <v>0</v>
      </c>
      <c r="AB37" s="121"/>
      <c r="AC37" s="70">
        <v>0</v>
      </c>
      <c r="AD37" s="70">
        <v>-3116</v>
      </c>
      <c r="AE37" s="70">
        <v>180482.38</v>
      </c>
      <c r="AF37" s="103">
        <v>547294.40170000005</v>
      </c>
      <c r="AH37" s="74">
        <v>1965.3093771389458</v>
      </c>
      <c r="AI37" s="74">
        <v>4363.9602849627354</v>
      </c>
      <c r="AJ37" s="74">
        <v>3.1225188227241616</v>
      </c>
    </row>
    <row r="38" spans="1:36" ht="20.100000000000001" customHeight="1">
      <c r="A38" s="41">
        <v>46052</v>
      </c>
      <c r="B38" s="43">
        <v>284</v>
      </c>
      <c r="C38" s="43">
        <v>120</v>
      </c>
      <c r="D38" s="43">
        <v>8132</v>
      </c>
      <c r="E38" s="43">
        <v>16</v>
      </c>
      <c r="F38" s="43">
        <v>1535</v>
      </c>
      <c r="G38" s="43">
        <v>3789</v>
      </c>
      <c r="H38" s="43">
        <v>435</v>
      </c>
      <c r="I38" s="43">
        <v>754</v>
      </c>
      <c r="J38" s="43">
        <v>4666</v>
      </c>
      <c r="K38" s="43">
        <v>44551</v>
      </c>
      <c r="L38" s="43">
        <v>3084610.57</v>
      </c>
      <c r="M38" s="43">
        <v>2935280</v>
      </c>
      <c r="N38" s="54">
        <v>149330.56999999983</v>
      </c>
      <c r="O38" s="43">
        <v>21273274.07</v>
      </c>
      <c r="P38" s="43">
        <v>19682107.850000001</v>
      </c>
      <c r="Q38" s="43">
        <v>228719.83</v>
      </c>
      <c r="R38" s="43">
        <v>21044554.239999998</v>
      </c>
      <c r="S38" s="59">
        <v>215931.17</v>
      </c>
      <c r="T38" s="59">
        <v>109374.48</v>
      </c>
      <c r="U38" s="59">
        <v>8934.26</v>
      </c>
      <c r="V38" s="54">
        <v>12788.659999999974</v>
      </c>
      <c r="W38" s="42">
        <v>74339</v>
      </c>
      <c r="X38" s="42">
        <v>5871</v>
      </c>
      <c r="Y38" s="67">
        <v>80210</v>
      </c>
      <c r="Z38" s="67">
        <v>20584.784699999997</v>
      </c>
      <c r="AA38" s="59">
        <v>0</v>
      </c>
      <c r="AB38" s="121"/>
      <c r="AC38" s="59">
        <v>0</v>
      </c>
      <c r="AD38" s="70">
        <v>-536.1</v>
      </c>
      <c r="AE38" s="70">
        <v>231120.52</v>
      </c>
      <c r="AF38" s="103">
        <v>-88006.124700000015</v>
      </c>
      <c r="AH38" s="74">
        <v>2009.5182866449511</v>
      </c>
      <c r="AI38" s="74">
        <v>4218.1971388769825</v>
      </c>
      <c r="AJ38" s="74">
        <v>3.0397394136807816</v>
      </c>
    </row>
    <row r="39" spans="1:36" ht="20.100000000000001" customHeight="1">
      <c r="A39" s="41">
        <v>46053</v>
      </c>
      <c r="B39" s="45">
        <v>325</v>
      </c>
      <c r="C39" s="46">
        <v>128</v>
      </c>
      <c r="D39" s="45">
        <v>7557</v>
      </c>
      <c r="E39" s="45">
        <v>30</v>
      </c>
      <c r="F39" s="45">
        <v>1816</v>
      </c>
      <c r="G39" s="45">
        <v>4189</v>
      </c>
      <c r="H39" s="46">
        <v>475</v>
      </c>
      <c r="I39" s="45">
        <v>801</v>
      </c>
      <c r="J39" s="45">
        <v>4147</v>
      </c>
      <c r="K39" s="45">
        <v>28501</v>
      </c>
      <c r="L39" s="45">
        <v>3096821</v>
      </c>
      <c r="M39" s="45">
        <v>2341897</v>
      </c>
      <c r="N39" s="54">
        <v>754924</v>
      </c>
      <c r="O39" s="45">
        <v>22031646.809999999</v>
      </c>
      <c r="P39" s="45">
        <v>20304464.940000001</v>
      </c>
      <c r="Q39" s="45">
        <v>878933.46</v>
      </c>
      <c r="R39" s="45">
        <v>21152713.379999999</v>
      </c>
      <c r="S39" s="45">
        <v>232121.60000000001</v>
      </c>
      <c r="T39" s="45">
        <v>90863.99</v>
      </c>
      <c r="U39" s="45">
        <v>12472.55</v>
      </c>
      <c r="V39" s="54">
        <v>646811.86</v>
      </c>
      <c r="W39" s="62">
        <v>74633</v>
      </c>
      <c r="X39" s="62">
        <v>4684</v>
      </c>
      <c r="Y39" s="67">
        <v>79317</v>
      </c>
      <c r="Z39" s="67">
        <v>79104.011399999988</v>
      </c>
      <c r="AA39" s="59">
        <v>0</v>
      </c>
      <c r="AB39" s="121"/>
      <c r="AC39" s="70">
        <v>0</v>
      </c>
      <c r="AD39" s="70">
        <v>-50039.85</v>
      </c>
      <c r="AE39" s="106">
        <v>175003.42</v>
      </c>
      <c r="AF39" s="103">
        <v>488390.84860000003</v>
      </c>
      <c r="AH39" s="74">
        <v>1705.2979074889868</v>
      </c>
      <c r="AI39" s="74">
        <v>4896.1815625753561</v>
      </c>
      <c r="AJ39" s="74">
        <v>2.283590308370044</v>
      </c>
    </row>
    <row r="40" spans="1:36" s="24" customFormat="1" ht="30" customHeight="1">
      <c r="A40" s="37" t="s">
        <v>108</v>
      </c>
      <c r="B40" s="47">
        <v>12176</v>
      </c>
      <c r="C40" s="47">
        <v>3875</v>
      </c>
      <c r="D40" s="47">
        <v>219885</v>
      </c>
      <c r="E40" s="47">
        <v>642</v>
      </c>
      <c r="F40" s="47">
        <v>46484</v>
      </c>
      <c r="G40" s="47">
        <v>112151</v>
      </c>
      <c r="H40" s="47">
        <v>13076</v>
      </c>
      <c r="I40" s="47">
        <v>22608</v>
      </c>
      <c r="J40" s="47">
        <v>110550</v>
      </c>
      <c r="K40" s="47">
        <v>1190073</v>
      </c>
      <c r="L40" s="47">
        <v>91555697.279999986</v>
      </c>
      <c r="M40" s="47">
        <v>80965093</v>
      </c>
      <c r="N40" s="47">
        <v>10590604.280000001</v>
      </c>
      <c r="O40" s="47">
        <v>680868098.0999999</v>
      </c>
      <c r="P40" s="47">
        <v>626777877.9200002</v>
      </c>
      <c r="Q40" s="47">
        <v>20537956.559999999</v>
      </c>
      <c r="R40" s="47">
        <v>662493328.75999999</v>
      </c>
      <c r="S40" s="47">
        <v>7107076.8499999996</v>
      </c>
      <c r="T40" s="47">
        <v>3721950.5699999994</v>
      </c>
      <c r="U40" s="47">
        <v>255368.18999999994</v>
      </c>
      <c r="V40" s="47">
        <v>13430879.709999999</v>
      </c>
      <c r="W40" s="47">
        <v>2206493</v>
      </c>
      <c r="X40" s="47">
        <v>161927</v>
      </c>
      <c r="Y40" s="47">
        <v>2368420</v>
      </c>
      <c r="Z40" s="47">
        <v>1848416.0903999999</v>
      </c>
      <c r="AA40" s="47">
        <v>2340746.15</v>
      </c>
      <c r="AB40" s="47">
        <v>0</v>
      </c>
      <c r="AC40" s="47">
        <v>1100</v>
      </c>
      <c r="AD40" s="47">
        <v>-2568123.15</v>
      </c>
      <c r="AE40" s="47">
        <v>12667225.129999999</v>
      </c>
      <c r="AF40" s="157">
        <v>6873297.4696000014</v>
      </c>
      <c r="AH40" s="76">
        <v>1969.6174442819031</v>
      </c>
      <c r="AI40" s="76">
        <v>5669.6325456354607</v>
      </c>
      <c r="AJ40" s="76">
        <v>2.3782376731778676</v>
      </c>
    </row>
    <row r="41" spans="1:36" ht="20.100000000000001" customHeight="1">
      <c r="A41" s="180" t="s">
        <v>109</v>
      </c>
      <c r="B41" s="180"/>
      <c r="C41" s="180"/>
      <c r="D41" s="180"/>
      <c r="E41" s="180"/>
      <c r="F41" s="180"/>
      <c r="G41" s="180"/>
      <c r="H41" s="180"/>
      <c r="I41" s="181"/>
      <c r="J41" s="180"/>
      <c r="K41" s="180"/>
      <c r="L41" s="180"/>
      <c r="M41" s="180"/>
      <c r="N41" s="180"/>
      <c r="O41" s="180"/>
      <c r="P41" s="180"/>
      <c r="Q41" s="180"/>
      <c r="R41" s="180"/>
      <c r="S41" s="180"/>
      <c r="T41" s="180"/>
      <c r="U41" s="180"/>
      <c r="V41" s="180"/>
      <c r="W41" s="180"/>
      <c r="X41" s="180"/>
      <c r="Y41" s="180"/>
      <c r="Z41" s="180"/>
      <c r="AA41" s="180"/>
      <c r="AB41" s="180"/>
      <c r="AC41" s="180"/>
      <c r="AD41" s="180"/>
      <c r="AE41" s="180"/>
      <c r="AF41" s="180"/>
    </row>
    <row r="42" spans="1:36" ht="20.100000000000001" customHeight="1">
      <c r="W42" s="182" t="s">
        <v>145</v>
      </c>
      <c r="X42" s="182"/>
      <c r="AF42" s="122"/>
    </row>
    <row r="43" spans="1:36" ht="20.100000000000001" customHeight="1">
      <c r="N43" s="120"/>
      <c r="O43" s="120"/>
      <c r="V43" s="120"/>
      <c r="W43" s="120"/>
      <c r="X43" s="120"/>
    </row>
    <row r="44" spans="1:36" ht="20.100000000000001" customHeight="1">
      <c r="V44" s="120"/>
      <c r="X44" s="120"/>
    </row>
  </sheetData>
  <mergeCells count="3">
    <mergeCell ref="A6:AF6"/>
    <mergeCell ref="A41:AF41"/>
    <mergeCell ref="W42:X42"/>
  </mergeCells>
  <phoneticPr fontId="37" type="noConversion"/>
  <conditionalFormatting sqref="Q13:U13">
    <cfRule type="cellIs" dxfId="373" priority="18" operator="lessThan">
      <formula>0</formula>
    </cfRule>
  </conditionalFormatting>
  <conditionalFormatting sqref="Q35:U35">
    <cfRule type="cellIs" dxfId="372" priority="16" operator="lessThan">
      <formula>0</formula>
    </cfRule>
  </conditionalFormatting>
  <conditionalFormatting sqref="AA13:AE13 AB29:AB36">
    <cfRule type="cellIs" dxfId="371" priority="17" operator="lessThan">
      <formula>0</formula>
    </cfRule>
  </conditionalFormatting>
  <conditionalFormatting sqref="AC35 AE35">
    <cfRule type="cellIs" dxfId="370" priority="15" operator="lessThan">
      <formula>0</formula>
    </cfRule>
  </conditionalFormatting>
  <conditionalFormatting sqref="Q14:U14">
    <cfRule type="cellIs" dxfId="369" priority="14" operator="lessThan">
      <formula>0</formula>
    </cfRule>
  </conditionalFormatting>
  <conditionalFormatting sqref="AA14:AE14">
    <cfRule type="cellIs" dxfId="368" priority="13" operator="lessThan">
      <formula>0</formula>
    </cfRule>
  </conditionalFormatting>
  <conditionalFormatting sqref="AB15">
    <cfRule type="cellIs" dxfId="367" priority="12" operator="lessThan">
      <formula>0</formula>
    </cfRule>
  </conditionalFormatting>
  <conditionalFormatting sqref="AB16:AB17">
    <cfRule type="cellIs" dxfId="366" priority="11" operator="lessThan">
      <formula>0</formula>
    </cfRule>
  </conditionalFormatting>
  <conditionalFormatting sqref="AB18">
    <cfRule type="cellIs" dxfId="365" priority="10" operator="lessThan">
      <formula>0</formula>
    </cfRule>
  </conditionalFormatting>
  <conditionalFormatting sqref="AB19">
    <cfRule type="cellIs" dxfId="364" priority="9" operator="lessThan">
      <formula>0</formula>
    </cfRule>
  </conditionalFormatting>
  <conditionalFormatting sqref="AB20">
    <cfRule type="cellIs" dxfId="363" priority="8" operator="lessThan">
      <formula>0</formula>
    </cfRule>
  </conditionalFormatting>
  <conditionalFormatting sqref="AB21">
    <cfRule type="cellIs" dxfId="362" priority="7" operator="lessThan">
      <formula>0</formula>
    </cfRule>
  </conditionalFormatting>
  <conditionalFormatting sqref="AB21:AB24">
    <cfRule type="cellIs" dxfId="361" priority="6" operator="lessThan">
      <formula>0</formula>
    </cfRule>
  </conditionalFormatting>
  <conditionalFormatting sqref="AB23:AB24">
    <cfRule type="cellIs" dxfId="360" priority="5" operator="lessThan">
      <formula>0</formula>
    </cfRule>
  </conditionalFormatting>
  <conditionalFormatting sqref="AB25">
    <cfRule type="cellIs" dxfId="359" priority="4" operator="lessThan">
      <formula>0</formula>
    </cfRule>
  </conditionalFormatting>
  <conditionalFormatting sqref="AB26">
    <cfRule type="cellIs" dxfId="358" priority="3" operator="lessThan">
      <formula>0</formula>
    </cfRule>
  </conditionalFormatting>
  <conditionalFormatting sqref="AB27">
    <cfRule type="cellIs" dxfId="357" priority="2" operator="lessThan">
      <formula>0</formula>
    </cfRule>
  </conditionalFormatting>
  <conditionalFormatting sqref="AB28">
    <cfRule type="cellIs" dxfId="356" priority="1" operator="lessThan">
      <formula>0</formula>
    </cfRule>
  </conditionalFormatting>
  <pageMargins left="0.75" right="0.75" top="1" bottom="1" header="0.5" footer="0.5"/>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CFDC2-C8CC-4F4A-A212-714CD674F878}">
  <dimension ref="A1:AJ64"/>
  <sheetViews>
    <sheetView zoomScale="70" zoomScaleNormal="70" workbookViewId="0">
      <pane ySplit="8" topLeftCell="A9" activePane="bottomLeft" state="frozen"/>
      <selection activeCell="A36" sqref="A6:AH42"/>
      <selection pane="bottomLeft" activeCell="A36" sqref="A6:AH42"/>
    </sheetView>
  </sheetViews>
  <sheetFormatPr defaultColWidth="13.5703125" defaultRowHeight="20.100000000000001" customHeight="1"/>
  <cols>
    <col min="1" max="11" width="13.5703125" style="25"/>
    <col min="12" max="12" width="16.5703125" style="25" customWidth="1"/>
    <col min="13" max="13" width="16" style="25" bestFit="1" customWidth="1"/>
    <col min="14" max="14" width="13.5703125" style="25"/>
    <col min="15" max="16" width="15.5703125" style="25" bestFit="1" customWidth="1"/>
    <col min="17" max="17" width="13.5703125" style="25"/>
    <col min="18" max="18" width="16.140625" style="25" bestFit="1" customWidth="1"/>
    <col min="19" max="33" width="13.5703125" style="25"/>
    <col min="34" max="36" width="15.5703125" style="25" customWidth="1"/>
    <col min="37" max="16384" width="13.5703125" style="25"/>
  </cols>
  <sheetData>
    <row r="1" spans="1:36" ht="20.100000000000001" customHeight="1" thickBot="1"/>
    <row r="2" spans="1:36" ht="20.100000000000001" customHeight="1" thickBot="1">
      <c r="A2" s="26" t="s">
        <v>43</v>
      </c>
      <c r="B2" s="49" t="s">
        <v>11</v>
      </c>
      <c r="C2" s="64" t="s">
        <v>12</v>
      </c>
      <c r="D2" s="50" t="s">
        <v>55</v>
      </c>
      <c r="E2" s="29"/>
      <c r="F2" s="30"/>
      <c r="K2" s="30"/>
      <c r="L2" s="49" t="s">
        <v>56</v>
      </c>
      <c r="M2" s="27" t="s">
        <v>57</v>
      </c>
      <c r="N2" s="27" t="s">
        <v>58</v>
      </c>
      <c r="O2" s="27" t="s">
        <v>16</v>
      </c>
      <c r="P2" s="27" t="s">
        <v>59</v>
      </c>
      <c r="Q2" s="27" t="s">
        <v>60</v>
      </c>
      <c r="R2" s="27" t="s">
        <v>18</v>
      </c>
      <c r="S2" s="27" t="s">
        <v>61</v>
      </c>
      <c r="T2" s="27" t="s">
        <v>20</v>
      </c>
      <c r="U2" s="27" t="s">
        <v>21</v>
      </c>
      <c r="V2" s="27" t="s">
        <v>62</v>
      </c>
      <c r="W2" s="27" t="s">
        <v>30</v>
      </c>
      <c r="X2" s="27" t="s">
        <v>31</v>
      </c>
      <c r="Y2" s="27" t="s">
        <v>126</v>
      </c>
      <c r="Z2" s="63" t="s">
        <v>32</v>
      </c>
      <c r="AA2" s="63" t="s">
        <v>110</v>
      </c>
      <c r="AB2" s="63" t="s">
        <v>111</v>
      </c>
      <c r="AC2" s="63" t="s">
        <v>37</v>
      </c>
      <c r="AD2" s="63" t="s">
        <v>38</v>
      </c>
      <c r="AE2" s="63" t="s">
        <v>24</v>
      </c>
      <c r="AF2" s="64" t="s">
        <v>64</v>
      </c>
    </row>
    <row r="3" spans="1:36" ht="20.100000000000001" customHeight="1">
      <c r="A3" s="31" t="s">
        <v>65</v>
      </c>
      <c r="B3" s="32">
        <v>19340</v>
      </c>
      <c r="C3" s="32">
        <v>5171</v>
      </c>
      <c r="D3" s="32">
        <v>513941</v>
      </c>
      <c r="E3" s="29"/>
      <c r="F3" s="30"/>
      <c r="K3" s="30"/>
      <c r="L3" s="51">
        <v>105408048.31000002</v>
      </c>
      <c r="M3" s="51">
        <v>86829184</v>
      </c>
      <c r="N3" s="51">
        <v>18578864.310000002</v>
      </c>
      <c r="O3" s="51">
        <v>756915447.46999991</v>
      </c>
      <c r="P3" s="51">
        <v>701894223.41000009</v>
      </c>
      <c r="Q3" s="51">
        <v>28173608.190000005</v>
      </c>
      <c r="R3" s="51">
        <v>728741839.30999994</v>
      </c>
      <c r="S3" s="51">
        <v>7228821.3300000001</v>
      </c>
      <c r="T3" s="51">
        <v>3060694.4799999995</v>
      </c>
      <c r="U3" s="51">
        <v>494918.39999999991</v>
      </c>
      <c r="V3" s="51">
        <v>20944786.860000003</v>
      </c>
      <c r="W3" s="51">
        <v>2434925.9200000009</v>
      </c>
      <c r="X3" s="51">
        <v>173658.35000000003</v>
      </c>
      <c r="Y3" s="51">
        <v>2608584.2700000005</v>
      </c>
      <c r="Z3" s="51">
        <v>2535624.7371</v>
      </c>
      <c r="AA3" s="51">
        <v>1534503.44</v>
      </c>
      <c r="AB3" s="51">
        <v>0</v>
      </c>
      <c r="AC3" s="51">
        <v>587845.35</v>
      </c>
      <c r="AD3" s="51">
        <v>-465662.13999999996</v>
      </c>
      <c r="AE3" s="51">
        <v>12325412</v>
      </c>
      <c r="AF3" s="51">
        <v>14266074.412899999</v>
      </c>
    </row>
    <row r="4" spans="1:36" ht="20.100000000000001" customHeight="1" thickBot="1">
      <c r="A4" s="33" t="s">
        <v>41</v>
      </c>
      <c r="B4" s="34">
        <v>623.87096774193549</v>
      </c>
      <c r="C4" s="34">
        <v>166.80645161290323</v>
      </c>
      <c r="D4" s="34">
        <v>16578.741935483871</v>
      </c>
      <c r="E4" s="29"/>
      <c r="F4" s="30"/>
      <c r="K4" s="30"/>
      <c r="L4" s="52">
        <v>3400259.6229032264</v>
      </c>
      <c r="M4" s="52">
        <v>2800941.4193548388</v>
      </c>
      <c r="N4" s="52">
        <v>599318.20354838716</v>
      </c>
      <c r="O4" s="52">
        <v>24416627.337741934</v>
      </c>
      <c r="P4" s="52">
        <v>22641749.142258067</v>
      </c>
      <c r="Q4" s="52">
        <v>908826.07064516144</v>
      </c>
      <c r="R4" s="52">
        <v>23507801.268064514</v>
      </c>
      <c r="S4" s="52">
        <v>233187.78483870969</v>
      </c>
      <c r="T4" s="52">
        <v>98732.079999999987</v>
      </c>
      <c r="U4" s="52">
        <v>15965.109677419352</v>
      </c>
      <c r="V4" s="52">
        <v>675638.28580645169</v>
      </c>
      <c r="W4" s="52">
        <v>78545.99741935487</v>
      </c>
      <c r="X4" s="52">
        <v>5601.8822580645174</v>
      </c>
      <c r="Y4" s="52">
        <v>84147.879677419376</v>
      </c>
      <c r="Z4" s="52">
        <v>81794.346358064518</v>
      </c>
      <c r="AA4" s="52">
        <v>49500.110967741937</v>
      </c>
      <c r="AB4" s="52" t="e">
        <v>#DIV/0!</v>
      </c>
      <c r="AC4" s="52">
        <v>18962.753225806449</v>
      </c>
      <c r="AD4" s="52">
        <v>-15021.359354838709</v>
      </c>
      <c r="AE4" s="52">
        <v>397593.93548387097</v>
      </c>
      <c r="AF4" s="52">
        <v>460195.94880322577</v>
      </c>
    </row>
    <row r="5" spans="1:36" ht="20.100000000000001" customHeight="1" thickBot="1">
      <c r="A5" s="29"/>
      <c r="B5" s="35"/>
      <c r="C5" s="35"/>
      <c r="D5" s="35"/>
      <c r="E5" s="35"/>
      <c r="F5" s="30"/>
      <c r="G5" s="30"/>
      <c r="H5" s="30"/>
      <c r="I5" s="48"/>
      <c r="J5" s="30"/>
      <c r="K5" s="30"/>
      <c r="L5" s="53"/>
      <c r="M5" s="53"/>
      <c r="N5" s="53"/>
      <c r="O5" s="53"/>
      <c r="P5" s="53"/>
      <c r="Q5" s="53"/>
      <c r="R5" s="53"/>
      <c r="S5" s="30"/>
      <c r="T5" s="30"/>
      <c r="U5" s="30"/>
      <c r="V5" s="53"/>
      <c r="W5" s="53"/>
      <c r="X5" s="53"/>
      <c r="Y5" s="30"/>
      <c r="Z5" s="30"/>
      <c r="AA5" s="30"/>
      <c r="AB5" s="30"/>
      <c r="AC5" s="30"/>
      <c r="AD5" s="30"/>
      <c r="AE5" s="30"/>
      <c r="AF5" s="53"/>
    </row>
    <row r="6" spans="1:36" ht="20.100000000000001" customHeight="1">
      <c r="A6" s="183" t="s">
        <v>127</v>
      </c>
      <c r="B6" s="184"/>
      <c r="C6" s="184"/>
      <c r="D6" s="184"/>
      <c r="E6" s="184"/>
      <c r="F6" s="184"/>
      <c r="G6" s="184"/>
      <c r="H6" s="184"/>
      <c r="I6" s="184"/>
      <c r="J6" s="184"/>
      <c r="K6" s="184"/>
      <c r="L6" s="184"/>
      <c r="M6" s="184"/>
      <c r="N6" s="184"/>
      <c r="O6" s="184"/>
      <c r="P6" s="184"/>
      <c r="Q6" s="184"/>
      <c r="R6" s="184"/>
      <c r="S6" s="184"/>
      <c r="T6" s="184"/>
      <c r="U6" s="184"/>
      <c r="V6" s="184"/>
      <c r="W6" s="184"/>
      <c r="X6" s="184"/>
      <c r="Y6" s="184"/>
      <c r="Z6" s="184"/>
      <c r="AA6" s="184"/>
      <c r="AB6" s="184"/>
      <c r="AC6" s="184"/>
      <c r="AD6" s="184"/>
      <c r="AE6" s="184"/>
      <c r="AF6" s="185"/>
    </row>
    <row r="7" spans="1:36" ht="50.1" customHeight="1">
      <c r="A7" s="36" t="s">
        <v>1</v>
      </c>
      <c r="B7" s="37" t="s">
        <v>67</v>
      </c>
      <c r="C7" s="37" t="s">
        <v>68</v>
      </c>
      <c r="D7" s="37" t="s">
        <v>55</v>
      </c>
      <c r="E7" s="38" t="s">
        <v>13</v>
      </c>
      <c r="F7" s="37" t="s">
        <v>69</v>
      </c>
      <c r="G7" s="37" t="s">
        <v>70</v>
      </c>
      <c r="H7" s="37" t="s">
        <v>71</v>
      </c>
      <c r="I7" s="37" t="s">
        <v>72</v>
      </c>
      <c r="J7" s="37" t="s">
        <v>73</v>
      </c>
      <c r="K7" s="37" t="s">
        <v>74</v>
      </c>
      <c r="L7" s="37" t="s">
        <v>75</v>
      </c>
      <c r="M7" s="37" t="s">
        <v>76</v>
      </c>
      <c r="N7" s="37" t="s">
        <v>77</v>
      </c>
      <c r="O7" s="38" t="s">
        <v>16</v>
      </c>
      <c r="P7" s="37" t="s">
        <v>17</v>
      </c>
      <c r="Q7" s="37" t="s">
        <v>78</v>
      </c>
      <c r="R7" s="38" t="s">
        <v>18</v>
      </c>
      <c r="S7" s="37" t="s">
        <v>79</v>
      </c>
      <c r="T7" s="38" t="s">
        <v>20</v>
      </c>
      <c r="U7" s="38" t="s">
        <v>21</v>
      </c>
      <c r="V7" s="37" t="s">
        <v>80</v>
      </c>
      <c r="W7" s="38" t="s">
        <v>30</v>
      </c>
      <c r="X7" s="38" t="s">
        <v>31</v>
      </c>
      <c r="Y7" s="37" t="s">
        <v>63</v>
      </c>
      <c r="Z7" s="37" t="s">
        <v>112</v>
      </c>
      <c r="AA7" s="37" t="s">
        <v>113</v>
      </c>
      <c r="AB7" s="37" t="s">
        <v>114</v>
      </c>
      <c r="AC7" s="37" t="s">
        <v>37</v>
      </c>
      <c r="AD7" s="37" t="s">
        <v>38</v>
      </c>
      <c r="AE7" s="38" t="s">
        <v>24</v>
      </c>
      <c r="AF7" s="65" t="s">
        <v>64</v>
      </c>
      <c r="AH7" s="116" t="s">
        <v>81</v>
      </c>
      <c r="AI7" s="116" t="s">
        <v>82</v>
      </c>
      <c r="AJ7" s="116" t="s">
        <v>83</v>
      </c>
    </row>
    <row r="8" spans="1:36" ht="50.1" customHeight="1" thickBot="1">
      <c r="A8" s="39" t="s">
        <v>84</v>
      </c>
      <c r="B8" s="40" t="s">
        <v>85</v>
      </c>
      <c r="C8" s="40" t="s">
        <v>86</v>
      </c>
      <c r="D8" s="40" t="s">
        <v>87</v>
      </c>
      <c r="E8" s="40" t="s">
        <v>115</v>
      </c>
      <c r="F8" s="40" t="s">
        <v>88</v>
      </c>
      <c r="G8" s="40" t="s">
        <v>89</v>
      </c>
      <c r="H8" s="40" t="s">
        <v>90</v>
      </c>
      <c r="I8" s="40" t="s">
        <v>91</v>
      </c>
      <c r="J8" s="40" t="s">
        <v>92</v>
      </c>
      <c r="K8" s="40" t="s">
        <v>93</v>
      </c>
      <c r="L8" s="40" t="s">
        <v>94</v>
      </c>
      <c r="M8" s="40" t="s">
        <v>95</v>
      </c>
      <c r="N8" s="40" t="s">
        <v>96</v>
      </c>
      <c r="O8" s="40" t="s">
        <v>116</v>
      </c>
      <c r="P8" s="40" t="s">
        <v>97</v>
      </c>
      <c r="Q8" s="40" t="s">
        <v>98</v>
      </c>
      <c r="R8" s="40" t="s">
        <v>117</v>
      </c>
      <c r="S8" s="40" t="s">
        <v>99</v>
      </c>
      <c r="T8" s="40" t="s">
        <v>118</v>
      </c>
      <c r="U8" s="40" t="s">
        <v>119</v>
      </c>
      <c r="V8" s="40" t="s">
        <v>128</v>
      </c>
      <c r="W8" s="40" t="s">
        <v>120</v>
      </c>
      <c r="X8" s="40" t="s">
        <v>121</v>
      </c>
      <c r="Y8" s="40" t="s">
        <v>101</v>
      </c>
      <c r="Z8" s="40" t="s">
        <v>122</v>
      </c>
      <c r="AA8" s="40" t="s">
        <v>123</v>
      </c>
      <c r="AB8" s="40" t="s">
        <v>124</v>
      </c>
      <c r="AC8" s="40" t="s">
        <v>102</v>
      </c>
      <c r="AD8" s="40" t="s">
        <v>103</v>
      </c>
      <c r="AE8" s="40" t="s">
        <v>125</v>
      </c>
      <c r="AF8" s="66" t="s">
        <v>104</v>
      </c>
      <c r="AH8" s="117" t="s">
        <v>105</v>
      </c>
      <c r="AI8" s="117" t="s">
        <v>106</v>
      </c>
      <c r="AJ8" s="117" t="s">
        <v>107</v>
      </c>
    </row>
    <row r="9" spans="1:36" ht="20.100000000000001" customHeight="1">
      <c r="A9" s="41">
        <v>46023</v>
      </c>
      <c r="B9" s="42">
        <v>376</v>
      </c>
      <c r="C9" s="42">
        <v>132</v>
      </c>
      <c r="D9" s="42">
        <v>13095</v>
      </c>
      <c r="E9" s="42">
        <v>19</v>
      </c>
      <c r="F9" s="42">
        <v>2227</v>
      </c>
      <c r="G9" s="42">
        <v>4807</v>
      </c>
      <c r="H9" s="42">
        <v>621</v>
      </c>
      <c r="I9" s="42">
        <v>991</v>
      </c>
      <c r="J9" s="42">
        <v>4858</v>
      </c>
      <c r="K9" s="42">
        <v>22881</v>
      </c>
      <c r="L9" s="42">
        <v>3017470.91</v>
      </c>
      <c r="M9" s="42">
        <v>2878612</v>
      </c>
      <c r="N9" s="109">
        <v>138858.91000000015</v>
      </c>
      <c r="O9" s="42">
        <v>17721402.859999999</v>
      </c>
      <c r="P9" s="42">
        <v>16420100.289999999</v>
      </c>
      <c r="Q9" s="42">
        <v>275815.96000000002</v>
      </c>
      <c r="R9" s="42">
        <v>17445586.899999999</v>
      </c>
      <c r="S9" s="42">
        <v>151989.38</v>
      </c>
      <c r="T9" s="42">
        <v>74535.34</v>
      </c>
      <c r="U9" s="42">
        <v>13160.94</v>
      </c>
      <c r="V9" s="109">
        <v>123826.58000000002</v>
      </c>
      <c r="W9" s="42">
        <v>69703.58</v>
      </c>
      <c r="X9" s="42">
        <v>5757.22</v>
      </c>
      <c r="Y9" s="109">
        <v>75460.800000000003</v>
      </c>
      <c r="Z9" s="67">
        <v>24823.436400000002</v>
      </c>
      <c r="AA9" s="58">
        <v>0</v>
      </c>
      <c r="AB9" s="58"/>
      <c r="AC9" s="68">
        <v>0</v>
      </c>
      <c r="AD9" s="69">
        <v>0</v>
      </c>
      <c r="AE9" s="69">
        <v>206793</v>
      </c>
      <c r="AF9" s="103">
        <v>23542.343600000011</v>
      </c>
      <c r="AH9" s="74">
        <v>1354.9487696452627</v>
      </c>
      <c r="AI9" s="74">
        <v>3380.0124104569782</v>
      </c>
      <c r="AJ9" s="74">
        <v>2.1814099685675798</v>
      </c>
    </row>
    <row r="10" spans="1:36" ht="20.100000000000001" customHeight="1">
      <c r="A10" s="41">
        <v>46024</v>
      </c>
      <c r="B10" s="43">
        <v>475</v>
      </c>
      <c r="C10" s="43">
        <v>109</v>
      </c>
      <c r="D10" s="43">
        <v>11934</v>
      </c>
      <c r="E10" s="43">
        <v>18</v>
      </c>
      <c r="F10" s="43">
        <v>2698</v>
      </c>
      <c r="G10" s="43">
        <v>5366</v>
      </c>
      <c r="H10" s="43">
        <v>652</v>
      </c>
      <c r="I10" s="43">
        <v>1031</v>
      </c>
      <c r="J10" s="43">
        <v>5065</v>
      </c>
      <c r="K10" s="43">
        <v>19717</v>
      </c>
      <c r="L10" s="43">
        <v>4543740.07</v>
      </c>
      <c r="M10" s="43">
        <v>3234685</v>
      </c>
      <c r="N10" s="83">
        <v>1309055.0700000003</v>
      </c>
      <c r="O10" s="43">
        <v>33444443.66</v>
      </c>
      <c r="P10" s="43">
        <v>30776194.100000001</v>
      </c>
      <c r="Q10" s="59">
        <v>1481719.16</v>
      </c>
      <c r="R10" s="59">
        <v>31962724.5</v>
      </c>
      <c r="S10" s="43">
        <v>346664.94</v>
      </c>
      <c r="T10" s="43">
        <v>151568.67000000001</v>
      </c>
      <c r="U10" s="59">
        <v>14659.7</v>
      </c>
      <c r="V10" s="83">
        <v>1135054.22</v>
      </c>
      <c r="W10" s="42">
        <v>104960.4</v>
      </c>
      <c r="X10" s="42">
        <v>6469.37</v>
      </c>
      <c r="Y10" s="109">
        <v>111429.76999999999</v>
      </c>
      <c r="Z10" s="67">
        <v>133354.72439999998</v>
      </c>
      <c r="AA10" s="58">
        <v>0</v>
      </c>
      <c r="AB10" s="58"/>
      <c r="AC10" s="70">
        <v>816</v>
      </c>
      <c r="AD10" s="114">
        <v>-2920.8</v>
      </c>
      <c r="AE10" s="71">
        <v>244886</v>
      </c>
      <c r="AF10" s="103">
        <v>890269.72560000001</v>
      </c>
      <c r="AH10" s="74">
        <v>1684.1141845811715</v>
      </c>
      <c r="AI10" s="74">
        <v>6076.2476011846002</v>
      </c>
      <c r="AJ10" s="74">
        <v>1.8773165307635284</v>
      </c>
    </row>
    <row r="11" spans="1:36" ht="20.100000000000001" customHeight="1">
      <c r="A11" s="41">
        <v>46025</v>
      </c>
      <c r="B11" s="44">
        <v>413</v>
      </c>
      <c r="C11" s="44">
        <v>115</v>
      </c>
      <c r="D11" s="44">
        <v>14056</v>
      </c>
      <c r="E11" s="44">
        <v>20</v>
      </c>
      <c r="F11" s="44">
        <v>2111</v>
      </c>
      <c r="G11" s="44">
        <v>4918</v>
      </c>
      <c r="H11" s="44">
        <v>692</v>
      </c>
      <c r="I11" s="44">
        <v>1094</v>
      </c>
      <c r="J11" s="44">
        <v>7893</v>
      </c>
      <c r="K11" s="44">
        <v>36768</v>
      </c>
      <c r="L11" s="44">
        <v>3254886.2</v>
      </c>
      <c r="M11" s="44">
        <v>2912439</v>
      </c>
      <c r="N11" s="83">
        <v>342447.20000000019</v>
      </c>
      <c r="O11" s="44">
        <v>23217364.059999999</v>
      </c>
      <c r="P11" s="44">
        <v>21668084.25</v>
      </c>
      <c r="Q11" s="60">
        <v>759257.93</v>
      </c>
      <c r="R11" s="60">
        <v>22458106.129999999</v>
      </c>
      <c r="S11" s="60">
        <v>188952.59</v>
      </c>
      <c r="T11" s="60">
        <v>113392.92</v>
      </c>
      <c r="U11" s="60">
        <v>14678.72</v>
      </c>
      <c r="V11" s="83">
        <v>570305.34000000008</v>
      </c>
      <c r="W11" s="42">
        <v>75187.87</v>
      </c>
      <c r="X11" s="42">
        <v>5824.88</v>
      </c>
      <c r="Y11" s="109">
        <v>81012.75</v>
      </c>
      <c r="Z11" s="67">
        <v>68333.213700000008</v>
      </c>
      <c r="AA11" s="58">
        <v>0</v>
      </c>
      <c r="AB11" s="58"/>
      <c r="AC11" s="70">
        <v>700</v>
      </c>
      <c r="AD11" s="114">
        <v>-10785.48</v>
      </c>
      <c r="AE11" s="71">
        <v>176275</v>
      </c>
      <c r="AF11" s="103">
        <v>420959.37630000006</v>
      </c>
      <c r="AH11" s="74">
        <v>1541.8693510184748</v>
      </c>
      <c r="AI11" s="74">
        <v>2745.2279551501329</v>
      </c>
      <c r="AJ11" s="74">
        <v>3.7389862624348651</v>
      </c>
    </row>
    <row r="12" spans="1:36" ht="20.100000000000001" customHeight="1">
      <c r="A12" s="41">
        <v>46026</v>
      </c>
      <c r="B12" s="43">
        <v>466</v>
      </c>
      <c r="C12" s="43">
        <v>132</v>
      </c>
      <c r="D12" s="43">
        <v>13033</v>
      </c>
      <c r="E12" s="43">
        <v>34</v>
      </c>
      <c r="F12" s="43">
        <v>2091</v>
      </c>
      <c r="G12" s="43">
        <v>4677</v>
      </c>
      <c r="H12" s="43">
        <v>681</v>
      </c>
      <c r="I12" s="43">
        <v>1043</v>
      </c>
      <c r="J12" s="43">
        <v>7852</v>
      </c>
      <c r="K12" s="43">
        <v>37759</v>
      </c>
      <c r="L12" s="43">
        <v>3851252.63</v>
      </c>
      <c r="M12" s="43">
        <v>2272444</v>
      </c>
      <c r="N12" s="83">
        <v>1578808.63</v>
      </c>
      <c r="O12" s="43">
        <v>23319145.210000001</v>
      </c>
      <c r="P12" s="43">
        <v>21806501.960000001</v>
      </c>
      <c r="Q12" s="43">
        <v>1848522.87</v>
      </c>
      <c r="R12" s="43">
        <v>21470622.34</v>
      </c>
      <c r="S12" s="43">
        <v>169360.53</v>
      </c>
      <c r="T12" s="43">
        <v>86652.26</v>
      </c>
      <c r="U12" s="43">
        <v>14331.94</v>
      </c>
      <c r="V12" s="83">
        <v>1679162.34</v>
      </c>
      <c r="W12" s="42">
        <v>88963.94</v>
      </c>
      <c r="X12" s="42">
        <v>4544.8900000000003</v>
      </c>
      <c r="Y12" s="109">
        <v>93508.83</v>
      </c>
      <c r="Z12" s="67">
        <v>166367.0583</v>
      </c>
      <c r="AA12" s="58">
        <v>0</v>
      </c>
      <c r="AB12" s="58"/>
      <c r="AC12" s="70">
        <v>0</v>
      </c>
      <c r="AD12" s="114">
        <v>-2467.3000000000002</v>
      </c>
      <c r="AE12" s="71">
        <v>236784</v>
      </c>
      <c r="AF12" s="103">
        <v>1419286.4517000001</v>
      </c>
      <c r="AH12" s="74">
        <v>1841.8233524629363</v>
      </c>
      <c r="AI12" s="74">
        <v>2777.1907743250126</v>
      </c>
      <c r="AJ12" s="74">
        <v>3.7551410808225731</v>
      </c>
    </row>
    <row r="13" spans="1:36" ht="20.100000000000001" customHeight="1">
      <c r="A13" s="41">
        <v>46027</v>
      </c>
      <c r="B13" s="43">
        <v>505</v>
      </c>
      <c r="C13" s="43">
        <v>139</v>
      </c>
      <c r="D13" s="43">
        <v>12708</v>
      </c>
      <c r="E13" s="43">
        <v>15</v>
      </c>
      <c r="F13" s="43">
        <v>2034</v>
      </c>
      <c r="G13" s="43">
        <v>4588</v>
      </c>
      <c r="H13" s="43">
        <v>641</v>
      </c>
      <c r="I13" s="43">
        <v>1081</v>
      </c>
      <c r="J13" s="43">
        <v>5893</v>
      </c>
      <c r="K13" s="43">
        <v>21450</v>
      </c>
      <c r="L13" s="43">
        <v>3610120.44</v>
      </c>
      <c r="M13" s="43">
        <v>4005253</v>
      </c>
      <c r="N13" s="83">
        <v>-395132.56000000006</v>
      </c>
      <c r="O13" s="43">
        <v>26865863.68</v>
      </c>
      <c r="P13" s="43">
        <v>24938125.620000001</v>
      </c>
      <c r="Q13" s="43">
        <v>-150148.29</v>
      </c>
      <c r="R13" s="43">
        <v>27016011.969999999</v>
      </c>
      <c r="S13" s="43">
        <v>234628.42</v>
      </c>
      <c r="T13" s="43">
        <v>93485.81</v>
      </c>
      <c r="U13" s="43">
        <v>13025.63</v>
      </c>
      <c r="V13" s="83">
        <v>-384776.71</v>
      </c>
      <c r="W13" s="42">
        <v>83393.78</v>
      </c>
      <c r="X13" s="42">
        <v>8010.51</v>
      </c>
      <c r="Y13" s="109">
        <v>91404.29</v>
      </c>
      <c r="Z13" s="67">
        <v>-13513.346100000001</v>
      </c>
      <c r="AA13" s="60">
        <v>240317.32</v>
      </c>
      <c r="AB13" s="58"/>
      <c r="AC13" s="70">
        <v>46320.7</v>
      </c>
      <c r="AD13" s="114">
        <v>-5581.99</v>
      </c>
      <c r="AE13" s="71">
        <v>575081</v>
      </c>
      <c r="AF13" s="103">
        <v>-702984.9739000001</v>
      </c>
      <c r="AH13" s="74">
        <v>1774.8871386430678</v>
      </c>
      <c r="AI13" s="74">
        <v>4231.821758017988</v>
      </c>
      <c r="AJ13" s="74">
        <v>2.8972468043264503</v>
      </c>
    </row>
    <row r="14" spans="1:36" ht="20.100000000000001" customHeight="1">
      <c r="A14" s="41">
        <v>46028</v>
      </c>
      <c r="B14" s="43">
        <v>442</v>
      </c>
      <c r="C14" s="43">
        <v>125</v>
      </c>
      <c r="D14" s="43">
        <v>13540</v>
      </c>
      <c r="E14" s="43">
        <v>24</v>
      </c>
      <c r="F14" s="43">
        <v>2125</v>
      </c>
      <c r="G14" s="43">
        <v>4661</v>
      </c>
      <c r="H14" s="43">
        <v>628</v>
      </c>
      <c r="I14" s="43">
        <v>1012</v>
      </c>
      <c r="J14" s="43">
        <v>7338</v>
      </c>
      <c r="K14" s="43">
        <v>24498</v>
      </c>
      <c r="L14" s="43">
        <v>3012434.87</v>
      </c>
      <c r="M14" s="43">
        <v>2324747</v>
      </c>
      <c r="N14" s="83">
        <v>687687.87000000011</v>
      </c>
      <c r="O14" s="43">
        <v>19335552.100000001</v>
      </c>
      <c r="P14" s="43">
        <v>17980005.129999999</v>
      </c>
      <c r="Q14" s="43">
        <v>1172782.75</v>
      </c>
      <c r="R14" s="43">
        <v>18162769.350000001</v>
      </c>
      <c r="S14" s="43">
        <v>203517.51</v>
      </c>
      <c r="T14" s="43">
        <v>122869.81</v>
      </c>
      <c r="U14" s="43">
        <v>18464.45</v>
      </c>
      <c r="V14" s="83">
        <v>969265.24</v>
      </c>
      <c r="W14" s="42">
        <v>69587.25</v>
      </c>
      <c r="X14" s="42">
        <v>4649.49</v>
      </c>
      <c r="Y14" s="109">
        <v>74236.740000000005</v>
      </c>
      <c r="Z14" s="67">
        <v>105550.44749999999</v>
      </c>
      <c r="AA14" s="60">
        <v>0</v>
      </c>
      <c r="AB14" s="58"/>
      <c r="AC14" s="70">
        <v>0</v>
      </c>
      <c r="AD14" s="114">
        <v>-100.65</v>
      </c>
      <c r="AE14" s="71">
        <v>240968</v>
      </c>
      <c r="AF14" s="103">
        <v>789478.05249999999</v>
      </c>
      <c r="AH14" s="74">
        <v>1417.6164094117648</v>
      </c>
      <c r="AI14" s="74">
        <v>2450.2596252384847</v>
      </c>
      <c r="AJ14" s="74">
        <v>3.4531764705882355</v>
      </c>
    </row>
    <row r="15" spans="1:36" ht="20.100000000000001" customHeight="1">
      <c r="A15" s="41">
        <v>46029</v>
      </c>
      <c r="B15" s="43">
        <v>393</v>
      </c>
      <c r="C15" s="43">
        <v>126</v>
      </c>
      <c r="D15" s="43">
        <v>11850</v>
      </c>
      <c r="E15" s="43">
        <v>19</v>
      </c>
      <c r="F15" s="43">
        <v>2030</v>
      </c>
      <c r="G15" s="43">
        <v>4674</v>
      </c>
      <c r="H15" s="43">
        <v>611</v>
      </c>
      <c r="I15" s="43">
        <v>985</v>
      </c>
      <c r="J15" s="43">
        <v>6311</v>
      </c>
      <c r="K15" s="43">
        <v>20653</v>
      </c>
      <c r="L15" s="43">
        <v>4051796.46</v>
      </c>
      <c r="M15" s="43">
        <v>2927160</v>
      </c>
      <c r="N15" s="83">
        <v>1124636.46</v>
      </c>
      <c r="O15" s="43">
        <v>27111277.449999999</v>
      </c>
      <c r="P15" s="43">
        <v>24732067.440000001</v>
      </c>
      <c r="Q15" s="72">
        <v>1358035.68</v>
      </c>
      <c r="R15" s="72">
        <v>25753241.77</v>
      </c>
      <c r="S15" s="59">
        <v>214150.86</v>
      </c>
      <c r="T15" s="59">
        <v>120238.45</v>
      </c>
      <c r="U15" s="59">
        <v>15800.12</v>
      </c>
      <c r="V15" s="83">
        <v>1143884.8199999998</v>
      </c>
      <c r="W15" s="42">
        <v>93596.5</v>
      </c>
      <c r="X15" s="42">
        <v>5854.32</v>
      </c>
      <c r="Y15" s="109">
        <v>99450.82</v>
      </c>
      <c r="Z15" s="67">
        <v>122223.21119999999</v>
      </c>
      <c r="AA15" s="60">
        <v>0</v>
      </c>
      <c r="AB15" s="58"/>
      <c r="AC15" s="70">
        <v>0</v>
      </c>
      <c r="AD15" s="114">
        <v>-1263.3499999999999</v>
      </c>
      <c r="AE15" s="71">
        <v>264085</v>
      </c>
      <c r="AF15" s="103">
        <v>922210.78879999975</v>
      </c>
      <c r="AH15" s="74">
        <v>1995.9588472906403</v>
      </c>
      <c r="AI15" s="74">
        <v>3918.8824972270641</v>
      </c>
      <c r="AJ15" s="74">
        <v>3.1088669950738916</v>
      </c>
    </row>
    <row r="16" spans="1:36" ht="20.100000000000001" customHeight="1">
      <c r="A16" s="41">
        <v>46030</v>
      </c>
      <c r="B16" s="43">
        <v>318</v>
      </c>
      <c r="C16" s="43">
        <v>108</v>
      </c>
      <c r="D16" s="43">
        <v>12662</v>
      </c>
      <c r="E16" s="43">
        <v>20</v>
      </c>
      <c r="F16" s="43">
        <v>2031</v>
      </c>
      <c r="G16" s="43">
        <v>4709</v>
      </c>
      <c r="H16" s="43">
        <v>570</v>
      </c>
      <c r="I16" s="43">
        <v>982</v>
      </c>
      <c r="J16" s="43">
        <v>7508</v>
      </c>
      <c r="K16" s="43">
        <v>32314</v>
      </c>
      <c r="L16" s="43">
        <v>3965059.1</v>
      </c>
      <c r="M16" s="43">
        <v>2975140</v>
      </c>
      <c r="N16" s="83">
        <v>989919.10000000009</v>
      </c>
      <c r="O16" s="43">
        <v>22956687.960000001</v>
      </c>
      <c r="P16" s="43">
        <v>21367659.550000001</v>
      </c>
      <c r="Q16" s="72">
        <v>880089.4</v>
      </c>
      <c r="R16" s="72">
        <v>22076598.559999999</v>
      </c>
      <c r="S16" s="59">
        <v>188204.42</v>
      </c>
      <c r="T16" s="59">
        <v>105578.72</v>
      </c>
      <c r="U16" s="59">
        <v>12711.39</v>
      </c>
      <c r="V16" s="83">
        <v>691884.98</v>
      </c>
      <c r="W16" s="42">
        <v>91592.87</v>
      </c>
      <c r="X16" s="42">
        <v>5950.28</v>
      </c>
      <c r="Y16" s="109">
        <v>97543.15</v>
      </c>
      <c r="Z16" s="67">
        <v>79208.046000000002</v>
      </c>
      <c r="AA16" s="60">
        <v>0</v>
      </c>
      <c r="AB16" s="58"/>
      <c r="AC16" s="70">
        <v>0</v>
      </c>
      <c r="AD16" s="114">
        <v>-400.49</v>
      </c>
      <c r="AE16" s="71">
        <v>481610</v>
      </c>
      <c r="AF16" s="103">
        <v>515133.78399999999</v>
      </c>
      <c r="AH16" s="74">
        <v>1952.2693746922698</v>
      </c>
      <c r="AI16" s="74">
        <v>2845.9855554075652</v>
      </c>
      <c r="AJ16" s="74">
        <v>3.6967011324470702</v>
      </c>
    </row>
    <row r="17" spans="1:36" ht="20.100000000000001" customHeight="1">
      <c r="A17" s="41">
        <v>46031</v>
      </c>
      <c r="B17" s="43">
        <v>565</v>
      </c>
      <c r="C17" s="43">
        <v>131</v>
      </c>
      <c r="D17" s="43">
        <v>13405</v>
      </c>
      <c r="E17" s="43">
        <v>25</v>
      </c>
      <c r="F17" s="43">
        <v>2676</v>
      </c>
      <c r="G17" s="43">
        <v>5285</v>
      </c>
      <c r="H17" s="43">
        <v>684</v>
      </c>
      <c r="I17" s="43">
        <v>1081</v>
      </c>
      <c r="J17" s="43">
        <v>10025</v>
      </c>
      <c r="K17" s="43">
        <v>25744</v>
      </c>
      <c r="L17" s="43">
        <v>3189043.72</v>
      </c>
      <c r="M17" s="43">
        <v>3553667</v>
      </c>
      <c r="N17" s="83">
        <v>-364623.2799999998</v>
      </c>
      <c r="O17" s="43">
        <v>23586123.68</v>
      </c>
      <c r="P17" s="43">
        <v>22062055.800000001</v>
      </c>
      <c r="Q17" s="72">
        <v>265736.99</v>
      </c>
      <c r="R17" s="72">
        <v>23320386.699999999</v>
      </c>
      <c r="S17" s="59">
        <v>290629.28999999998</v>
      </c>
      <c r="T17" s="59">
        <v>83793.679999999993</v>
      </c>
      <c r="U17" s="59">
        <v>17068.23</v>
      </c>
      <c r="V17" s="83">
        <v>-24892.299999999988</v>
      </c>
      <c r="W17" s="42">
        <v>73666.91</v>
      </c>
      <c r="X17" s="42">
        <v>7107.33</v>
      </c>
      <c r="Y17" s="109">
        <v>80774.240000000005</v>
      </c>
      <c r="Z17" s="67">
        <v>23916.329099999999</v>
      </c>
      <c r="AA17" s="60">
        <v>0</v>
      </c>
      <c r="AB17" s="58"/>
      <c r="AC17" s="70">
        <v>0</v>
      </c>
      <c r="AD17" s="114">
        <v>-9407.5499999999993</v>
      </c>
      <c r="AE17" s="71">
        <v>331674</v>
      </c>
      <c r="AF17" s="103">
        <v>-129582.8691</v>
      </c>
      <c r="AH17" s="74">
        <v>1191.7203736920778</v>
      </c>
      <c r="AI17" s="74">
        <v>2200.7038204488781</v>
      </c>
      <c r="AJ17" s="74">
        <v>3.7462630792227203</v>
      </c>
    </row>
    <row r="18" spans="1:36" ht="20.100000000000001" customHeight="1">
      <c r="A18" s="41">
        <v>46032</v>
      </c>
      <c r="B18" s="43">
        <v>520</v>
      </c>
      <c r="C18" s="43">
        <v>166</v>
      </c>
      <c r="D18" s="43">
        <v>16365</v>
      </c>
      <c r="E18" s="43">
        <v>45</v>
      </c>
      <c r="F18" s="43">
        <v>2251</v>
      </c>
      <c r="G18" s="43">
        <v>5092</v>
      </c>
      <c r="H18" s="43">
        <v>716</v>
      </c>
      <c r="I18" s="43">
        <v>1079</v>
      </c>
      <c r="J18" s="43">
        <v>13692</v>
      </c>
      <c r="K18" s="43">
        <v>36495</v>
      </c>
      <c r="L18" s="43">
        <v>3192749.69</v>
      </c>
      <c r="M18" s="43">
        <v>2107749</v>
      </c>
      <c r="N18" s="83">
        <v>1085000.69</v>
      </c>
      <c r="O18" s="43">
        <v>24640554.539999999</v>
      </c>
      <c r="P18" s="43">
        <v>22982328.359999999</v>
      </c>
      <c r="Q18" s="72">
        <v>1321260.72</v>
      </c>
      <c r="R18" s="72">
        <v>23319293.82</v>
      </c>
      <c r="S18" s="59">
        <v>213880.74</v>
      </c>
      <c r="T18" s="59">
        <v>119195.22</v>
      </c>
      <c r="U18" s="59">
        <v>18724.919999999998</v>
      </c>
      <c r="V18" s="83">
        <v>1107379.98</v>
      </c>
      <c r="W18" s="42">
        <v>73752.52</v>
      </c>
      <c r="X18" s="42">
        <v>4215.5</v>
      </c>
      <c r="Y18" s="109">
        <v>77968.02</v>
      </c>
      <c r="Z18" s="67">
        <v>118913.46479999999</v>
      </c>
      <c r="AA18" s="60">
        <v>0</v>
      </c>
      <c r="AB18" s="58"/>
      <c r="AC18" s="70">
        <v>0</v>
      </c>
      <c r="AD18" s="114">
        <v>-3396.71</v>
      </c>
      <c r="AE18" s="71">
        <v>272471</v>
      </c>
      <c r="AF18" s="103">
        <v>910498.4952</v>
      </c>
      <c r="AH18" s="74">
        <v>1418.3694757885385</v>
      </c>
      <c r="AI18" s="74">
        <v>1678.522375109553</v>
      </c>
      <c r="AJ18" s="74">
        <v>6.0826299422478902</v>
      </c>
    </row>
    <row r="19" spans="1:36" ht="20.100000000000001" customHeight="1">
      <c r="A19" s="41">
        <v>46033</v>
      </c>
      <c r="B19" s="43">
        <v>729</v>
      </c>
      <c r="C19" s="43">
        <v>192</v>
      </c>
      <c r="D19" s="43">
        <v>16431</v>
      </c>
      <c r="E19" s="43">
        <v>22</v>
      </c>
      <c r="F19" s="43">
        <v>2316</v>
      </c>
      <c r="G19" s="43">
        <v>5193</v>
      </c>
      <c r="H19" s="43">
        <v>702</v>
      </c>
      <c r="I19" s="43">
        <v>1154</v>
      </c>
      <c r="J19" s="43">
        <v>13105</v>
      </c>
      <c r="K19" s="43">
        <v>41744</v>
      </c>
      <c r="L19" s="43">
        <v>2905910.98</v>
      </c>
      <c r="M19" s="43">
        <v>2900858</v>
      </c>
      <c r="N19" s="83">
        <v>5052.9799999999814</v>
      </c>
      <c r="O19" s="43">
        <v>19732577.120000001</v>
      </c>
      <c r="P19" s="43">
        <v>18247160.469999999</v>
      </c>
      <c r="Q19" s="72">
        <v>189609.83</v>
      </c>
      <c r="R19" s="72">
        <v>19542967.289999999</v>
      </c>
      <c r="S19" s="59">
        <v>144462.63</v>
      </c>
      <c r="T19" s="59">
        <v>55423.32</v>
      </c>
      <c r="U19" s="59">
        <v>16741.27</v>
      </c>
      <c r="V19" s="83">
        <v>45147.199999999983</v>
      </c>
      <c r="W19" s="42">
        <v>67126.539999999994</v>
      </c>
      <c r="X19" s="42">
        <v>5801.72</v>
      </c>
      <c r="Y19" s="109">
        <v>72928.259999999995</v>
      </c>
      <c r="Z19" s="67">
        <v>17064.884699999999</v>
      </c>
      <c r="AA19" s="60">
        <v>0</v>
      </c>
      <c r="AB19" s="58"/>
      <c r="AC19" s="70">
        <v>0</v>
      </c>
      <c r="AD19" s="114">
        <v>-39658.199999999997</v>
      </c>
      <c r="AE19" s="71">
        <v>298480</v>
      </c>
      <c r="AF19" s="103">
        <v>-44845.944700000007</v>
      </c>
      <c r="AH19" s="74">
        <v>1254.7111312607944</v>
      </c>
      <c r="AI19" s="74">
        <v>1392.3815696299121</v>
      </c>
      <c r="AJ19" s="74">
        <v>5.6584628670120898</v>
      </c>
    </row>
    <row r="20" spans="1:36" ht="18.75" customHeight="1">
      <c r="A20" s="41">
        <v>46034</v>
      </c>
      <c r="B20" s="43">
        <v>507</v>
      </c>
      <c r="C20" s="43">
        <v>118</v>
      </c>
      <c r="D20" s="43">
        <v>14507</v>
      </c>
      <c r="E20" s="43">
        <v>21</v>
      </c>
      <c r="F20" s="43">
        <v>2087</v>
      </c>
      <c r="G20" s="43">
        <v>4523</v>
      </c>
      <c r="H20" s="43">
        <v>664</v>
      </c>
      <c r="I20" s="43">
        <v>961</v>
      </c>
      <c r="J20" s="43">
        <v>11208</v>
      </c>
      <c r="K20" s="43">
        <v>18037</v>
      </c>
      <c r="L20" s="43">
        <v>4556839.84</v>
      </c>
      <c r="M20" s="43">
        <v>3187540</v>
      </c>
      <c r="N20" s="83">
        <v>1369299.8399999999</v>
      </c>
      <c r="O20" s="43">
        <v>31598405.309999999</v>
      </c>
      <c r="P20" s="43">
        <v>29428356.699999999</v>
      </c>
      <c r="Q20" s="72">
        <v>1920788.47</v>
      </c>
      <c r="R20" s="72">
        <v>29677616.84</v>
      </c>
      <c r="S20" s="59">
        <v>280747.99</v>
      </c>
      <c r="T20" s="59">
        <v>70607.460000000006</v>
      </c>
      <c r="U20" s="59">
        <v>15483.42</v>
      </c>
      <c r="V20" s="83">
        <v>1640040.48</v>
      </c>
      <c r="W20" s="42">
        <v>105263</v>
      </c>
      <c r="X20" s="42">
        <v>6375.08</v>
      </c>
      <c r="Y20" s="109">
        <v>111638.08</v>
      </c>
      <c r="Z20" s="67">
        <v>172870.96229999998</v>
      </c>
      <c r="AA20" s="60">
        <v>354859.33</v>
      </c>
      <c r="AB20" s="58"/>
      <c r="AC20" s="70">
        <v>22745.24</v>
      </c>
      <c r="AD20" s="114">
        <v>-10644.27</v>
      </c>
      <c r="AE20" s="71">
        <v>333480</v>
      </c>
      <c r="AF20" s="103">
        <v>1000672.1076999998</v>
      </c>
      <c r="AH20" s="74">
        <v>2183.4402683277431</v>
      </c>
      <c r="AI20" s="74">
        <v>2625.6563793718769</v>
      </c>
      <c r="AJ20" s="74">
        <v>5.3703881169142313</v>
      </c>
    </row>
    <row r="21" spans="1:36" ht="20.100000000000001" customHeight="1">
      <c r="A21" s="41">
        <v>46035</v>
      </c>
      <c r="B21" s="43">
        <v>307</v>
      </c>
      <c r="C21" s="43">
        <v>91</v>
      </c>
      <c r="D21" s="43">
        <v>12851</v>
      </c>
      <c r="E21" s="43">
        <v>9</v>
      </c>
      <c r="F21" s="43">
        <v>1976</v>
      </c>
      <c r="G21" s="43">
        <v>4252</v>
      </c>
      <c r="H21" s="43">
        <v>525</v>
      </c>
      <c r="I21" s="43">
        <v>855</v>
      </c>
      <c r="J21" s="43">
        <v>9421</v>
      </c>
      <c r="K21" s="43">
        <v>21489</v>
      </c>
      <c r="L21" s="43">
        <v>3983998.66</v>
      </c>
      <c r="M21" s="43">
        <v>3129631</v>
      </c>
      <c r="N21" s="83">
        <v>854367.66000000015</v>
      </c>
      <c r="O21" s="43">
        <v>25835499.34</v>
      </c>
      <c r="P21" s="43">
        <v>23851896.190000001</v>
      </c>
      <c r="Q21" s="72">
        <v>839409.96</v>
      </c>
      <c r="R21" s="72">
        <v>24996089.379999999</v>
      </c>
      <c r="S21" s="59">
        <v>230118.66</v>
      </c>
      <c r="T21" s="59">
        <v>156827.04</v>
      </c>
      <c r="U21" s="59">
        <v>10268.44</v>
      </c>
      <c r="V21" s="83">
        <v>609291.29999999993</v>
      </c>
      <c r="W21" s="42">
        <v>92030.37</v>
      </c>
      <c r="X21" s="42">
        <v>6259.26</v>
      </c>
      <c r="Y21" s="109">
        <v>98289.62999999999</v>
      </c>
      <c r="Z21" s="67">
        <v>75546.896399999998</v>
      </c>
      <c r="AA21" s="60">
        <v>0</v>
      </c>
      <c r="AB21" s="58"/>
      <c r="AC21" s="70">
        <v>0</v>
      </c>
      <c r="AD21" s="71">
        <v>0</v>
      </c>
      <c r="AE21" s="71">
        <v>1654042</v>
      </c>
      <c r="AF21" s="103">
        <v>435454.77359999996</v>
      </c>
      <c r="AH21" s="74">
        <v>2016.1936538461539</v>
      </c>
      <c r="AI21" s="74">
        <v>2531.7796613947567</v>
      </c>
      <c r="AJ21" s="74">
        <v>4.7677125506072873</v>
      </c>
    </row>
    <row r="22" spans="1:36" ht="20.25" customHeight="1">
      <c r="A22" s="41">
        <v>46036</v>
      </c>
      <c r="B22" s="43">
        <v>439</v>
      </c>
      <c r="C22" s="43">
        <v>127</v>
      </c>
      <c r="D22" s="43">
        <v>15732</v>
      </c>
      <c r="E22" s="43">
        <v>18</v>
      </c>
      <c r="F22" s="43">
        <v>2085</v>
      </c>
      <c r="G22" s="43">
        <v>4527</v>
      </c>
      <c r="H22" s="43">
        <v>598</v>
      </c>
      <c r="I22" s="43">
        <v>915</v>
      </c>
      <c r="J22" s="43">
        <v>12566</v>
      </c>
      <c r="K22" s="43">
        <v>62965</v>
      </c>
      <c r="L22" s="43">
        <v>3966636.08</v>
      </c>
      <c r="M22" s="43">
        <v>2193250</v>
      </c>
      <c r="N22" s="83">
        <v>1773386.08</v>
      </c>
      <c r="O22" s="43">
        <v>25927306.379999999</v>
      </c>
      <c r="P22" s="43">
        <v>23903239.710000001</v>
      </c>
      <c r="Q22" s="72">
        <v>1845295.74</v>
      </c>
      <c r="R22" s="72">
        <v>24082010.640000001</v>
      </c>
      <c r="S22" s="59">
        <v>248277.15</v>
      </c>
      <c r="T22" s="59">
        <v>116535.52</v>
      </c>
      <c r="U22" s="59">
        <v>14681.06</v>
      </c>
      <c r="V22" s="83">
        <v>1597018.59</v>
      </c>
      <c r="W22" s="42">
        <v>91629.29</v>
      </c>
      <c r="X22" s="42">
        <v>4386.5</v>
      </c>
      <c r="Y22" s="109">
        <v>96015.79</v>
      </c>
      <c r="Z22" s="67">
        <v>166076.61659999998</v>
      </c>
      <c r="AA22" s="60">
        <v>0</v>
      </c>
      <c r="AB22" s="58"/>
      <c r="AC22" s="70">
        <v>0</v>
      </c>
      <c r="AD22" s="114">
        <v>-1561.6</v>
      </c>
      <c r="AE22" s="71">
        <v>895895</v>
      </c>
      <c r="AF22" s="103">
        <v>1334926.1834</v>
      </c>
      <c r="AH22" s="74">
        <v>1902.4633477218226</v>
      </c>
      <c r="AI22" s="74">
        <v>1902.2154790705079</v>
      </c>
      <c r="AJ22" s="74">
        <v>6.0268585131894481</v>
      </c>
    </row>
    <row r="23" spans="1:36" ht="20.100000000000001" customHeight="1">
      <c r="A23" s="41">
        <v>46037</v>
      </c>
      <c r="B23" s="43">
        <v>783</v>
      </c>
      <c r="C23" s="43">
        <v>162</v>
      </c>
      <c r="D23" s="43">
        <v>15609</v>
      </c>
      <c r="E23" s="43">
        <v>37</v>
      </c>
      <c r="F23" s="43">
        <v>2245</v>
      </c>
      <c r="G23" s="43">
        <v>4825</v>
      </c>
      <c r="H23" s="43">
        <v>651</v>
      </c>
      <c r="I23" s="43">
        <v>1040</v>
      </c>
      <c r="J23" s="43">
        <v>12526</v>
      </c>
      <c r="K23" s="43">
        <v>40331</v>
      </c>
      <c r="L23" s="43">
        <v>3461466.74</v>
      </c>
      <c r="M23" s="43">
        <v>3012342</v>
      </c>
      <c r="N23" s="83">
        <v>449124.74000000022</v>
      </c>
      <c r="O23" s="43">
        <v>27686569.719999999</v>
      </c>
      <c r="P23" s="43">
        <v>25646744.07</v>
      </c>
      <c r="Q23" s="72">
        <v>1056314.22</v>
      </c>
      <c r="R23" s="72">
        <v>26630255.5</v>
      </c>
      <c r="S23" s="59">
        <v>222276</v>
      </c>
      <c r="T23" s="59">
        <v>109310.99</v>
      </c>
      <c r="U23" s="59">
        <v>17201.11</v>
      </c>
      <c r="V23" s="83">
        <v>834038.22</v>
      </c>
      <c r="W23" s="42">
        <v>79959.88</v>
      </c>
      <c r="X23" s="42">
        <v>6024.68</v>
      </c>
      <c r="Y23" s="109">
        <v>85984.56</v>
      </c>
      <c r="Z23" s="67">
        <v>95068.279799999989</v>
      </c>
      <c r="AA23" s="60">
        <v>0</v>
      </c>
      <c r="AB23" s="58"/>
      <c r="AC23" s="70">
        <v>0</v>
      </c>
      <c r="AD23" s="71">
        <v>0</v>
      </c>
      <c r="AE23" s="71">
        <v>283269</v>
      </c>
      <c r="AF23" s="103">
        <v>652985.3801999999</v>
      </c>
      <c r="AH23" s="74">
        <v>1541.8560089086861</v>
      </c>
      <c r="AI23" s="74">
        <v>2047.4807656075363</v>
      </c>
      <c r="AJ23" s="74">
        <v>5.5795100222717151</v>
      </c>
    </row>
    <row r="24" spans="1:36" ht="20.100000000000001" customHeight="1">
      <c r="A24" s="41">
        <v>46038</v>
      </c>
      <c r="B24" s="43">
        <v>758</v>
      </c>
      <c r="C24" s="43">
        <v>189</v>
      </c>
      <c r="D24" s="43">
        <v>17374</v>
      </c>
      <c r="E24" s="43">
        <v>36</v>
      </c>
      <c r="F24" s="43">
        <v>3213</v>
      </c>
      <c r="G24" s="43">
        <v>5946</v>
      </c>
      <c r="H24" s="43">
        <v>790</v>
      </c>
      <c r="I24" s="43">
        <v>1172</v>
      </c>
      <c r="J24" s="43">
        <v>13606</v>
      </c>
      <c r="K24" s="43">
        <v>32774</v>
      </c>
      <c r="L24" s="43">
        <v>4046217.41</v>
      </c>
      <c r="M24" s="43">
        <v>3611086</v>
      </c>
      <c r="N24" s="83">
        <v>435131.41000000015</v>
      </c>
      <c r="O24" s="43">
        <v>32425309.25</v>
      </c>
      <c r="P24" s="43">
        <v>30466613.140000001</v>
      </c>
      <c r="Q24" s="72">
        <v>1087743.73</v>
      </c>
      <c r="R24" s="72">
        <v>31337565.52</v>
      </c>
      <c r="S24" s="59">
        <v>418463.83</v>
      </c>
      <c r="T24" s="59">
        <v>175563.42</v>
      </c>
      <c r="U24" s="59">
        <v>16315.29</v>
      </c>
      <c r="V24" s="83">
        <v>669279.89999999991</v>
      </c>
      <c r="W24" s="42">
        <v>93467.62</v>
      </c>
      <c r="X24" s="42">
        <v>7222.17</v>
      </c>
      <c r="Y24" s="109">
        <v>100689.79</v>
      </c>
      <c r="Z24" s="67">
        <v>97896.935700000002</v>
      </c>
      <c r="AA24" s="60">
        <v>0</v>
      </c>
      <c r="AB24" s="58"/>
      <c r="AC24" s="70">
        <v>0</v>
      </c>
      <c r="AD24" s="114">
        <v>-340</v>
      </c>
      <c r="AE24" s="71">
        <v>188643</v>
      </c>
      <c r="AF24" s="103">
        <v>470693.17429999984</v>
      </c>
      <c r="AH24" s="74">
        <v>1259.3269249922191</v>
      </c>
      <c r="AI24" s="74">
        <v>2239.2042584154051</v>
      </c>
      <c r="AJ24" s="74">
        <v>4.2346716464363521</v>
      </c>
    </row>
    <row r="25" spans="1:36" ht="20.100000000000001" customHeight="1">
      <c r="A25" s="41">
        <v>46039</v>
      </c>
      <c r="B25" s="43">
        <v>809</v>
      </c>
      <c r="C25" s="43">
        <v>205</v>
      </c>
      <c r="D25" s="43">
        <v>17448</v>
      </c>
      <c r="E25" s="43">
        <v>40</v>
      </c>
      <c r="F25" s="43">
        <v>2458</v>
      </c>
      <c r="G25" s="43">
        <v>5093</v>
      </c>
      <c r="H25" s="43">
        <v>681</v>
      </c>
      <c r="I25" s="43">
        <v>998</v>
      </c>
      <c r="J25" s="43">
        <v>13029</v>
      </c>
      <c r="K25" s="43">
        <v>35883</v>
      </c>
      <c r="L25" s="43">
        <v>2963466.26</v>
      </c>
      <c r="M25" s="43">
        <v>2391145</v>
      </c>
      <c r="N25" s="83">
        <v>572321.25999999978</v>
      </c>
      <c r="O25" s="43">
        <v>21548539.719999999</v>
      </c>
      <c r="P25" s="43">
        <v>19965037.07</v>
      </c>
      <c r="Q25" s="72">
        <v>781357.64</v>
      </c>
      <c r="R25" s="72">
        <v>20767182.079999998</v>
      </c>
      <c r="S25" s="59">
        <v>221841.75</v>
      </c>
      <c r="T25" s="59">
        <v>99175.26</v>
      </c>
      <c r="U25" s="59">
        <v>15981.67</v>
      </c>
      <c r="V25" s="83">
        <v>559515.89</v>
      </c>
      <c r="W25" s="42">
        <v>68456.070000000007</v>
      </c>
      <c r="X25" s="42">
        <v>4782.29</v>
      </c>
      <c r="Y25" s="109">
        <v>73238.36</v>
      </c>
      <c r="Z25" s="67">
        <v>70322.187600000005</v>
      </c>
      <c r="AA25" s="60">
        <v>0</v>
      </c>
      <c r="AB25" s="58"/>
      <c r="AC25" s="70">
        <v>0</v>
      </c>
      <c r="AD25" s="114">
        <v>-625.65</v>
      </c>
      <c r="AE25" s="71">
        <v>241853</v>
      </c>
      <c r="AF25" s="103">
        <v>415955.34240000002</v>
      </c>
      <c r="AH25" s="74">
        <v>1205.6412774613507</v>
      </c>
      <c r="AI25" s="74">
        <v>1532.3537547010515</v>
      </c>
      <c r="AJ25" s="74">
        <v>5.3006509357200979</v>
      </c>
    </row>
    <row r="26" spans="1:36" ht="20.100000000000001" customHeight="1">
      <c r="A26" s="41">
        <v>46040</v>
      </c>
      <c r="B26" s="43">
        <v>568</v>
      </c>
      <c r="C26" s="43">
        <v>190</v>
      </c>
      <c r="D26" s="43">
        <v>16024</v>
      </c>
      <c r="E26" s="43">
        <v>29</v>
      </c>
      <c r="F26" s="43">
        <v>2341</v>
      </c>
      <c r="G26" s="43">
        <v>4740</v>
      </c>
      <c r="H26" s="43">
        <v>594</v>
      </c>
      <c r="I26" s="43">
        <v>913</v>
      </c>
      <c r="J26" s="43">
        <v>11860</v>
      </c>
      <c r="K26" s="43">
        <v>30916</v>
      </c>
      <c r="L26" s="43">
        <v>2880903.72</v>
      </c>
      <c r="M26" s="43">
        <v>3252527</v>
      </c>
      <c r="N26" s="83">
        <v>-371623.2799999998</v>
      </c>
      <c r="O26" s="43">
        <v>24338601.18</v>
      </c>
      <c r="P26" s="43">
        <v>22407961.100000001</v>
      </c>
      <c r="Q26" s="72">
        <v>-206376.7</v>
      </c>
      <c r="R26" s="72">
        <v>24544977.879999999</v>
      </c>
      <c r="S26" s="59">
        <v>195418.48</v>
      </c>
      <c r="T26" s="59">
        <v>76130.5</v>
      </c>
      <c r="U26" s="59">
        <v>15731.2</v>
      </c>
      <c r="V26" s="83">
        <v>-401795.18000000005</v>
      </c>
      <c r="W26" s="42">
        <v>66548.88</v>
      </c>
      <c r="X26" s="42">
        <v>6505.05</v>
      </c>
      <c r="Y26" s="109">
        <v>73053.930000000008</v>
      </c>
      <c r="Z26" s="67">
        <v>-18573.903000000002</v>
      </c>
      <c r="AA26" s="60">
        <v>0</v>
      </c>
      <c r="AB26" s="58"/>
      <c r="AC26" s="70">
        <v>435558.91</v>
      </c>
      <c r="AD26" s="114">
        <v>-308352.40000000002</v>
      </c>
      <c r="AE26" s="71">
        <v>318635</v>
      </c>
      <c r="AF26" s="103">
        <v>-456275.20700000005</v>
      </c>
      <c r="AH26" s="74">
        <v>1230.6295258436567</v>
      </c>
      <c r="AI26" s="74">
        <v>1889.3727740303543</v>
      </c>
      <c r="AJ26" s="74">
        <v>5.0662110209312257</v>
      </c>
    </row>
    <row r="27" spans="1:36" ht="20.100000000000001" customHeight="1">
      <c r="A27" s="41">
        <v>46041</v>
      </c>
      <c r="B27" s="43">
        <v>842</v>
      </c>
      <c r="C27" s="43">
        <v>220</v>
      </c>
      <c r="D27" s="43">
        <v>18165</v>
      </c>
      <c r="E27" s="43">
        <v>36</v>
      </c>
      <c r="F27" s="43">
        <v>2406</v>
      </c>
      <c r="G27" s="43">
        <v>4919</v>
      </c>
      <c r="H27" s="43">
        <v>698</v>
      </c>
      <c r="I27" s="43">
        <v>1093</v>
      </c>
      <c r="J27" s="43">
        <v>13052</v>
      </c>
      <c r="K27" s="43">
        <v>42868</v>
      </c>
      <c r="L27" s="43">
        <v>3287216.44</v>
      </c>
      <c r="M27" s="43">
        <v>2815657</v>
      </c>
      <c r="N27" s="83">
        <v>471559.43999999994</v>
      </c>
      <c r="O27" s="43">
        <v>25850090.34</v>
      </c>
      <c r="P27" s="43">
        <v>24162741.870000001</v>
      </c>
      <c r="Q27" s="72">
        <v>1150788.22</v>
      </c>
      <c r="R27" s="72">
        <v>24699302.120000001</v>
      </c>
      <c r="S27" s="59">
        <v>407797.56</v>
      </c>
      <c r="T27" s="59">
        <v>120230.77</v>
      </c>
      <c r="U27" s="59">
        <v>26173.8</v>
      </c>
      <c r="V27" s="83">
        <v>742990.65999999992</v>
      </c>
      <c r="W27" s="42">
        <v>75934.7</v>
      </c>
      <c r="X27" s="42">
        <v>5631.31</v>
      </c>
      <c r="Y27" s="109">
        <v>81566.009999999995</v>
      </c>
      <c r="Z27" s="67">
        <v>103570.93979999999</v>
      </c>
      <c r="AA27" s="60">
        <v>254661.26</v>
      </c>
      <c r="AB27" s="58"/>
      <c r="AC27" s="70">
        <v>12281.86</v>
      </c>
      <c r="AD27" s="114">
        <v>-802.72</v>
      </c>
      <c r="AE27" s="71">
        <v>832842</v>
      </c>
      <c r="AF27" s="103">
        <v>303192.4501999999</v>
      </c>
      <c r="AH27" s="74">
        <v>1366.2578719866999</v>
      </c>
      <c r="AI27" s="74">
        <v>1851.2673820104199</v>
      </c>
      <c r="AJ27" s="74">
        <v>5.4247714048212803</v>
      </c>
    </row>
    <row r="28" spans="1:36" ht="20.100000000000001" customHeight="1">
      <c r="A28" s="41">
        <v>46042</v>
      </c>
      <c r="B28" s="43">
        <v>1535</v>
      </c>
      <c r="C28" s="43">
        <v>331</v>
      </c>
      <c r="D28" s="43">
        <v>23374</v>
      </c>
      <c r="E28" s="43">
        <v>47</v>
      </c>
      <c r="F28" s="43">
        <v>2573</v>
      </c>
      <c r="G28" s="43">
        <v>5251</v>
      </c>
      <c r="H28" s="43">
        <v>736</v>
      </c>
      <c r="I28" s="43">
        <v>1135</v>
      </c>
      <c r="J28" s="43">
        <v>18088</v>
      </c>
      <c r="K28" s="43">
        <v>57118</v>
      </c>
      <c r="L28" s="43">
        <v>3595176.2</v>
      </c>
      <c r="M28" s="43">
        <v>2139174</v>
      </c>
      <c r="N28" s="83">
        <v>1456002.2000000002</v>
      </c>
      <c r="O28" s="43">
        <v>25550876.719999999</v>
      </c>
      <c r="P28" s="43">
        <v>23982388.760000002</v>
      </c>
      <c r="Q28" s="72">
        <v>1644994.5600000001</v>
      </c>
      <c r="R28" s="72">
        <v>23905882.16</v>
      </c>
      <c r="S28" s="59">
        <v>241871.78</v>
      </c>
      <c r="T28" s="59">
        <v>116727.35</v>
      </c>
      <c r="U28" s="59">
        <v>20234.080000000002</v>
      </c>
      <c r="V28" s="83">
        <v>1403122.78</v>
      </c>
      <c r="W28" s="42">
        <v>83048.570000000007</v>
      </c>
      <c r="X28" s="42">
        <v>4278.3500000000004</v>
      </c>
      <c r="Y28" s="109">
        <v>87326.920000000013</v>
      </c>
      <c r="Z28" s="67">
        <v>148049.5104</v>
      </c>
      <c r="AA28" s="60">
        <v>0</v>
      </c>
      <c r="AB28" s="58"/>
      <c r="AC28" s="70">
        <v>0</v>
      </c>
      <c r="AD28" s="114">
        <v>-20101.8</v>
      </c>
      <c r="AE28" s="71">
        <v>380466</v>
      </c>
      <c r="AF28" s="103">
        <v>1167746.3496000001</v>
      </c>
      <c r="AH28" s="74">
        <v>1397.2701904391761</v>
      </c>
      <c r="AI28" s="74">
        <v>1325.8728858911986</v>
      </c>
      <c r="AJ28" s="74">
        <v>7.0299261562378543</v>
      </c>
    </row>
    <row r="29" spans="1:36" ht="20.100000000000001" customHeight="1">
      <c r="A29" s="41">
        <v>46043</v>
      </c>
      <c r="B29" s="43">
        <v>954</v>
      </c>
      <c r="C29" s="43">
        <v>237</v>
      </c>
      <c r="D29" s="43">
        <v>19574</v>
      </c>
      <c r="E29" s="43">
        <v>33</v>
      </c>
      <c r="F29" s="43">
        <v>2303</v>
      </c>
      <c r="G29" s="43">
        <v>4892</v>
      </c>
      <c r="H29" s="43">
        <v>667</v>
      </c>
      <c r="I29" s="43">
        <v>1033</v>
      </c>
      <c r="J29" s="43">
        <v>15476</v>
      </c>
      <c r="K29" s="43">
        <v>44822</v>
      </c>
      <c r="L29" s="43">
        <v>3155587.7</v>
      </c>
      <c r="M29" s="43">
        <v>2941252</v>
      </c>
      <c r="N29" s="83">
        <v>214335.70000000019</v>
      </c>
      <c r="O29" s="43">
        <v>24692612.039999999</v>
      </c>
      <c r="P29" s="43">
        <v>22522744.84</v>
      </c>
      <c r="Q29" s="72">
        <v>672365.02</v>
      </c>
      <c r="R29" s="72">
        <v>24020247.02</v>
      </c>
      <c r="S29" s="59">
        <v>218319.59</v>
      </c>
      <c r="T29" s="59">
        <v>97567.45</v>
      </c>
      <c r="U29" s="59">
        <v>15243.42</v>
      </c>
      <c r="V29" s="83">
        <v>454045.43000000005</v>
      </c>
      <c r="W29" s="42">
        <v>72894.080000000002</v>
      </c>
      <c r="X29" s="42">
        <v>5882.5</v>
      </c>
      <c r="Y29" s="109">
        <v>78776.58</v>
      </c>
      <c r="Z29" s="67">
        <v>60512.851799999997</v>
      </c>
      <c r="AA29" s="60">
        <v>0</v>
      </c>
      <c r="AB29" s="58"/>
      <c r="AC29" s="70">
        <v>100</v>
      </c>
      <c r="AD29" s="114">
        <v>-962.54</v>
      </c>
      <c r="AE29" s="71">
        <v>283934</v>
      </c>
      <c r="AF29" s="103">
        <v>314755.99820000003</v>
      </c>
      <c r="AH29" s="74">
        <v>1370.2074250976987</v>
      </c>
      <c r="AI29" s="74">
        <v>1455.3337322305506</v>
      </c>
      <c r="AJ29" s="74">
        <v>6.7199305254016499</v>
      </c>
    </row>
    <row r="30" spans="1:36" ht="20.100000000000001" customHeight="1">
      <c r="A30" s="41">
        <v>46044</v>
      </c>
      <c r="B30" s="43">
        <v>779</v>
      </c>
      <c r="C30" s="43">
        <v>192</v>
      </c>
      <c r="D30" s="43">
        <v>19517</v>
      </c>
      <c r="E30" s="43">
        <v>39</v>
      </c>
      <c r="F30" s="43">
        <v>2233</v>
      </c>
      <c r="G30" s="43">
        <v>4687</v>
      </c>
      <c r="H30" s="43">
        <v>596</v>
      </c>
      <c r="I30" s="43">
        <v>928</v>
      </c>
      <c r="J30" s="43">
        <v>15720</v>
      </c>
      <c r="K30" s="43">
        <v>30263</v>
      </c>
      <c r="L30" s="43">
        <v>2730689.89</v>
      </c>
      <c r="M30" s="43">
        <v>1953308</v>
      </c>
      <c r="N30" s="110">
        <v>777381.89000000013</v>
      </c>
      <c r="O30" s="43">
        <v>20787585.460000001</v>
      </c>
      <c r="P30" s="43">
        <v>19262225.16</v>
      </c>
      <c r="Q30" s="43">
        <v>969492.15</v>
      </c>
      <c r="R30" s="43">
        <v>19818093.309999999</v>
      </c>
      <c r="S30" s="59">
        <v>161789.92000000001</v>
      </c>
      <c r="T30" s="59">
        <v>68927.86</v>
      </c>
      <c r="U30" s="59">
        <v>18808.11</v>
      </c>
      <c r="V30" s="110">
        <v>807702.23</v>
      </c>
      <c r="W30" s="42">
        <v>63078.94</v>
      </c>
      <c r="X30" s="42">
        <v>3906.62</v>
      </c>
      <c r="Y30" s="109">
        <v>66985.56</v>
      </c>
      <c r="Z30" s="67">
        <v>87254.2935</v>
      </c>
      <c r="AA30" s="70">
        <v>0</v>
      </c>
      <c r="AB30" s="58"/>
      <c r="AC30" s="70">
        <v>0</v>
      </c>
      <c r="AD30" s="114">
        <v>-1735.15</v>
      </c>
      <c r="AE30" s="71">
        <v>270012</v>
      </c>
      <c r="AF30" s="103">
        <v>653462.3764999999</v>
      </c>
      <c r="AH30" s="74">
        <v>1222.879484997761</v>
      </c>
      <c r="AI30" s="74">
        <v>1225.3323893129771</v>
      </c>
      <c r="AJ30" s="74">
        <v>7.0398566950291084</v>
      </c>
    </row>
    <row r="31" spans="1:36" ht="20.100000000000001" customHeight="1">
      <c r="A31" s="41">
        <v>46045</v>
      </c>
      <c r="B31" s="43">
        <v>653</v>
      </c>
      <c r="C31" s="43">
        <v>196</v>
      </c>
      <c r="D31" s="43">
        <v>19323</v>
      </c>
      <c r="E31" s="43">
        <v>27</v>
      </c>
      <c r="F31" s="43">
        <v>3020</v>
      </c>
      <c r="G31" s="43">
        <v>5466</v>
      </c>
      <c r="H31" s="43">
        <v>737</v>
      </c>
      <c r="I31" s="43">
        <v>1107</v>
      </c>
      <c r="J31" s="43">
        <v>14942</v>
      </c>
      <c r="K31" s="43">
        <v>47674</v>
      </c>
      <c r="L31" s="43">
        <v>2845791.68</v>
      </c>
      <c r="M31" s="43">
        <v>2540337</v>
      </c>
      <c r="N31" s="110">
        <v>305454.68000000017</v>
      </c>
      <c r="O31" s="43">
        <v>24913104.77</v>
      </c>
      <c r="P31" s="43">
        <v>23306132.670000002</v>
      </c>
      <c r="Q31" s="43">
        <v>403927.17</v>
      </c>
      <c r="R31" s="43">
        <v>24509177.600000001</v>
      </c>
      <c r="S31" s="59">
        <v>326745.19</v>
      </c>
      <c r="T31" s="59">
        <v>96243.98</v>
      </c>
      <c r="U31" s="59">
        <v>18936.32</v>
      </c>
      <c r="V31" s="110">
        <v>77181.979999999981</v>
      </c>
      <c r="W31" s="42">
        <v>65737.789999999994</v>
      </c>
      <c r="X31" s="42">
        <v>5080.67</v>
      </c>
      <c r="Y31" s="109">
        <v>70818.459999999992</v>
      </c>
      <c r="Z31" s="67">
        <v>36353.445299999999</v>
      </c>
      <c r="AA31" s="70">
        <v>0</v>
      </c>
      <c r="AB31" s="58"/>
      <c r="AC31" s="104">
        <v>0</v>
      </c>
      <c r="AD31" s="162">
        <v>-1654.91</v>
      </c>
      <c r="AE31" s="71">
        <v>187270</v>
      </c>
      <c r="AF31" s="103">
        <v>-29989.92530000001</v>
      </c>
      <c r="AH31" s="74">
        <v>942.31512582781465</v>
      </c>
      <c r="AI31" s="74">
        <v>1559.7733014322046</v>
      </c>
      <c r="AJ31" s="74">
        <v>4.9476821192052984</v>
      </c>
    </row>
    <row r="32" spans="1:36" ht="20.100000000000001" customHeight="1">
      <c r="A32" s="41">
        <v>46046</v>
      </c>
      <c r="B32" s="45">
        <v>722</v>
      </c>
      <c r="C32" s="46">
        <v>221</v>
      </c>
      <c r="D32" s="45">
        <v>18764</v>
      </c>
      <c r="E32" s="45">
        <v>32</v>
      </c>
      <c r="F32" s="45">
        <v>2524</v>
      </c>
      <c r="G32" s="45">
        <v>5260</v>
      </c>
      <c r="H32" s="45">
        <v>658</v>
      </c>
      <c r="I32" s="45">
        <v>1013</v>
      </c>
      <c r="J32" s="45">
        <v>14124</v>
      </c>
      <c r="K32" s="45">
        <v>38722</v>
      </c>
      <c r="L32" s="45">
        <v>3196733.95</v>
      </c>
      <c r="M32" s="45">
        <v>2791737</v>
      </c>
      <c r="N32" s="111">
        <v>404996.95000000019</v>
      </c>
      <c r="O32" s="45">
        <v>24537378.02</v>
      </c>
      <c r="P32" s="45">
        <v>22774163.859999999</v>
      </c>
      <c r="Q32" s="45">
        <v>540188.42000000004</v>
      </c>
      <c r="R32" s="45">
        <v>23997189.609999999</v>
      </c>
      <c r="S32" s="45">
        <v>183206.59</v>
      </c>
      <c r="T32" s="45">
        <v>79468.5</v>
      </c>
      <c r="U32" s="45">
        <v>18429.87</v>
      </c>
      <c r="V32" s="111">
        <v>356981.83000000007</v>
      </c>
      <c r="W32" s="42">
        <v>73844.55</v>
      </c>
      <c r="X32" s="42">
        <v>5583.47</v>
      </c>
      <c r="Y32" s="109">
        <v>79428.02</v>
      </c>
      <c r="Z32" s="67">
        <v>48616.957800000004</v>
      </c>
      <c r="AA32" s="70">
        <v>0</v>
      </c>
      <c r="AB32" s="58"/>
      <c r="AC32" s="70">
        <v>0</v>
      </c>
      <c r="AD32" s="163">
        <v>-795.86</v>
      </c>
      <c r="AE32" s="72">
        <v>416934</v>
      </c>
      <c r="AF32" s="103">
        <v>228936.85220000005</v>
      </c>
      <c r="AH32" s="74">
        <v>1266.5348454833597</v>
      </c>
      <c r="AI32" s="74">
        <v>1612.4443401302747</v>
      </c>
      <c r="AJ32" s="74">
        <v>5.5958795562599049</v>
      </c>
    </row>
    <row r="33" spans="1:36" ht="20.100000000000001" customHeight="1">
      <c r="A33" s="41">
        <v>46047</v>
      </c>
      <c r="B33" s="43">
        <v>809</v>
      </c>
      <c r="C33" s="43">
        <v>229</v>
      </c>
      <c r="D33" s="43">
        <v>18350</v>
      </c>
      <c r="E33" s="43">
        <v>34</v>
      </c>
      <c r="F33" s="43">
        <v>2481</v>
      </c>
      <c r="G33" s="43">
        <v>5282</v>
      </c>
      <c r="H33" s="43">
        <v>668</v>
      </c>
      <c r="I33" s="43">
        <v>1037</v>
      </c>
      <c r="J33" s="43">
        <v>13756</v>
      </c>
      <c r="K33" s="43">
        <v>37473</v>
      </c>
      <c r="L33" s="43">
        <v>3192378.06</v>
      </c>
      <c r="M33" s="43">
        <v>2079087</v>
      </c>
      <c r="N33" s="111">
        <v>1113291.06</v>
      </c>
      <c r="O33" s="43">
        <v>24338020.899999999</v>
      </c>
      <c r="P33" s="43">
        <v>22743937.920000002</v>
      </c>
      <c r="Q33" s="43">
        <v>1616470.76</v>
      </c>
      <c r="R33" s="43">
        <v>22721550.140000001</v>
      </c>
      <c r="S33" s="59">
        <v>253907.15</v>
      </c>
      <c r="T33" s="59">
        <v>121799.17</v>
      </c>
      <c r="U33" s="59">
        <v>18086.72</v>
      </c>
      <c r="V33" s="111">
        <v>1362563.61</v>
      </c>
      <c r="W33" s="42">
        <v>73743.929999999993</v>
      </c>
      <c r="X33" s="42">
        <v>4158.17</v>
      </c>
      <c r="Y33" s="109">
        <v>77902.099999999991</v>
      </c>
      <c r="Z33" s="67">
        <v>145482.36840000001</v>
      </c>
      <c r="AA33" s="59">
        <v>0</v>
      </c>
      <c r="AB33" s="58"/>
      <c r="AC33" s="104">
        <v>0</v>
      </c>
      <c r="AD33" s="163">
        <v>-442.89</v>
      </c>
      <c r="AE33" s="71">
        <v>177954</v>
      </c>
      <c r="AF33" s="103">
        <v>1139179.1416</v>
      </c>
      <c r="AH33" s="74">
        <v>1286.7303748488514</v>
      </c>
      <c r="AI33" s="74">
        <v>1653.3830997382961</v>
      </c>
      <c r="AJ33" s="74">
        <v>5.544538492543329</v>
      </c>
    </row>
    <row r="34" spans="1:36" ht="20.100000000000001" customHeight="1">
      <c r="A34" s="41">
        <v>46048</v>
      </c>
      <c r="B34" s="43">
        <v>637</v>
      </c>
      <c r="C34" s="43">
        <v>168</v>
      </c>
      <c r="D34" s="43">
        <v>17657</v>
      </c>
      <c r="E34" s="43">
        <v>24</v>
      </c>
      <c r="F34" s="43">
        <v>2221</v>
      </c>
      <c r="G34" s="43">
        <v>4626</v>
      </c>
      <c r="H34" s="43">
        <v>646</v>
      </c>
      <c r="I34" s="43">
        <v>1002</v>
      </c>
      <c r="J34" s="43">
        <v>12970</v>
      </c>
      <c r="K34" s="43">
        <v>41046</v>
      </c>
      <c r="L34" s="43">
        <v>2760098.03</v>
      </c>
      <c r="M34" s="43">
        <v>2901448</v>
      </c>
      <c r="N34" s="111">
        <v>-141349.9700000002</v>
      </c>
      <c r="O34" s="43">
        <v>18526494.949999999</v>
      </c>
      <c r="P34" s="43">
        <v>17111222.359999999</v>
      </c>
      <c r="Q34" s="43">
        <v>685826.84</v>
      </c>
      <c r="R34" s="43">
        <v>17840668.109999999</v>
      </c>
      <c r="S34" s="59">
        <v>252889.09</v>
      </c>
      <c r="T34" s="59">
        <v>57289.77</v>
      </c>
      <c r="U34" s="59">
        <v>12744.88</v>
      </c>
      <c r="V34" s="111">
        <v>432937.75</v>
      </c>
      <c r="W34" s="42">
        <v>63758.26</v>
      </c>
      <c r="X34" s="42">
        <v>5802.9</v>
      </c>
      <c r="Y34" s="109">
        <v>69561.16</v>
      </c>
      <c r="Z34" s="67">
        <v>61724.415599999993</v>
      </c>
      <c r="AA34" s="59">
        <v>684665.53</v>
      </c>
      <c r="AB34" s="58"/>
      <c r="AC34" s="70">
        <v>69322.64</v>
      </c>
      <c r="AD34" s="163">
        <v>-20526.919999999998</v>
      </c>
      <c r="AE34" s="71">
        <v>908725</v>
      </c>
      <c r="AF34" s="103">
        <v>-383013.35560000007</v>
      </c>
      <c r="AH34" s="74">
        <v>1242.727613687528</v>
      </c>
      <c r="AI34" s="74">
        <v>1319.2923947571319</v>
      </c>
      <c r="AJ34" s="74">
        <v>5.8397118415128322</v>
      </c>
    </row>
    <row r="35" spans="1:36" ht="20.100000000000001" customHeight="1">
      <c r="A35" s="41">
        <v>46049</v>
      </c>
      <c r="B35" s="43">
        <v>631</v>
      </c>
      <c r="C35" s="43">
        <v>175</v>
      </c>
      <c r="D35" s="43">
        <v>24154</v>
      </c>
      <c r="E35" s="43">
        <v>20</v>
      </c>
      <c r="F35" s="43">
        <v>2285</v>
      </c>
      <c r="G35" s="43">
        <v>4877</v>
      </c>
      <c r="H35" s="43">
        <v>696</v>
      </c>
      <c r="I35" s="43">
        <v>1100</v>
      </c>
      <c r="J35" s="43">
        <v>20286</v>
      </c>
      <c r="K35" s="43">
        <v>34052</v>
      </c>
      <c r="L35" s="43">
        <v>3076788</v>
      </c>
      <c r="M35" s="43">
        <v>3180586</v>
      </c>
      <c r="N35" s="111">
        <v>-103798</v>
      </c>
      <c r="O35" s="43">
        <v>23357175.039999999</v>
      </c>
      <c r="P35" s="43">
        <v>21518352.949999999</v>
      </c>
      <c r="Q35" s="43">
        <v>-345682.98</v>
      </c>
      <c r="R35" s="43">
        <v>23702858.02</v>
      </c>
      <c r="S35" s="59">
        <v>153993.07</v>
      </c>
      <c r="T35" s="59">
        <v>56471.05</v>
      </c>
      <c r="U35" s="59">
        <v>13511.11</v>
      </c>
      <c r="V35" s="111">
        <v>-499676.05</v>
      </c>
      <c r="W35" s="42">
        <v>71073.8</v>
      </c>
      <c r="X35" s="42">
        <v>6361.17</v>
      </c>
      <c r="Y35" s="109">
        <v>77434.97</v>
      </c>
      <c r="Z35" s="67">
        <v>-31111.468199999996</v>
      </c>
      <c r="AA35" s="59">
        <v>0</v>
      </c>
      <c r="AB35" s="58"/>
      <c r="AC35" s="70">
        <v>0</v>
      </c>
      <c r="AD35" s="163">
        <v>-1074.7</v>
      </c>
      <c r="AE35" s="71">
        <v>295211</v>
      </c>
      <c r="AF35" s="103">
        <v>-545999.55180000002</v>
      </c>
      <c r="AH35" s="74">
        <v>1346.5155361050329</v>
      </c>
      <c r="AI35" s="74">
        <v>1060.7489376910185</v>
      </c>
      <c r="AJ35" s="74">
        <v>8.8778993435448577</v>
      </c>
    </row>
    <row r="36" spans="1:36" ht="20.100000000000001" customHeight="1">
      <c r="A36" s="41">
        <v>46050</v>
      </c>
      <c r="B36" s="43">
        <v>570</v>
      </c>
      <c r="C36" s="43">
        <v>158</v>
      </c>
      <c r="D36" s="43">
        <v>19903</v>
      </c>
      <c r="E36" s="43">
        <v>18</v>
      </c>
      <c r="F36" s="43">
        <v>2211</v>
      </c>
      <c r="G36" s="43">
        <v>4687</v>
      </c>
      <c r="H36" s="43">
        <v>647</v>
      </c>
      <c r="I36" s="43">
        <v>990</v>
      </c>
      <c r="J36" s="43">
        <v>16551</v>
      </c>
      <c r="K36" s="43">
        <v>37405</v>
      </c>
      <c r="L36" s="43">
        <v>3247361.71</v>
      </c>
      <c r="M36" s="43">
        <v>2766441</v>
      </c>
      <c r="N36" s="111">
        <v>480920.70999999996</v>
      </c>
      <c r="O36" s="43">
        <v>23575401.199999999</v>
      </c>
      <c r="P36" s="43">
        <v>21848873.109999999</v>
      </c>
      <c r="Q36" s="43">
        <v>1322180.58</v>
      </c>
      <c r="R36" s="43">
        <v>22253220.620000001</v>
      </c>
      <c r="S36" s="59">
        <v>213839.1</v>
      </c>
      <c r="T36" s="59">
        <v>74896.960000000006</v>
      </c>
      <c r="U36" s="59">
        <v>14310.75</v>
      </c>
      <c r="V36" s="111">
        <v>1108341.48</v>
      </c>
      <c r="W36" s="42">
        <v>75014.06</v>
      </c>
      <c r="X36" s="42">
        <v>5532.88</v>
      </c>
      <c r="Y36" s="109">
        <v>80546.94</v>
      </c>
      <c r="Z36" s="67">
        <v>118996.2522</v>
      </c>
      <c r="AA36" s="59">
        <v>0</v>
      </c>
      <c r="AB36" s="58"/>
      <c r="AC36" s="70">
        <v>0</v>
      </c>
      <c r="AD36" s="114">
        <v>-1327.21</v>
      </c>
      <c r="AE36" s="71">
        <v>236917</v>
      </c>
      <c r="AF36" s="103">
        <v>908798.28780000005</v>
      </c>
      <c r="AH36" s="74">
        <v>1468.7298552691091</v>
      </c>
      <c r="AI36" s="74">
        <v>1320.0938378345718</v>
      </c>
      <c r="AJ36" s="74">
        <v>7.4857530529172323</v>
      </c>
    </row>
    <row r="37" spans="1:36" ht="20.100000000000001" customHeight="1">
      <c r="A37" s="41">
        <v>46051</v>
      </c>
      <c r="B37" s="43">
        <v>459</v>
      </c>
      <c r="C37" s="43">
        <v>126</v>
      </c>
      <c r="D37" s="43">
        <v>17843</v>
      </c>
      <c r="E37" s="43">
        <v>17</v>
      </c>
      <c r="F37" s="43">
        <v>2062</v>
      </c>
      <c r="G37" s="43">
        <v>4315</v>
      </c>
      <c r="H37" s="43">
        <v>562</v>
      </c>
      <c r="I37" s="43">
        <v>848</v>
      </c>
      <c r="J37" s="43">
        <v>14224</v>
      </c>
      <c r="K37" s="43">
        <v>23001</v>
      </c>
      <c r="L37" s="43">
        <v>3311654.58</v>
      </c>
      <c r="M37" s="43">
        <v>2440285</v>
      </c>
      <c r="N37" s="111">
        <v>871369.58000000007</v>
      </c>
      <c r="O37" s="43">
        <v>23042826.52</v>
      </c>
      <c r="P37" s="43">
        <v>21243897.34</v>
      </c>
      <c r="Q37" s="43">
        <v>1008975.69</v>
      </c>
      <c r="R37" s="43">
        <v>22033850.829999998</v>
      </c>
      <c r="S37" s="59">
        <v>170968.28</v>
      </c>
      <c r="T37" s="59">
        <v>80477.149999999994</v>
      </c>
      <c r="U37" s="59">
        <v>12894.93</v>
      </c>
      <c r="V37" s="111">
        <v>838007.40999999992</v>
      </c>
      <c r="W37" s="42">
        <v>76499.22</v>
      </c>
      <c r="X37" s="42">
        <v>4880.57</v>
      </c>
      <c r="Y37" s="109">
        <v>81379.790000000008</v>
      </c>
      <c r="Z37" s="67">
        <v>90807.812099999996</v>
      </c>
      <c r="AA37" s="45">
        <v>0</v>
      </c>
      <c r="AB37" s="58"/>
      <c r="AC37" s="70">
        <v>0</v>
      </c>
      <c r="AD37" s="114">
        <v>-769.12</v>
      </c>
      <c r="AE37" s="71">
        <v>258492</v>
      </c>
      <c r="AF37" s="103">
        <v>665819.8078999999</v>
      </c>
      <c r="AH37" s="74">
        <v>1606.0400484966053</v>
      </c>
      <c r="AI37" s="74">
        <v>1493.5248411136108</v>
      </c>
      <c r="AJ37" s="74">
        <v>6.8981571290009702</v>
      </c>
    </row>
    <row r="38" spans="1:36" ht="20.100000000000001" customHeight="1">
      <c r="A38" s="41">
        <v>46052</v>
      </c>
      <c r="B38" s="43">
        <v>720</v>
      </c>
      <c r="C38" s="43">
        <v>169</v>
      </c>
      <c r="D38" s="43">
        <v>20057</v>
      </c>
      <c r="E38" s="43">
        <v>30</v>
      </c>
      <c r="F38" s="43">
        <v>2939</v>
      </c>
      <c r="G38" s="43">
        <v>5538</v>
      </c>
      <c r="H38" s="43">
        <v>704</v>
      </c>
      <c r="I38" s="43">
        <v>1079</v>
      </c>
      <c r="J38" s="43">
        <v>15689</v>
      </c>
      <c r="K38" s="43">
        <v>28872</v>
      </c>
      <c r="L38" s="43">
        <v>3204240.04</v>
      </c>
      <c r="M38" s="43">
        <v>2687943</v>
      </c>
      <c r="N38" s="111">
        <v>516297.04000000004</v>
      </c>
      <c r="O38" s="43">
        <v>23706174.010000002</v>
      </c>
      <c r="P38" s="43">
        <v>21931851.98</v>
      </c>
      <c r="Q38" s="43">
        <v>492269.15</v>
      </c>
      <c r="R38" s="43">
        <v>23213904.859999999</v>
      </c>
      <c r="S38" s="59">
        <v>290732.46999999997</v>
      </c>
      <c r="T38" s="59">
        <v>81897.72</v>
      </c>
      <c r="U38" s="59">
        <v>14860.43</v>
      </c>
      <c r="V38" s="111">
        <v>201536.68000000005</v>
      </c>
      <c r="W38" s="42">
        <v>74017.94</v>
      </c>
      <c r="X38" s="42">
        <v>5375.89</v>
      </c>
      <c r="Y38" s="109">
        <v>79393.83</v>
      </c>
      <c r="Z38" s="67">
        <v>44304.2235</v>
      </c>
      <c r="AA38" s="45">
        <v>0</v>
      </c>
      <c r="AB38" s="58"/>
      <c r="AC38" s="70">
        <v>0</v>
      </c>
      <c r="AD38" s="114">
        <v>-1016.38</v>
      </c>
      <c r="AE38" s="71">
        <v>659545</v>
      </c>
      <c r="AF38" s="103">
        <v>77838.626500000042</v>
      </c>
      <c r="AH38" s="74">
        <v>1090.2483974140864</v>
      </c>
      <c r="AI38" s="74">
        <v>1397.9126763974759</v>
      </c>
      <c r="AJ38" s="74">
        <v>5.3382102756039469</v>
      </c>
    </row>
    <row r="39" spans="1:36" s="23" customFormat="1" ht="20.100000000000001" customHeight="1">
      <c r="A39" s="41">
        <v>46053</v>
      </c>
      <c r="B39" s="45">
        <v>656</v>
      </c>
      <c r="C39" s="45">
        <v>192</v>
      </c>
      <c r="D39" s="45">
        <v>18636</v>
      </c>
      <c r="E39" s="45">
        <v>33</v>
      </c>
      <c r="F39" s="45">
        <v>2463</v>
      </c>
      <c r="G39" s="45">
        <v>5169</v>
      </c>
      <c r="H39" s="45">
        <v>721</v>
      </c>
      <c r="I39" s="45">
        <v>1137</v>
      </c>
      <c r="J39" s="45">
        <v>14457</v>
      </c>
      <c r="K39" s="45">
        <v>36435</v>
      </c>
      <c r="L39" s="45">
        <v>3350338.25</v>
      </c>
      <c r="M39" s="45">
        <v>2721654</v>
      </c>
      <c r="N39" s="111">
        <v>628684.25</v>
      </c>
      <c r="O39" s="45">
        <v>22746484.280000001</v>
      </c>
      <c r="P39" s="45">
        <v>20835559.640000001</v>
      </c>
      <c r="Q39" s="45">
        <v>1284596.55</v>
      </c>
      <c r="R39" s="45">
        <v>21461887.739999998</v>
      </c>
      <c r="S39" s="45">
        <v>189176.37</v>
      </c>
      <c r="T39" s="45">
        <v>77812.36</v>
      </c>
      <c r="U39" s="45">
        <v>15654.48</v>
      </c>
      <c r="V39" s="113">
        <v>1095420.1800000002</v>
      </c>
      <c r="W39" s="62">
        <v>77392.81</v>
      </c>
      <c r="X39" s="62">
        <v>5443.31</v>
      </c>
      <c r="Y39" s="115">
        <v>82836.12</v>
      </c>
      <c r="Z39" s="73">
        <v>115613.68949999999</v>
      </c>
      <c r="AA39" s="45">
        <v>0</v>
      </c>
      <c r="AB39" s="58"/>
      <c r="AC39" s="70">
        <v>0</v>
      </c>
      <c r="AD39" s="114">
        <v>-16945.5</v>
      </c>
      <c r="AE39" s="61">
        <v>172186</v>
      </c>
      <c r="AF39" s="103">
        <v>896970.37050000019</v>
      </c>
      <c r="AH39" s="75">
        <v>1360.2672553796183</v>
      </c>
      <c r="AI39" s="75">
        <v>1441.2090779553157</v>
      </c>
      <c r="AJ39" s="75">
        <v>5.8696711327649211</v>
      </c>
    </row>
    <row r="40" spans="1:36" s="24" customFormat="1" ht="30" customHeight="1">
      <c r="A40" s="37" t="s">
        <v>108</v>
      </c>
      <c r="B40" s="47">
        <v>19340</v>
      </c>
      <c r="C40" s="47">
        <v>5171</v>
      </c>
      <c r="D40" s="47">
        <v>513941</v>
      </c>
      <c r="E40" s="47">
        <v>841</v>
      </c>
      <c r="F40" s="47">
        <v>72716</v>
      </c>
      <c r="G40" s="47">
        <v>152845</v>
      </c>
      <c r="H40" s="47">
        <v>20437</v>
      </c>
      <c r="I40" s="47">
        <v>31889</v>
      </c>
      <c r="J40" s="47">
        <v>373091</v>
      </c>
      <c r="K40" s="47">
        <v>1062169</v>
      </c>
      <c r="L40" s="47">
        <v>105408048.31000002</v>
      </c>
      <c r="M40" s="47">
        <v>86829184</v>
      </c>
      <c r="N40" s="47">
        <v>18578864.310000002</v>
      </c>
      <c r="O40" s="47">
        <v>756915447.46999991</v>
      </c>
      <c r="P40" s="47">
        <v>701894223.41000009</v>
      </c>
      <c r="Q40" s="47">
        <v>28173608.190000005</v>
      </c>
      <c r="R40" s="47">
        <v>728741839.30999994</v>
      </c>
      <c r="S40" s="47">
        <v>7228821.3300000001</v>
      </c>
      <c r="T40" s="47">
        <v>3060694.4799999995</v>
      </c>
      <c r="U40" s="47">
        <v>494918.39999999991</v>
      </c>
      <c r="V40" s="47">
        <v>20944786.860000003</v>
      </c>
      <c r="W40" s="47">
        <v>2434925.9200000009</v>
      </c>
      <c r="X40" s="47">
        <v>173658.35000000003</v>
      </c>
      <c r="Y40" s="47">
        <v>2608584.2700000005</v>
      </c>
      <c r="Z40" s="47">
        <v>2535624.7371</v>
      </c>
      <c r="AA40" s="47">
        <v>1534503.44</v>
      </c>
      <c r="AB40" s="47">
        <v>0</v>
      </c>
      <c r="AC40" s="47">
        <v>587845.35</v>
      </c>
      <c r="AD40" s="47">
        <v>-465662.13999999996</v>
      </c>
      <c r="AE40" s="47">
        <v>12325412</v>
      </c>
      <c r="AF40" s="157">
        <v>14266074.412899999</v>
      </c>
      <c r="AH40" s="76">
        <v>1449.5853499917489</v>
      </c>
      <c r="AI40" s="76">
        <v>1881.2949747112636</v>
      </c>
      <c r="AJ40" s="76">
        <v>5.1307965234611368</v>
      </c>
    </row>
    <row r="41" spans="1:36" ht="20.100000000000001" customHeight="1" thickBot="1">
      <c r="A41" s="186" t="s">
        <v>109</v>
      </c>
      <c r="B41" s="187"/>
      <c r="C41" s="187"/>
      <c r="D41" s="187"/>
      <c r="E41" s="187"/>
      <c r="F41" s="187"/>
      <c r="G41" s="187"/>
      <c r="H41" s="187"/>
      <c r="I41" s="188"/>
      <c r="J41" s="187"/>
      <c r="K41" s="187"/>
      <c r="L41" s="187"/>
      <c r="M41" s="187"/>
      <c r="N41" s="187"/>
      <c r="O41" s="187"/>
      <c r="P41" s="187"/>
      <c r="Q41" s="187"/>
      <c r="R41" s="187"/>
      <c r="S41" s="187"/>
      <c r="T41" s="187"/>
      <c r="U41" s="187"/>
      <c r="V41" s="187"/>
      <c r="W41" s="187"/>
      <c r="X41" s="187"/>
      <c r="Y41" s="187"/>
      <c r="Z41" s="187"/>
      <c r="AA41" s="187"/>
      <c r="AB41" s="187"/>
      <c r="AC41" s="187"/>
      <c r="AD41" s="187"/>
      <c r="AE41" s="187"/>
      <c r="AF41" s="189"/>
    </row>
    <row r="42" spans="1:36" ht="20.100000000000001" customHeight="1">
      <c r="I42" s="112"/>
      <c r="W42" s="182" t="s">
        <v>145</v>
      </c>
      <c r="X42" s="182"/>
    </row>
    <row r="43" spans="1:36" ht="20.100000000000001" customHeight="1">
      <c r="I43" s="112"/>
    </row>
    <row r="44" spans="1:36" ht="20.100000000000001" customHeight="1">
      <c r="I44" s="112"/>
    </row>
    <row r="45" spans="1:36" ht="20.100000000000001" customHeight="1">
      <c r="I45" s="112"/>
    </row>
    <row r="46" spans="1:36" ht="20.100000000000001" customHeight="1">
      <c r="I46" s="112"/>
    </row>
    <row r="47" spans="1:36" ht="20.100000000000001" customHeight="1">
      <c r="I47" s="112"/>
    </row>
    <row r="48" spans="1:36" ht="20.100000000000001" customHeight="1">
      <c r="I48" s="112"/>
    </row>
    <row r="49" spans="9:9" ht="20.100000000000001" customHeight="1">
      <c r="I49" s="112"/>
    </row>
    <row r="50" spans="9:9" ht="20.100000000000001" customHeight="1">
      <c r="I50" s="112"/>
    </row>
    <row r="51" spans="9:9" ht="20.100000000000001" customHeight="1">
      <c r="I51" s="112"/>
    </row>
    <row r="52" spans="9:9" ht="20.100000000000001" customHeight="1">
      <c r="I52" s="112"/>
    </row>
    <row r="53" spans="9:9" ht="20.100000000000001" customHeight="1">
      <c r="I53" s="112"/>
    </row>
    <row r="54" spans="9:9" ht="20.100000000000001" customHeight="1">
      <c r="I54" s="112"/>
    </row>
    <row r="55" spans="9:9" ht="20.100000000000001" customHeight="1">
      <c r="I55" s="112"/>
    </row>
    <row r="56" spans="9:9" ht="20.100000000000001" customHeight="1">
      <c r="I56" s="112"/>
    </row>
    <row r="57" spans="9:9" ht="20.100000000000001" customHeight="1">
      <c r="I57" s="112"/>
    </row>
    <row r="58" spans="9:9" ht="20.100000000000001" customHeight="1">
      <c r="I58" s="112"/>
    </row>
    <row r="59" spans="9:9" ht="20.100000000000001" customHeight="1">
      <c r="I59" s="112"/>
    </row>
    <row r="60" spans="9:9" ht="20.100000000000001" customHeight="1">
      <c r="I60" s="112"/>
    </row>
    <row r="61" spans="9:9" ht="20.100000000000001" customHeight="1">
      <c r="I61" s="112"/>
    </row>
    <row r="62" spans="9:9" ht="20.100000000000001" customHeight="1">
      <c r="I62" s="112"/>
    </row>
    <row r="63" spans="9:9" ht="20.100000000000001" customHeight="1">
      <c r="I63" s="112"/>
    </row>
    <row r="64" spans="9:9" ht="20.100000000000001" customHeight="1">
      <c r="I64" s="112"/>
    </row>
  </sheetData>
  <mergeCells count="3">
    <mergeCell ref="A6:AF6"/>
    <mergeCell ref="A41:AF41"/>
    <mergeCell ref="W42:X42"/>
  </mergeCells>
  <phoneticPr fontId="37" type="noConversion"/>
  <conditionalFormatting sqref="B40:AF40">
    <cfRule type="cellIs" dxfId="355" priority="57" operator="lessThan">
      <formula>0</formula>
    </cfRule>
  </conditionalFormatting>
  <conditionalFormatting sqref="N9:N13 N15 N30:N39">
    <cfRule type="cellIs" dxfId="354" priority="56" operator="lessThan">
      <formula>0</formula>
    </cfRule>
  </conditionalFormatting>
  <conditionalFormatting sqref="Q9:V9 Q10:R10 U10:V10">
    <cfRule type="cellIs" dxfId="353" priority="55" operator="lessThan">
      <formula>0</formula>
    </cfRule>
  </conditionalFormatting>
  <conditionalFormatting sqref="Q11:V13 Q15:V15 Q30:V39">
    <cfRule type="cellIs" dxfId="352" priority="54" operator="lessThan">
      <formula>0</formula>
    </cfRule>
  </conditionalFormatting>
  <conditionalFormatting sqref="Y9:AF13 Y15:AF15 AF14 Y30:AF39">
    <cfRule type="cellIs" dxfId="351" priority="53" operator="lessThan">
      <formula>0</formula>
    </cfRule>
  </conditionalFormatting>
  <conditionalFormatting sqref="N14">
    <cfRule type="cellIs" dxfId="350" priority="52" operator="lessThan">
      <formula>0</formula>
    </cfRule>
  </conditionalFormatting>
  <conditionalFormatting sqref="Q14:V14">
    <cfRule type="cellIs" dxfId="349" priority="51" operator="lessThan">
      <formula>0</formula>
    </cfRule>
  </conditionalFormatting>
  <conditionalFormatting sqref="Y14:AE14">
    <cfRule type="cellIs" dxfId="348" priority="50" operator="lessThan">
      <formula>0</formula>
    </cfRule>
  </conditionalFormatting>
  <conditionalFormatting sqref="N16:N17">
    <cfRule type="cellIs" dxfId="347" priority="49" operator="lessThan">
      <formula>0</formula>
    </cfRule>
  </conditionalFormatting>
  <conditionalFormatting sqref="Q16:V17">
    <cfRule type="cellIs" dxfId="346" priority="48" operator="lessThan">
      <formula>0</formula>
    </cfRule>
  </conditionalFormatting>
  <conditionalFormatting sqref="Y16:AA17 AC16:AF16 AD17:AF17">
    <cfRule type="cellIs" dxfId="345" priority="47" operator="lessThan">
      <formula>0</formula>
    </cfRule>
  </conditionalFormatting>
  <conditionalFormatting sqref="AB16">
    <cfRule type="cellIs" dxfId="344" priority="46" operator="lessThan">
      <formula>0</formula>
    </cfRule>
  </conditionalFormatting>
  <conditionalFormatting sqref="AB17">
    <cfRule type="cellIs" dxfId="343" priority="45" operator="lessThan">
      <formula>0</formula>
    </cfRule>
  </conditionalFormatting>
  <conditionalFormatting sqref="N18">
    <cfRule type="cellIs" dxfId="342" priority="44" operator="lessThan">
      <formula>0</formula>
    </cfRule>
  </conditionalFormatting>
  <conditionalFormatting sqref="Q18:V18">
    <cfRule type="cellIs" dxfId="341" priority="43" operator="lessThan">
      <formula>0</formula>
    </cfRule>
  </conditionalFormatting>
  <conditionalFormatting sqref="Y18:AA18 AC18:AF18">
    <cfRule type="cellIs" dxfId="340" priority="42" operator="lessThan">
      <formula>0</formula>
    </cfRule>
  </conditionalFormatting>
  <conditionalFormatting sqref="AB18">
    <cfRule type="cellIs" dxfId="339" priority="41" operator="lessThan">
      <formula>0</formula>
    </cfRule>
  </conditionalFormatting>
  <conditionalFormatting sqref="N19">
    <cfRule type="cellIs" dxfId="338" priority="40" operator="lessThan">
      <formula>0</formula>
    </cfRule>
  </conditionalFormatting>
  <conditionalFormatting sqref="Q19:V19">
    <cfRule type="cellIs" dxfId="337" priority="39" operator="lessThan">
      <formula>0</formula>
    </cfRule>
  </conditionalFormatting>
  <conditionalFormatting sqref="Y19:AA19 AC19:AF19">
    <cfRule type="cellIs" dxfId="336" priority="38" operator="lessThan">
      <formula>0</formula>
    </cfRule>
  </conditionalFormatting>
  <conditionalFormatting sqref="AB19">
    <cfRule type="cellIs" dxfId="335" priority="37" operator="lessThan">
      <formula>0</formula>
    </cfRule>
  </conditionalFormatting>
  <conditionalFormatting sqref="N20">
    <cfRule type="cellIs" dxfId="334" priority="36" operator="lessThan">
      <formula>0</formula>
    </cfRule>
  </conditionalFormatting>
  <conditionalFormatting sqref="Q20:V20">
    <cfRule type="cellIs" dxfId="333" priority="35" operator="lessThan">
      <formula>0</formula>
    </cfRule>
  </conditionalFormatting>
  <conditionalFormatting sqref="Y20:AA20 AC20:AF20">
    <cfRule type="cellIs" dxfId="332" priority="34" operator="lessThan">
      <formula>0</formula>
    </cfRule>
  </conditionalFormatting>
  <conditionalFormatting sqref="AB20">
    <cfRule type="cellIs" dxfId="331" priority="33" operator="lessThan">
      <formula>0</formula>
    </cfRule>
  </conditionalFormatting>
  <conditionalFormatting sqref="N21">
    <cfRule type="cellIs" dxfId="330" priority="32" operator="lessThan">
      <formula>0</formula>
    </cfRule>
  </conditionalFormatting>
  <conditionalFormatting sqref="Q21:V21">
    <cfRule type="cellIs" dxfId="329" priority="31" operator="lessThan">
      <formula>0</formula>
    </cfRule>
  </conditionalFormatting>
  <conditionalFormatting sqref="Y21:AA21 AC21:AF21">
    <cfRule type="cellIs" dxfId="328" priority="30" operator="lessThan">
      <formula>0</formula>
    </cfRule>
  </conditionalFormatting>
  <conditionalFormatting sqref="N22">
    <cfRule type="cellIs" dxfId="327" priority="29" operator="lessThan">
      <formula>0</formula>
    </cfRule>
  </conditionalFormatting>
  <conditionalFormatting sqref="Q22:V22">
    <cfRule type="cellIs" dxfId="326" priority="28" operator="lessThan">
      <formula>0</formula>
    </cfRule>
  </conditionalFormatting>
  <conditionalFormatting sqref="Y22:AA22 AC22:AF22">
    <cfRule type="cellIs" dxfId="325" priority="27" operator="lessThan">
      <formula>0</formula>
    </cfRule>
  </conditionalFormatting>
  <conditionalFormatting sqref="AB21:AB22">
    <cfRule type="cellIs" dxfId="324" priority="26" operator="lessThan">
      <formula>0</formula>
    </cfRule>
  </conditionalFormatting>
  <conditionalFormatting sqref="N23:N24">
    <cfRule type="cellIs" dxfId="323" priority="25" operator="lessThan">
      <formula>0</formula>
    </cfRule>
  </conditionalFormatting>
  <conditionalFormatting sqref="Q23:V24">
    <cfRule type="cellIs" dxfId="322" priority="24" operator="lessThan">
      <formula>0</formula>
    </cfRule>
  </conditionalFormatting>
  <conditionalFormatting sqref="Y23:AA24 AC23:AF24">
    <cfRule type="cellIs" dxfId="321" priority="23" operator="lessThan">
      <formula>0</formula>
    </cfRule>
  </conditionalFormatting>
  <conditionalFormatting sqref="AB23:AB24">
    <cfRule type="cellIs" dxfId="320" priority="22" operator="lessThan">
      <formula>0</formula>
    </cfRule>
  </conditionalFormatting>
  <conditionalFormatting sqref="N25">
    <cfRule type="cellIs" dxfId="319" priority="21" operator="lessThan">
      <formula>0</formula>
    </cfRule>
  </conditionalFormatting>
  <conditionalFormatting sqref="Q25:V25">
    <cfRule type="cellIs" dxfId="318" priority="20" operator="lessThan">
      <formula>0</formula>
    </cfRule>
  </conditionalFormatting>
  <conditionalFormatting sqref="Y25:AA25 AC25:AF25">
    <cfRule type="cellIs" dxfId="317" priority="19" operator="lessThan">
      <formula>0</formula>
    </cfRule>
  </conditionalFormatting>
  <conditionalFormatting sqref="AB25">
    <cfRule type="cellIs" dxfId="316" priority="18" operator="lessThan">
      <formula>0</formula>
    </cfRule>
  </conditionalFormatting>
  <conditionalFormatting sqref="N26">
    <cfRule type="cellIs" dxfId="315" priority="17" operator="lessThan">
      <formula>0</formula>
    </cfRule>
  </conditionalFormatting>
  <conditionalFormatting sqref="Q26:V26">
    <cfRule type="cellIs" dxfId="314" priority="16" operator="lessThan">
      <formula>0</formula>
    </cfRule>
  </conditionalFormatting>
  <conditionalFormatting sqref="Y26:AA26 AC26:AF26">
    <cfRule type="cellIs" dxfId="313" priority="15" operator="lessThan">
      <formula>0</formula>
    </cfRule>
  </conditionalFormatting>
  <conditionalFormatting sqref="AB26">
    <cfRule type="cellIs" dxfId="312" priority="14" operator="lessThan">
      <formula>0</formula>
    </cfRule>
  </conditionalFormatting>
  <conditionalFormatting sqref="N27">
    <cfRule type="cellIs" dxfId="311" priority="13" operator="lessThan">
      <formula>0</formula>
    </cfRule>
  </conditionalFormatting>
  <conditionalFormatting sqref="Q27:V27">
    <cfRule type="cellIs" dxfId="310" priority="12" operator="lessThan">
      <formula>0</formula>
    </cfRule>
  </conditionalFormatting>
  <conditionalFormatting sqref="Y27:AA27 AC27:AF27">
    <cfRule type="cellIs" dxfId="309" priority="11" operator="lessThan">
      <formula>0</formula>
    </cfRule>
  </conditionalFormatting>
  <conditionalFormatting sqref="AB27">
    <cfRule type="cellIs" dxfId="308" priority="10" operator="lessThan">
      <formula>0</formula>
    </cfRule>
  </conditionalFormatting>
  <conditionalFormatting sqref="N28">
    <cfRule type="cellIs" dxfId="307" priority="9" operator="lessThan">
      <formula>0</formula>
    </cfRule>
  </conditionalFormatting>
  <conditionalFormatting sqref="Q28:V28">
    <cfRule type="cellIs" dxfId="306" priority="8" operator="lessThan">
      <formula>0</formula>
    </cfRule>
  </conditionalFormatting>
  <conditionalFormatting sqref="Y28:AA28 AC28:AF28">
    <cfRule type="cellIs" dxfId="305" priority="7" operator="lessThan">
      <formula>0</formula>
    </cfRule>
  </conditionalFormatting>
  <conditionalFormatting sqref="AB28">
    <cfRule type="cellIs" dxfId="304" priority="6" operator="lessThan">
      <formula>0</formula>
    </cfRule>
  </conditionalFormatting>
  <conditionalFormatting sqref="N29">
    <cfRule type="cellIs" dxfId="303" priority="5" operator="lessThan">
      <formula>0</formula>
    </cfRule>
  </conditionalFormatting>
  <conditionalFormatting sqref="Q29:V29">
    <cfRule type="cellIs" dxfId="302" priority="4" operator="lessThan">
      <formula>0</formula>
    </cfRule>
  </conditionalFormatting>
  <conditionalFormatting sqref="Y29:AA29 AC29:AF29">
    <cfRule type="cellIs" dxfId="301" priority="3" operator="lessThan">
      <formula>0</formula>
    </cfRule>
  </conditionalFormatting>
  <conditionalFormatting sqref="AB29">
    <cfRule type="cellIs" dxfId="300" priority="2" operator="lessThan">
      <formula>0</formula>
    </cfRule>
  </conditionalFormatting>
  <conditionalFormatting sqref="AC17">
    <cfRule type="cellIs" dxfId="299" priority="1" operator="lessThan">
      <formula>0</formula>
    </cfRule>
  </conditionalFormatting>
  <pageMargins left="0.75" right="0.75" top="1" bottom="1" header="0.5" footer="0.5"/>
  <pageSetup paperSize="9"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F5648-3364-4B5F-A0A6-B8ED9B0003D8}">
  <dimension ref="A1:AK42"/>
  <sheetViews>
    <sheetView zoomScale="70" zoomScaleNormal="70" workbookViewId="0">
      <pane ySplit="8" topLeftCell="A9" activePane="bottomLeft" state="frozen"/>
      <selection activeCell="A36" sqref="A6:AH42"/>
      <selection pane="bottomLeft" activeCell="A36" sqref="A6:AH42"/>
    </sheetView>
  </sheetViews>
  <sheetFormatPr defaultColWidth="13.5703125" defaultRowHeight="20.100000000000001" customHeight="1"/>
  <cols>
    <col min="1" max="4" width="13.5703125" style="25" customWidth="1"/>
    <col min="5" max="5" width="13.5703125" style="25"/>
    <col min="6" max="14" width="13.5703125" style="25" customWidth="1"/>
    <col min="15" max="15" width="15.7109375" style="25" bestFit="1" customWidth="1"/>
    <col min="16" max="16" width="16.5703125" style="25" customWidth="1"/>
    <col min="17" max="17" width="13.5703125" style="25" customWidth="1"/>
    <col min="18" max="18" width="16" style="25" bestFit="1" customWidth="1"/>
    <col min="19" max="33" width="13.5703125" style="25" customWidth="1"/>
    <col min="34" max="34" width="13.5703125" style="25"/>
    <col min="35" max="37" width="15.5703125" style="25" customWidth="1"/>
    <col min="38" max="16384" width="13.5703125" style="25"/>
  </cols>
  <sheetData>
    <row r="1" spans="1:37" ht="20.100000000000001" customHeight="1" thickBot="1"/>
    <row r="2" spans="1:37" ht="20.100000000000001" customHeight="1" thickBot="1">
      <c r="A2" s="26" t="s">
        <v>43</v>
      </c>
      <c r="B2" s="27" t="s">
        <v>11</v>
      </c>
      <c r="C2" s="27" t="s">
        <v>12</v>
      </c>
      <c r="D2" s="28" t="s">
        <v>55</v>
      </c>
      <c r="E2" s="29"/>
      <c r="F2" s="30"/>
      <c r="K2" s="30"/>
      <c r="L2" s="49" t="s">
        <v>56</v>
      </c>
      <c r="M2" s="27" t="s">
        <v>57</v>
      </c>
      <c r="N2" s="27" t="s">
        <v>58</v>
      </c>
      <c r="O2" s="27" t="s">
        <v>16</v>
      </c>
      <c r="P2" s="27" t="s">
        <v>59</v>
      </c>
      <c r="Q2" s="27" t="s">
        <v>60</v>
      </c>
      <c r="R2" s="27" t="s">
        <v>18</v>
      </c>
      <c r="S2" s="27" t="s">
        <v>61</v>
      </c>
      <c r="T2" s="27" t="s">
        <v>20</v>
      </c>
      <c r="U2" s="27" t="s">
        <v>21</v>
      </c>
      <c r="V2" s="27" t="s">
        <v>62</v>
      </c>
      <c r="W2" s="27" t="s">
        <v>30</v>
      </c>
      <c r="X2" s="27" t="s">
        <v>31</v>
      </c>
      <c r="Y2" s="27" t="s">
        <v>63</v>
      </c>
      <c r="Z2" s="63" t="s">
        <v>32</v>
      </c>
      <c r="AA2" s="63"/>
      <c r="AB2" s="63" t="s">
        <v>110</v>
      </c>
      <c r="AC2" s="63" t="s">
        <v>111</v>
      </c>
      <c r="AD2" s="63" t="s">
        <v>37</v>
      </c>
      <c r="AE2" s="63" t="s">
        <v>38</v>
      </c>
      <c r="AF2" s="63" t="s">
        <v>24</v>
      </c>
      <c r="AG2" s="64" t="s">
        <v>64</v>
      </c>
    </row>
    <row r="3" spans="1:37" ht="20.100000000000001" customHeight="1">
      <c r="A3" s="31" t="s">
        <v>65</v>
      </c>
      <c r="B3" s="32">
        <v>7735</v>
      </c>
      <c r="C3" s="32">
        <v>2885</v>
      </c>
      <c r="D3" s="32">
        <v>286685</v>
      </c>
      <c r="E3" s="29"/>
      <c r="F3" s="30"/>
      <c r="K3" s="30"/>
      <c r="L3" s="51">
        <v>34197080.030000001</v>
      </c>
      <c r="M3" s="51">
        <v>30517700</v>
      </c>
      <c r="N3" s="51">
        <v>3679380.03</v>
      </c>
      <c r="O3" s="51">
        <v>251171568.94000003</v>
      </c>
      <c r="P3" s="51">
        <v>231714593.92999995</v>
      </c>
      <c r="Q3" s="51">
        <v>6963157.1799999997</v>
      </c>
      <c r="R3" s="51">
        <v>244208411.82999995</v>
      </c>
      <c r="S3" s="51">
        <v>2313967.98</v>
      </c>
      <c r="T3" s="51">
        <v>707990.76000000013</v>
      </c>
      <c r="U3" s="51">
        <v>25212.61</v>
      </c>
      <c r="V3" s="51">
        <v>4649189.2</v>
      </c>
      <c r="W3" s="51">
        <v>800211.67999999993</v>
      </c>
      <c r="X3" s="51">
        <v>61035.400000000009</v>
      </c>
      <c r="Y3" s="51">
        <v>861247.08000000031</v>
      </c>
      <c r="Z3" s="51">
        <v>696315.71800000011</v>
      </c>
      <c r="AA3" s="51"/>
      <c r="AB3" s="51">
        <v>280569.98</v>
      </c>
      <c r="AC3" s="51">
        <v>0</v>
      </c>
      <c r="AD3" s="51">
        <v>87595.37</v>
      </c>
      <c r="AE3" s="51">
        <v>-240559.06</v>
      </c>
      <c r="AF3" s="51">
        <v>15728140.219999997</v>
      </c>
      <c r="AG3" s="51">
        <v>2744691.182</v>
      </c>
    </row>
    <row r="4" spans="1:37" ht="20.100000000000001" customHeight="1" thickBot="1">
      <c r="A4" s="33" t="s">
        <v>41</v>
      </c>
      <c r="B4" s="34">
        <v>249.51612903225808</v>
      </c>
      <c r="C4" s="34">
        <v>93.064516129032256</v>
      </c>
      <c r="D4" s="34">
        <v>9247.9032258064508</v>
      </c>
      <c r="E4" s="29"/>
      <c r="F4" s="30"/>
      <c r="K4" s="30"/>
      <c r="L4" s="52">
        <v>1103131.6138709679</v>
      </c>
      <c r="M4" s="52">
        <v>984441.93548387091</v>
      </c>
      <c r="N4" s="52">
        <v>118689.67838709676</v>
      </c>
      <c r="O4" s="52">
        <v>8102308.6754838722</v>
      </c>
      <c r="P4" s="52">
        <v>7474664.3203225788</v>
      </c>
      <c r="Q4" s="52">
        <v>224617.97354838709</v>
      </c>
      <c r="R4" s="52">
        <v>7877690.7041935464</v>
      </c>
      <c r="S4" s="52">
        <v>74644.128387096775</v>
      </c>
      <c r="T4" s="52">
        <v>22838.41161290323</v>
      </c>
      <c r="U4" s="52">
        <v>813.31000000000006</v>
      </c>
      <c r="V4" s="52">
        <v>149973.84516129032</v>
      </c>
      <c r="W4" s="52">
        <v>25813.279999999999</v>
      </c>
      <c r="X4" s="52">
        <v>1968.8838709677423</v>
      </c>
      <c r="Y4" s="52">
        <v>27782.163870967754</v>
      </c>
      <c r="Z4" s="52">
        <v>22461.797354838713</v>
      </c>
      <c r="AA4" s="52"/>
      <c r="AB4" s="52">
        <v>9050.6445161290321</v>
      </c>
      <c r="AC4" s="52">
        <v>0</v>
      </c>
      <c r="AD4" s="52">
        <v>2825.6570967741932</v>
      </c>
      <c r="AE4" s="52">
        <v>-7759.9696774193544</v>
      </c>
      <c r="AF4" s="52">
        <v>507359.36193548376</v>
      </c>
      <c r="AG4" s="52">
        <v>88538.425225806452</v>
      </c>
    </row>
    <row r="5" spans="1:37" ht="20.100000000000001" customHeight="1" thickBot="1">
      <c r="A5" s="77"/>
      <c r="B5" s="94"/>
      <c r="C5" s="94"/>
      <c r="D5" s="94"/>
      <c r="E5" s="35"/>
      <c r="F5" s="95"/>
      <c r="G5" s="95"/>
      <c r="H5" s="95"/>
      <c r="I5" s="98"/>
      <c r="J5" s="95"/>
      <c r="K5" s="95"/>
      <c r="L5" s="99"/>
      <c r="M5" s="99"/>
      <c r="N5" s="99"/>
      <c r="O5" s="53"/>
      <c r="P5" s="99"/>
      <c r="Q5" s="99"/>
      <c r="R5" s="53"/>
      <c r="S5" s="95"/>
      <c r="T5" s="30"/>
      <c r="U5" s="30"/>
      <c r="V5" s="99"/>
      <c r="W5" s="53"/>
      <c r="X5" s="53"/>
      <c r="Y5" s="99"/>
      <c r="Z5" s="99"/>
      <c r="AA5" s="99"/>
      <c r="AB5" s="99"/>
      <c r="AC5" s="99"/>
      <c r="AD5" s="99"/>
      <c r="AE5" s="99"/>
      <c r="AF5" s="30"/>
      <c r="AG5" s="95"/>
    </row>
    <row r="6" spans="1:37" ht="20.100000000000001" customHeight="1" thickBot="1">
      <c r="A6" s="190" t="s">
        <v>129</v>
      </c>
      <c r="B6" s="191"/>
      <c r="C6" s="192"/>
      <c r="D6" s="192"/>
      <c r="E6" s="192"/>
      <c r="F6" s="192"/>
      <c r="G6" s="192"/>
      <c r="H6" s="192"/>
      <c r="I6" s="192"/>
      <c r="J6" s="192"/>
      <c r="K6" s="192"/>
      <c r="L6" s="192"/>
      <c r="M6" s="192"/>
      <c r="N6" s="192"/>
      <c r="O6" s="192"/>
      <c r="P6" s="192"/>
      <c r="Q6" s="192"/>
      <c r="R6" s="192"/>
      <c r="S6" s="192"/>
      <c r="T6" s="192"/>
      <c r="U6" s="192"/>
      <c r="V6" s="192"/>
      <c r="W6" s="192"/>
      <c r="X6" s="192"/>
      <c r="Y6" s="192"/>
      <c r="Z6" s="192"/>
      <c r="AA6" s="192"/>
      <c r="AB6" s="192"/>
      <c r="AC6" s="192"/>
      <c r="AD6" s="192"/>
      <c r="AE6" s="192"/>
      <c r="AF6" s="192"/>
      <c r="AG6" s="193"/>
    </row>
    <row r="7" spans="1:37" ht="50.1" customHeight="1">
      <c r="A7" s="96" t="s">
        <v>1</v>
      </c>
      <c r="B7" s="37" t="s">
        <v>67</v>
      </c>
      <c r="C7" s="37" t="s">
        <v>68</v>
      </c>
      <c r="D7" s="37" t="s">
        <v>55</v>
      </c>
      <c r="E7" s="38" t="s">
        <v>13</v>
      </c>
      <c r="F7" s="97" t="s">
        <v>69</v>
      </c>
      <c r="G7" s="97" t="s">
        <v>70</v>
      </c>
      <c r="H7" s="97" t="s">
        <v>71</v>
      </c>
      <c r="I7" s="97" t="s">
        <v>72</v>
      </c>
      <c r="J7" s="97" t="s">
        <v>73</v>
      </c>
      <c r="K7" s="97" t="s">
        <v>74</v>
      </c>
      <c r="L7" s="97" t="s">
        <v>75</v>
      </c>
      <c r="M7" s="97" t="s">
        <v>76</v>
      </c>
      <c r="N7" s="97" t="s">
        <v>77</v>
      </c>
      <c r="O7" s="38" t="s">
        <v>16</v>
      </c>
      <c r="P7" s="97" t="s">
        <v>17</v>
      </c>
      <c r="Q7" s="97" t="s">
        <v>78</v>
      </c>
      <c r="R7" s="38" t="s">
        <v>18</v>
      </c>
      <c r="S7" s="97" t="s">
        <v>79</v>
      </c>
      <c r="T7" s="38" t="s">
        <v>20</v>
      </c>
      <c r="U7" s="38" t="s">
        <v>21</v>
      </c>
      <c r="V7" s="97" t="s">
        <v>80</v>
      </c>
      <c r="W7" s="38" t="s">
        <v>30</v>
      </c>
      <c r="X7" s="38" t="s">
        <v>31</v>
      </c>
      <c r="Y7" s="100" t="s">
        <v>63</v>
      </c>
      <c r="Z7" s="37" t="s">
        <v>130</v>
      </c>
      <c r="AA7" s="37" t="s">
        <v>171</v>
      </c>
      <c r="AB7" s="37" t="s">
        <v>113</v>
      </c>
      <c r="AC7" s="37" t="s">
        <v>114</v>
      </c>
      <c r="AD7" s="100" t="s">
        <v>37</v>
      </c>
      <c r="AE7" s="100" t="s">
        <v>38</v>
      </c>
      <c r="AF7" s="38" t="s">
        <v>24</v>
      </c>
      <c r="AG7" s="101" t="s">
        <v>64</v>
      </c>
      <c r="AI7" s="107" t="s">
        <v>81</v>
      </c>
      <c r="AJ7" s="107" t="s">
        <v>82</v>
      </c>
      <c r="AK7" s="107" t="s">
        <v>83</v>
      </c>
    </row>
    <row r="8" spans="1:37" ht="50.1" customHeight="1" thickBot="1">
      <c r="A8" s="39" t="s">
        <v>84</v>
      </c>
      <c r="B8" s="40" t="s">
        <v>85</v>
      </c>
      <c r="C8" s="40" t="s">
        <v>86</v>
      </c>
      <c r="D8" s="40" t="s">
        <v>87</v>
      </c>
      <c r="E8" s="40" t="s">
        <v>115</v>
      </c>
      <c r="F8" s="79" t="s">
        <v>88</v>
      </c>
      <c r="G8" s="79" t="s">
        <v>89</v>
      </c>
      <c r="H8" s="79" t="s">
        <v>90</v>
      </c>
      <c r="I8" s="79" t="s">
        <v>91</v>
      </c>
      <c r="J8" s="79" t="s">
        <v>92</v>
      </c>
      <c r="K8" s="79" t="s">
        <v>93</v>
      </c>
      <c r="L8" s="79" t="s">
        <v>94</v>
      </c>
      <c r="M8" s="79" t="s">
        <v>95</v>
      </c>
      <c r="N8" s="79" t="s">
        <v>96</v>
      </c>
      <c r="O8" s="40" t="s">
        <v>116</v>
      </c>
      <c r="P8" s="79" t="s">
        <v>97</v>
      </c>
      <c r="Q8" s="79" t="s">
        <v>98</v>
      </c>
      <c r="R8" s="40" t="s">
        <v>117</v>
      </c>
      <c r="S8" s="79" t="s">
        <v>99</v>
      </c>
      <c r="T8" s="40" t="s">
        <v>118</v>
      </c>
      <c r="U8" s="40" t="s">
        <v>119</v>
      </c>
      <c r="V8" s="79" t="s">
        <v>100</v>
      </c>
      <c r="W8" s="40" t="s">
        <v>120</v>
      </c>
      <c r="X8" s="40" t="s">
        <v>121</v>
      </c>
      <c r="Y8" s="87" t="s">
        <v>101</v>
      </c>
      <c r="Z8" s="40" t="s">
        <v>122</v>
      </c>
      <c r="AA8" s="40" t="s">
        <v>172</v>
      </c>
      <c r="AB8" s="40" t="s">
        <v>123</v>
      </c>
      <c r="AC8" s="40" t="s">
        <v>124</v>
      </c>
      <c r="AD8" s="87" t="s">
        <v>102</v>
      </c>
      <c r="AE8" s="87" t="s">
        <v>103</v>
      </c>
      <c r="AF8" s="40" t="s">
        <v>125</v>
      </c>
      <c r="AG8" s="88" t="s">
        <v>104</v>
      </c>
      <c r="AI8" s="108" t="s">
        <v>105</v>
      </c>
      <c r="AJ8" s="108" t="s">
        <v>106</v>
      </c>
      <c r="AK8" s="108" t="s">
        <v>107</v>
      </c>
    </row>
    <row r="9" spans="1:37" ht="20.100000000000001" customHeight="1">
      <c r="A9" s="41">
        <v>46023</v>
      </c>
      <c r="B9" s="42">
        <v>229</v>
      </c>
      <c r="C9" s="42">
        <v>94</v>
      </c>
      <c r="D9" s="42">
        <v>10089</v>
      </c>
      <c r="E9" s="42">
        <v>6</v>
      </c>
      <c r="F9" s="42">
        <v>1215</v>
      </c>
      <c r="G9" s="42">
        <v>2136</v>
      </c>
      <c r="H9" s="42">
        <v>303</v>
      </c>
      <c r="I9" s="42">
        <v>431</v>
      </c>
      <c r="J9" s="42">
        <v>6984</v>
      </c>
      <c r="K9" s="42">
        <v>19076</v>
      </c>
      <c r="L9" s="42">
        <v>1236881</v>
      </c>
      <c r="M9" s="42">
        <v>1180115</v>
      </c>
      <c r="N9" s="54">
        <v>56766</v>
      </c>
      <c r="O9" s="42">
        <v>9244758.5899999999</v>
      </c>
      <c r="P9" s="42">
        <v>8782804.5500000007</v>
      </c>
      <c r="Q9" s="42">
        <v>525780.06000000006</v>
      </c>
      <c r="R9" s="42">
        <v>8718978.5299999993</v>
      </c>
      <c r="S9" s="42">
        <v>91570.57</v>
      </c>
      <c r="T9" s="42">
        <v>42373.04</v>
      </c>
      <c r="U9" s="42">
        <v>654.16</v>
      </c>
      <c r="V9" s="54">
        <v>434209.49000000005</v>
      </c>
      <c r="W9" s="42">
        <v>28943.02</v>
      </c>
      <c r="X9" s="42">
        <v>2360.23</v>
      </c>
      <c r="Y9" s="54">
        <v>31303.25</v>
      </c>
      <c r="Z9" s="67">
        <v>52578.006000000008</v>
      </c>
      <c r="AA9" s="102">
        <v>3248.58</v>
      </c>
      <c r="AB9" s="102">
        <v>0</v>
      </c>
      <c r="AC9" s="102">
        <v>0</v>
      </c>
      <c r="AD9" s="102">
        <v>0</v>
      </c>
      <c r="AE9" s="169">
        <v>-15326.3</v>
      </c>
      <c r="AF9" s="69">
        <v>440333.18</v>
      </c>
      <c r="AG9" s="103">
        <v>347079.65400000004</v>
      </c>
      <c r="AI9" s="74">
        <v>1018.0090534979424</v>
      </c>
      <c r="AJ9" s="74">
        <v>1257.5607889461628</v>
      </c>
      <c r="AK9" s="74">
        <v>5.7481481481481485</v>
      </c>
    </row>
    <row r="10" spans="1:37" ht="20.100000000000001" customHeight="1">
      <c r="A10" s="41">
        <v>46024</v>
      </c>
      <c r="B10" s="43">
        <v>185</v>
      </c>
      <c r="C10" s="43">
        <v>76</v>
      </c>
      <c r="D10" s="43">
        <v>9188</v>
      </c>
      <c r="E10" s="43">
        <v>8</v>
      </c>
      <c r="F10" s="43">
        <v>1277</v>
      </c>
      <c r="G10" s="43">
        <v>2142</v>
      </c>
      <c r="H10" s="43">
        <v>280</v>
      </c>
      <c r="I10" s="43">
        <v>406</v>
      </c>
      <c r="J10" s="43">
        <v>6115</v>
      </c>
      <c r="K10" s="43">
        <v>40219</v>
      </c>
      <c r="L10" s="43">
        <v>829874</v>
      </c>
      <c r="M10" s="43">
        <v>748245</v>
      </c>
      <c r="N10" s="54">
        <v>81629</v>
      </c>
      <c r="O10" s="43">
        <v>5752930.0099999998</v>
      </c>
      <c r="P10" s="43">
        <v>5309940.34</v>
      </c>
      <c r="Q10" s="59">
        <v>129547.15</v>
      </c>
      <c r="R10" s="59">
        <v>5623382.8700000001</v>
      </c>
      <c r="S10" s="43">
        <v>65101.54</v>
      </c>
      <c r="T10" s="43">
        <v>17381.689999999999</v>
      </c>
      <c r="U10" s="59">
        <v>569.99</v>
      </c>
      <c r="V10" s="54">
        <v>64445.609999999993</v>
      </c>
      <c r="W10" s="42">
        <v>19419.05</v>
      </c>
      <c r="X10" s="42">
        <v>1496.49</v>
      </c>
      <c r="Y10" s="54">
        <v>20915.54</v>
      </c>
      <c r="Z10" s="67">
        <v>12954.715</v>
      </c>
      <c r="AA10" s="102">
        <v>1211.55</v>
      </c>
      <c r="AB10" s="102">
        <v>0</v>
      </c>
      <c r="AC10" s="102">
        <v>0</v>
      </c>
      <c r="AD10" s="104">
        <v>0</v>
      </c>
      <c r="AE10" s="104">
        <v>-1821.94</v>
      </c>
      <c r="AF10" s="71">
        <v>485489.34</v>
      </c>
      <c r="AG10" s="103">
        <v>29363.804999999993</v>
      </c>
      <c r="AI10" s="74">
        <v>649.86217697729057</v>
      </c>
      <c r="AJ10" s="74">
        <v>868.34674407195416</v>
      </c>
      <c r="AK10" s="74">
        <v>4.7885669537979636</v>
      </c>
    </row>
    <row r="11" spans="1:37" ht="19.5" customHeight="1">
      <c r="A11" s="41">
        <v>46025</v>
      </c>
      <c r="B11" s="44">
        <v>166</v>
      </c>
      <c r="C11" s="44">
        <v>80</v>
      </c>
      <c r="D11" s="44">
        <v>9410</v>
      </c>
      <c r="E11" s="44">
        <v>13</v>
      </c>
      <c r="F11" s="44">
        <v>1166</v>
      </c>
      <c r="G11" s="44">
        <v>2129</v>
      </c>
      <c r="H11" s="44">
        <v>266</v>
      </c>
      <c r="I11" s="44">
        <v>386</v>
      </c>
      <c r="J11" s="44">
        <v>6284</v>
      </c>
      <c r="K11" s="44">
        <v>28682</v>
      </c>
      <c r="L11" s="44">
        <v>1325766</v>
      </c>
      <c r="M11" s="44">
        <v>1166756</v>
      </c>
      <c r="N11" s="54">
        <v>159010</v>
      </c>
      <c r="O11" s="44">
        <v>8575574.5600000005</v>
      </c>
      <c r="P11" s="44">
        <v>7940802.3099999996</v>
      </c>
      <c r="Q11" s="60">
        <v>157097.07</v>
      </c>
      <c r="R11" s="60">
        <v>8418477.5</v>
      </c>
      <c r="S11" s="60">
        <v>76372.800000000003</v>
      </c>
      <c r="T11" s="60">
        <v>28853.49</v>
      </c>
      <c r="U11" s="60">
        <v>537.63</v>
      </c>
      <c r="V11" s="54">
        <v>80724.27</v>
      </c>
      <c r="W11" s="42">
        <v>31022.92</v>
      </c>
      <c r="X11" s="42">
        <v>2333.5100000000002</v>
      </c>
      <c r="Y11" s="54">
        <v>33356.43</v>
      </c>
      <c r="Z11" s="67">
        <v>15709.707000000002</v>
      </c>
      <c r="AA11" s="102">
        <v>832.95</v>
      </c>
      <c r="AB11" s="102">
        <v>0</v>
      </c>
      <c r="AC11" s="102">
        <v>0</v>
      </c>
      <c r="AD11" s="104">
        <v>0</v>
      </c>
      <c r="AE11" s="104">
        <v>-27941.58</v>
      </c>
      <c r="AF11" s="71">
        <v>506915.65</v>
      </c>
      <c r="AG11" s="103">
        <v>30825.183000000001</v>
      </c>
      <c r="AI11" s="74">
        <v>1137.0205831903945</v>
      </c>
      <c r="AJ11" s="74">
        <v>1263.6540913430936</v>
      </c>
      <c r="AK11" s="74">
        <v>5.3893653516295021</v>
      </c>
    </row>
    <row r="12" spans="1:37" ht="20.100000000000001" customHeight="1">
      <c r="A12" s="41">
        <v>46026</v>
      </c>
      <c r="B12" s="43">
        <v>258</v>
      </c>
      <c r="C12" s="43">
        <v>100</v>
      </c>
      <c r="D12" s="43">
        <v>9092</v>
      </c>
      <c r="E12" s="43">
        <v>16</v>
      </c>
      <c r="F12" s="43">
        <v>1142</v>
      </c>
      <c r="G12" s="43">
        <v>2208</v>
      </c>
      <c r="H12" s="43">
        <v>272</v>
      </c>
      <c r="I12" s="43">
        <v>426</v>
      </c>
      <c r="J12" s="43">
        <v>5986</v>
      </c>
      <c r="K12" s="43">
        <v>39716</v>
      </c>
      <c r="L12" s="43">
        <v>1601995.79</v>
      </c>
      <c r="M12" s="43">
        <v>1511936</v>
      </c>
      <c r="N12" s="54">
        <v>90059.790000000037</v>
      </c>
      <c r="O12" s="43">
        <v>10559834.550000001</v>
      </c>
      <c r="P12" s="43">
        <v>9899527.1999999993</v>
      </c>
      <c r="Q12" s="43">
        <v>-156128.09</v>
      </c>
      <c r="R12" s="43">
        <v>10715962.640000001</v>
      </c>
      <c r="S12" s="43">
        <v>93202.96</v>
      </c>
      <c r="T12" s="43">
        <v>34886.379999999997</v>
      </c>
      <c r="U12" s="43">
        <v>579.88</v>
      </c>
      <c r="V12" s="54">
        <v>-249331.05</v>
      </c>
      <c r="W12" s="42">
        <v>37486.699999999997</v>
      </c>
      <c r="X12" s="42">
        <v>3023.87</v>
      </c>
      <c r="Y12" s="54">
        <v>40510.57</v>
      </c>
      <c r="Z12" s="67">
        <v>-15612.809000000001</v>
      </c>
      <c r="AA12" s="102">
        <v>1017.3</v>
      </c>
      <c r="AB12" s="102">
        <v>0</v>
      </c>
      <c r="AC12" s="102">
        <v>0</v>
      </c>
      <c r="AD12" s="104">
        <v>0</v>
      </c>
      <c r="AE12" s="104">
        <v>-937.9</v>
      </c>
      <c r="AF12" s="71">
        <v>726966.09</v>
      </c>
      <c r="AG12" s="103">
        <v>-275246.11099999998</v>
      </c>
      <c r="AI12" s="74">
        <v>1402.7984150612961</v>
      </c>
      <c r="AJ12" s="74">
        <v>1653.7800200467757</v>
      </c>
      <c r="AK12" s="74">
        <v>5.2416812609457093</v>
      </c>
    </row>
    <row r="13" spans="1:37" ht="20.100000000000001" customHeight="1">
      <c r="A13" s="41">
        <v>46027</v>
      </c>
      <c r="B13" s="43">
        <v>196</v>
      </c>
      <c r="C13" s="43">
        <v>86</v>
      </c>
      <c r="D13" s="43">
        <v>9038</v>
      </c>
      <c r="E13" s="43">
        <v>8</v>
      </c>
      <c r="F13" s="43">
        <v>1101</v>
      </c>
      <c r="G13" s="43">
        <v>2056</v>
      </c>
      <c r="H13" s="43">
        <v>257</v>
      </c>
      <c r="I13" s="43">
        <v>397</v>
      </c>
      <c r="J13" s="43">
        <v>5910</v>
      </c>
      <c r="K13" s="43">
        <v>25142</v>
      </c>
      <c r="L13" s="43">
        <v>1692186</v>
      </c>
      <c r="M13" s="43">
        <v>1699332</v>
      </c>
      <c r="N13" s="54">
        <v>-7146</v>
      </c>
      <c r="O13" s="43">
        <v>12923425.140000001</v>
      </c>
      <c r="P13" s="43">
        <v>12012226.189999999</v>
      </c>
      <c r="Q13" s="43">
        <v>437156.46</v>
      </c>
      <c r="R13" s="43">
        <v>12486268.68</v>
      </c>
      <c r="S13" s="43">
        <v>100984.88</v>
      </c>
      <c r="T13" s="43">
        <v>36514.160000000003</v>
      </c>
      <c r="U13" s="43">
        <v>1677.65</v>
      </c>
      <c r="V13" s="54">
        <v>336171.58</v>
      </c>
      <c r="W13" s="42">
        <v>39597.15</v>
      </c>
      <c r="X13" s="42">
        <v>3398.66</v>
      </c>
      <c r="Y13" s="54">
        <v>42995.81</v>
      </c>
      <c r="Z13" s="67">
        <v>43715.646000000008</v>
      </c>
      <c r="AA13" s="102">
        <v>2526.59</v>
      </c>
      <c r="AB13" s="102">
        <v>107045.83</v>
      </c>
      <c r="AC13" s="102">
        <v>0</v>
      </c>
      <c r="AD13" s="104">
        <v>17772.54</v>
      </c>
      <c r="AE13" s="104">
        <v>-22284.85</v>
      </c>
      <c r="AF13" s="71">
        <v>749719.84</v>
      </c>
      <c r="AG13" s="103">
        <v>139887.704</v>
      </c>
      <c r="AI13" s="74">
        <v>1536.9536784741144</v>
      </c>
      <c r="AJ13" s="74">
        <v>2032.5255820642976</v>
      </c>
      <c r="AK13" s="74">
        <v>5.3678474114441421</v>
      </c>
    </row>
    <row r="14" spans="1:37" ht="20.100000000000001" customHeight="1">
      <c r="A14" s="41">
        <v>46028</v>
      </c>
      <c r="B14" s="43">
        <v>289</v>
      </c>
      <c r="C14" s="43">
        <v>93</v>
      </c>
      <c r="D14" s="43">
        <v>9701</v>
      </c>
      <c r="E14" s="43">
        <v>18</v>
      </c>
      <c r="F14" s="43">
        <v>1030</v>
      </c>
      <c r="G14" s="43">
        <v>1903</v>
      </c>
      <c r="H14" s="43">
        <v>276</v>
      </c>
      <c r="I14" s="43">
        <v>391</v>
      </c>
      <c r="J14" s="43">
        <v>7105</v>
      </c>
      <c r="K14" s="43">
        <v>23872</v>
      </c>
      <c r="L14" s="43">
        <v>2002479</v>
      </c>
      <c r="M14" s="43">
        <v>1428830</v>
      </c>
      <c r="N14" s="54">
        <v>573649</v>
      </c>
      <c r="O14" s="43">
        <v>13878569.51</v>
      </c>
      <c r="P14" s="43">
        <v>12989800.859999999</v>
      </c>
      <c r="Q14" s="43">
        <v>896174.68</v>
      </c>
      <c r="R14" s="43">
        <v>12982394.83</v>
      </c>
      <c r="S14" s="43">
        <v>101651.08</v>
      </c>
      <c r="T14" s="43">
        <v>53143.48</v>
      </c>
      <c r="U14" s="43">
        <v>679.55</v>
      </c>
      <c r="V14" s="54">
        <v>794523.60000000009</v>
      </c>
      <c r="W14" s="42">
        <v>46858.01</v>
      </c>
      <c r="X14" s="42">
        <v>2857.66</v>
      </c>
      <c r="Y14" s="54">
        <v>49715.67</v>
      </c>
      <c r="Z14" s="67">
        <v>89617.468000000008</v>
      </c>
      <c r="AA14" s="102">
        <v>1893.56</v>
      </c>
      <c r="AB14" s="102">
        <v>0</v>
      </c>
      <c r="AC14" s="102">
        <v>0</v>
      </c>
      <c r="AD14" s="104">
        <v>0</v>
      </c>
      <c r="AE14" s="104">
        <v>-3300</v>
      </c>
      <c r="AF14" s="71">
        <v>423295.86</v>
      </c>
      <c r="AG14" s="103">
        <v>653296.902</v>
      </c>
      <c r="AI14" s="74">
        <v>1944.1543689320388</v>
      </c>
      <c r="AJ14" s="74">
        <v>1828.26190851513</v>
      </c>
      <c r="AK14" s="74">
        <v>6.8980582524271847</v>
      </c>
    </row>
    <row r="15" spans="1:37" ht="20.100000000000001" customHeight="1">
      <c r="A15" s="41">
        <v>46029</v>
      </c>
      <c r="B15" s="43">
        <v>248</v>
      </c>
      <c r="C15" s="43">
        <v>74</v>
      </c>
      <c r="D15" s="43">
        <v>8329</v>
      </c>
      <c r="E15" s="43">
        <v>10</v>
      </c>
      <c r="F15" s="43">
        <v>931</v>
      </c>
      <c r="G15" s="43">
        <v>1765</v>
      </c>
      <c r="H15" s="43">
        <v>243</v>
      </c>
      <c r="I15" s="43">
        <v>364</v>
      </c>
      <c r="J15" s="43">
        <v>5927</v>
      </c>
      <c r="K15" s="43">
        <v>14803</v>
      </c>
      <c r="L15" s="43">
        <v>1271964</v>
      </c>
      <c r="M15" s="43">
        <v>971422</v>
      </c>
      <c r="N15" s="54">
        <v>300542</v>
      </c>
      <c r="O15" s="43">
        <v>10248755.82</v>
      </c>
      <c r="P15" s="43">
        <v>9444078.5399999991</v>
      </c>
      <c r="Q15" s="72">
        <v>474193.06</v>
      </c>
      <c r="R15" s="72">
        <v>9774562.7699999996</v>
      </c>
      <c r="S15" s="59">
        <v>108899.07</v>
      </c>
      <c r="T15" s="59">
        <v>58022.9</v>
      </c>
      <c r="U15" s="59">
        <v>812.71</v>
      </c>
      <c r="V15" s="54">
        <v>365293.99</v>
      </c>
      <c r="W15" s="42">
        <v>29763.96</v>
      </c>
      <c r="X15" s="42">
        <v>1942.84</v>
      </c>
      <c r="Y15" s="54">
        <v>31706.799999999999</v>
      </c>
      <c r="Z15" s="67">
        <v>47419.306000000004</v>
      </c>
      <c r="AA15" s="102">
        <v>1500.59</v>
      </c>
      <c r="AB15" s="102">
        <v>0</v>
      </c>
      <c r="AC15" s="102">
        <v>0</v>
      </c>
      <c r="AD15" s="104">
        <v>0</v>
      </c>
      <c r="AE15" s="104">
        <v>-650</v>
      </c>
      <c r="AF15" s="71">
        <v>429211.08</v>
      </c>
      <c r="AG15" s="103">
        <v>284667.29399999999</v>
      </c>
      <c r="AI15" s="74">
        <v>1366.234156820623</v>
      </c>
      <c r="AJ15" s="74">
        <v>1593.3994499746918</v>
      </c>
      <c r="AK15" s="74">
        <v>6.3662728249194416</v>
      </c>
    </row>
    <row r="16" spans="1:37" ht="20.100000000000001" customHeight="1">
      <c r="A16" s="41">
        <v>46030</v>
      </c>
      <c r="B16" s="43">
        <v>199</v>
      </c>
      <c r="C16" s="43">
        <v>80</v>
      </c>
      <c r="D16" s="43">
        <v>8245</v>
      </c>
      <c r="E16" s="43">
        <v>14</v>
      </c>
      <c r="F16" s="43">
        <v>964</v>
      </c>
      <c r="G16" s="43">
        <v>1778</v>
      </c>
      <c r="H16" s="43">
        <v>204</v>
      </c>
      <c r="I16" s="43">
        <v>301</v>
      </c>
      <c r="J16" s="43">
        <v>5356</v>
      </c>
      <c r="K16" s="43">
        <v>20012</v>
      </c>
      <c r="L16" s="43">
        <v>976515.82</v>
      </c>
      <c r="M16" s="43">
        <v>659018</v>
      </c>
      <c r="N16" s="54">
        <v>317497.81999999995</v>
      </c>
      <c r="O16" s="43">
        <v>7620792.4400000004</v>
      </c>
      <c r="P16" s="43">
        <v>7092852.5999999996</v>
      </c>
      <c r="Q16" s="72">
        <v>336985.88</v>
      </c>
      <c r="R16" s="72">
        <v>7283806.5599999996</v>
      </c>
      <c r="S16" s="59">
        <v>64373.72</v>
      </c>
      <c r="T16" s="59">
        <v>15852.98</v>
      </c>
      <c r="U16" s="59">
        <v>990.98</v>
      </c>
      <c r="V16" s="54">
        <v>272612.16000000003</v>
      </c>
      <c r="W16" s="42">
        <v>22850.47</v>
      </c>
      <c r="X16" s="42">
        <v>1318.04</v>
      </c>
      <c r="Y16" s="54">
        <v>24168.510000000002</v>
      </c>
      <c r="Z16" s="67">
        <v>33698.588000000003</v>
      </c>
      <c r="AA16" s="102">
        <v>492.78</v>
      </c>
      <c r="AB16" s="102">
        <v>0</v>
      </c>
      <c r="AC16" s="102">
        <v>0</v>
      </c>
      <c r="AD16" s="104">
        <v>0</v>
      </c>
      <c r="AE16" s="104">
        <v>0</v>
      </c>
      <c r="AF16" s="71">
        <v>528635.87</v>
      </c>
      <c r="AG16" s="103">
        <v>214252.28200000004</v>
      </c>
      <c r="AI16" s="74">
        <v>1012.9832157676348</v>
      </c>
      <c r="AJ16" s="74">
        <v>1324.2816654219566</v>
      </c>
      <c r="AK16" s="74">
        <v>5.5560165975103732</v>
      </c>
    </row>
    <row r="17" spans="1:37" ht="20.100000000000001" customHeight="1">
      <c r="A17" s="41">
        <v>46031</v>
      </c>
      <c r="B17" s="43">
        <v>213</v>
      </c>
      <c r="C17" s="43">
        <v>66</v>
      </c>
      <c r="D17" s="43">
        <v>7814</v>
      </c>
      <c r="E17" s="43">
        <v>9</v>
      </c>
      <c r="F17" s="43">
        <v>940</v>
      </c>
      <c r="G17" s="43">
        <v>1706</v>
      </c>
      <c r="H17" s="43">
        <v>193</v>
      </c>
      <c r="I17" s="43">
        <v>305</v>
      </c>
      <c r="J17" s="43">
        <v>4536</v>
      </c>
      <c r="K17" s="43">
        <v>11406</v>
      </c>
      <c r="L17" s="43">
        <v>1210930</v>
      </c>
      <c r="M17" s="43">
        <v>1077708</v>
      </c>
      <c r="N17" s="54">
        <v>133222</v>
      </c>
      <c r="O17" s="43">
        <v>6019743.1799999997</v>
      </c>
      <c r="P17" s="43">
        <v>5606853.7300000004</v>
      </c>
      <c r="Q17" s="72">
        <v>271070.58</v>
      </c>
      <c r="R17" s="72">
        <v>5748672.6100000003</v>
      </c>
      <c r="S17" s="59">
        <v>65893.600000000006</v>
      </c>
      <c r="T17" s="59">
        <v>15720.21</v>
      </c>
      <c r="U17" s="59">
        <v>825.18</v>
      </c>
      <c r="V17" s="54">
        <v>205176.98</v>
      </c>
      <c r="W17" s="42">
        <v>28335.759999999998</v>
      </c>
      <c r="X17" s="42">
        <v>2155.42</v>
      </c>
      <c r="Y17" s="54">
        <v>30491.18</v>
      </c>
      <c r="Z17" s="67">
        <v>27107.058000000005</v>
      </c>
      <c r="AA17" s="102">
        <v>846.05</v>
      </c>
      <c r="AB17" s="102">
        <v>0</v>
      </c>
      <c r="AC17" s="102">
        <v>0</v>
      </c>
      <c r="AD17" s="104">
        <v>0</v>
      </c>
      <c r="AE17" s="104">
        <v>0</v>
      </c>
      <c r="AF17" s="71">
        <v>403641.44</v>
      </c>
      <c r="AG17" s="103">
        <v>146732.69200000004</v>
      </c>
      <c r="AI17" s="74">
        <v>1288.2234042553191</v>
      </c>
      <c r="AJ17" s="74">
        <v>1236.0788646384481</v>
      </c>
      <c r="AK17" s="74">
        <v>4.8255319148936167</v>
      </c>
    </row>
    <row r="18" spans="1:37" ht="20.100000000000001" customHeight="1">
      <c r="A18" s="41">
        <v>46032</v>
      </c>
      <c r="B18" s="43">
        <v>245</v>
      </c>
      <c r="C18" s="43">
        <v>74</v>
      </c>
      <c r="D18" s="43">
        <v>9865</v>
      </c>
      <c r="E18" s="43">
        <v>14</v>
      </c>
      <c r="F18" s="43">
        <v>1094</v>
      </c>
      <c r="G18" s="43">
        <v>1902</v>
      </c>
      <c r="H18" s="43">
        <v>262</v>
      </c>
      <c r="I18" s="43">
        <v>359</v>
      </c>
      <c r="J18" s="43">
        <v>7418</v>
      </c>
      <c r="K18" s="43">
        <v>10947</v>
      </c>
      <c r="L18" s="43">
        <v>825546</v>
      </c>
      <c r="M18" s="43">
        <v>593665</v>
      </c>
      <c r="N18" s="54">
        <v>231881</v>
      </c>
      <c r="O18" s="43">
        <v>5178885.3899999997</v>
      </c>
      <c r="P18" s="43">
        <v>4777517.57</v>
      </c>
      <c r="Q18" s="72">
        <v>288326.64</v>
      </c>
      <c r="R18" s="72">
        <v>4890558.75</v>
      </c>
      <c r="S18" s="59">
        <v>53933.01</v>
      </c>
      <c r="T18" s="59">
        <v>11506.95</v>
      </c>
      <c r="U18" s="59">
        <v>533.14</v>
      </c>
      <c r="V18" s="54">
        <v>234393.63</v>
      </c>
      <c r="W18" s="42">
        <v>19317.78</v>
      </c>
      <c r="X18" s="42">
        <v>1187.33</v>
      </c>
      <c r="Y18" s="54">
        <v>20505.11</v>
      </c>
      <c r="Z18" s="67">
        <v>28832.664000000004</v>
      </c>
      <c r="AA18" s="102">
        <v>14402.89</v>
      </c>
      <c r="AB18" s="102">
        <v>0</v>
      </c>
      <c r="AC18" s="102">
        <v>0</v>
      </c>
      <c r="AD18" s="104">
        <v>0</v>
      </c>
      <c r="AE18" s="104">
        <v>-29910.67</v>
      </c>
      <c r="AF18" s="71">
        <v>459945.54</v>
      </c>
      <c r="AG18" s="103">
        <v>170652.96600000001</v>
      </c>
      <c r="AI18" s="74">
        <v>754.61243144424134</v>
      </c>
      <c r="AJ18" s="74">
        <v>644.04388918846053</v>
      </c>
      <c r="AK18" s="74">
        <v>6.7806215722120662</v>
      </c>
    </row>
    <row r="19" spans="1:37" ht="20.100000000000001" customHeight="1">
      <c r="A19" s="41">
        <v>46033</v>
      </c>
      <c r="B19" s="43">
        <v>285</v>
      </c>
      <c r="C19" s="43">
        <v>83</v>
      </c>
      <c r="D19" s="43">
        <v>9168</v>
      </c>
      <c r="E19" s="43">
        <v>13</v>
      </c>
      <c r="F19" s="43">
        <v>1076</v>
      </c>
      <c r="G19" s="43">
        <v>1891</v>
      </c>
      <c r="H19" s="43">
        <v>262</v>
      </c>
      <c r="I19" s="43">
        <v>392</v>
      </c>
      <c r="J19" s="43">
        <v>6450</v>
      </c>
      <c r="K19" s="43">
        <v>17317</v>
      </c>
      <c r="L19" s="43">
        <v>657548</v>
      </c>
      <c r="M19" s="43">
        <v>564045</v>
      </c>
      <c r="N19" s="54">
        <v>93503</v>
      </c>
      <c r="O19" s="43">
        <v>5520817.1699999999</v>
      </c>
      <c r="P19" s="43">
        <v>5114047.32</v>
      </c>
      <c r="Q19" s="72">
        <v>146175.94</v>
      </c>
      <c r="R19" s="72">
        <v>5374641.2300000004</v>
      </c>
      <c r="S19" s="59">
        <v>61171.96</v>
      </c>
      <c r="T19" s="59">
        <v>15362.33</v>
      </c>
      <c r="U19" s="59">
        <v>533.02</v>
      </c>
      <c r="V19" s="54">
        <v>85003.98000000001</v>
      </c>
      <c r="W19" s="42">
        <v>15386.62</v>
      </c>
      <c r="X19" s="42">
        <v>1128.0899999999999</v>
      </c>
      <c r="Y19" s="54">
        <v>16514.71</v>
      </c>
      <c r="Z19" s="67">
        <v>14617.594000000001</v>
      </c>
      <c r="AA19" s="102">
        <v>2256.9699999999998</v>
      </c>
      <c r="AB19" s="102">
        <v>0</v>
      </c>
      <c r="AC19" s="102">
        <v>0</v>
      </c>
      <c r="AD19" s="104">
        <v>0</v>
      </c>
      <c r="AE19" s="104">
        <v>-2201.5</v>
      </c>
      <c r="AF19" s="71">
        <v>463640.97</v>
      </c>
      <c r="AG19" s="103">
        <v>51614.70600000002</v>
      </c>
      <c r="AI19" s="74">
        <v>611.10408921933083</v>
      </c>
      <c r="AJ19" s="74">
        <v>792.87555348837213</v>
      </c>
      <c r="AK19" s="74">
        <v>5.9944237918215615</v>
      </c>
    </row>
    <row r="20" spans="1:37" ht="20.100000000000001" customHeight="1">
      <c r="A20" s="41">
        <v>46034</v>
      </c>
      <c r="B20" s="43">
        <v>201</v>
      </c>
      <c r="C20" s="43">
        <v>81</v>
      </c>
      <c r="D20" s="43">
        <v>8149</v>
      </c>
      <c r="E20" s="43">
        <v>6</v>
      </c>
      <c r="F20" s="43">
        <v>898</v>
      </c>
      <c r="G20" s="43">
        <v>1686</v>
      </c>
      <c r="H20" s="43">
        <v>209</v>
      </c>
      <c r="I20" s="43">
        <v>337</v>
      </c>
      <c r="J20" s="43">
        <v>5197</v>
      </c>
      <c r="K20" s="43">
        <v>30326</v>
      </c>
      <c r="L20" s="43">
        <v>926460</v>
      </c>
      <c r="M20" s="43">
        <v>1082131</v>
      </c>
      <c r="N20" s="54">
        <v>-155671</v>
      </c>
      <c r="O20" s="43">
        <v>7156838.3399999999</v>
      </c>
      <c r="P20" s="43">
        <v>6630718.2400000002</v>
      </c>
      <c r="Q20" s="72">
        <v>-21352.33</v>
      </c>
      <c r="R20" s="72">
        <v>7178190.6699999999</v>
      </c>
      <c r="S20" s="59">
        <v>92968.37</v>
      </c>
      <c r="T20" s="59">
        <v>13286.55</v>
      </c>
      <c r="U20" s="59">
        <v>1407.53</v>
      </c>
      <c r="V20" s="54">
        <v>-114320.7</v>
      </c>
      <c r="W20" s="42">
        <v>21679.16</v>
      </c>
      <c r="X20" s="42">
        <v>2164.2600000000002</v>
      </c>
      <c r="Y20" s="54">
        <v>23843.42</v>
      </c>
      <c r="Z20" s="67">
        <v>-2135.2330000000002</v>
      </c>
      <c r="AA20" s="102">
        <v>842.49</v>
      </c>
      <c r="AB20" s="102">
        <v>5721.62</v>
      </c>
      <c r="AC20" s="102">
        <v>0</v>
      </c>
      <c r="AD20" s="104">
        <v>67370.679999999993</v>
      </c>
      <c r="AE20" s="104">
        <v>0</v>
      </c>
      <c r="AF20" s="71">
        <v>462406.2</v>
      </c>
      <c r="AG20" s="103">
        <v>-142592.99699999997</v>
      </c>
      <c r="AI20" s="74">
        <v>1031.6926503340758</v>
      </c>
      <c r="AJ20" s="74">
        <v>1275.8742043486627</v>
      </c>
      <c r="AK20" s="74">
        <v>5.7873051224944323</v>
      </c>
    </row>
    <row r="21" spans="1:37" ht="20.100000000000001" customHeight="1">
      <c r="A21" s="41">
        <v>46035</v>
      </c>
      <c r="B21" s="43">
        <v>127</v>
      </c>
      <c r="C21" s="43">
        <v>49</v>
      </c>
      <c r="D21" s="43">
        <v>7391</v>
      </c>
      <c r="E21" s="43">
        <v>7</v>
      </c>
      <c r="F21" s="43">
        <v>851</v>
      </c>
      <c r="G21" s="43">
        <v>1665</v>
      </c>
      <c r="H21" s="43">
        <v>183</v>
      </c>
      <c r="I21" s="43">
        <v>285</v>
      </c>
      <c r="J21" s="43">
        <v>4369</v>
      </c>
      <c r="K21" s="43">
        <v>6875</v>
      </c>
      <c r="L21" s="43">
        <v>1040902.77</v>
      </c>
      <c r="M21" s="43">
        <v>1003421</v>
      </c>
      <c r="N21" s="54">
        <v>37481.770000000019</v>
      </c>
      <c r="O21" s="43">
        <v>6458220.5999999996</v>
      </c>
      <c r="P21" s="43">
        <v>5937324.6399999997</v>
      </c>
      <c r="Q21" s="72">
        <v>183657.78</v>
      </c>
      <c r="R21" s="72">
        <v>6274562.8200000003</v>
      </c>
      <c r="S21" s="59">
        <v>52704.43</v>
      </c>
      <c r="T21" s="59">
        <v>14349.94</v>
      </c>
      <c r="U21" s="59">
        <v>513.1</v>
      </c>
      <c r="V21" s="54">
        <v>130953.35</v>
      </c>
      <c r="W21" s="42">
        <v>24357.119999999999</v>
      </c>
      <c r="X21" s="42">
        <v>2006.84</v>
      </c>
      <c r="Y21" s="54">
        <v>26363.96</v>
      </c>
      <c r="Z21" s="67">
        <v>18365.778000000002</v>
      </c>
      <c r="AA21" s="102">
        <v>1167.1500000000001</v>
      </c>
      <c r="AB21" s="102">
        <v>0</v>
      </c>
      <c r="AC21" s="102">
        <v>0</v>
      </c>
      <c r="AD21" s="104">
        <v>0</v>
      </c>
      <c r="AE21" s="104">
        <v>0</v>
      </c>
      <c r="AF21" s="71">
        <v>420737.87</v>
      </c>
      <c r="AG21" s="103">
        <v>85056.462000000014</v>
      </c>
      <c r="AI21" s="74">
        <v>1223.1524911868391</v>
      </c>
      <c r="AJ21" s="74">
        <v>1358.9665003433279</v>
      </c>
      <c r="AK21" s="74">
        <v>5.1339600470035256</v>
      </c>
    </row>
    <row r="22" spans="1:37" ht="20.100000000000001" customHeight="1">
      <c r="A22" s="41">
        <v>46036</v>
      </c>
      <c r="B22" s="43">
        <v>160</v>
      </c>
      <c r="C22" s="43">
        <v>67</v>
      </c>
      <c r="D22" s="43">
        <v>8678</v>
      </c>
      <c r="E22" s="43">
        <v>7</v>
      </c>
      <c r="F22" s="43">
        <v>878</v>
      </c>
      <c r="G22" s="43">
        <v>1730</v>
      </c>
      <c r="H22" s="43">
        <v>218</v>
      </c>
      <c r="I22" s="43">
        <v>348</v>
      </c>
      <c r="J22" s="43">
        <v>5875</v>
      </c>
      <c r="K22" s="43">
        <v>30960</v>
      </c>
      <c r="L22" s="43">
        <v>1483878</v>
      </c>
      <c r="M22" s="43">
        <v>1602378</v>
      </c>
      <c r="N22" s="54">
        <v>-118500</v>
      </c>
      <c r="O22" s="43">
        <v>10583917.59</v>
      </c>
      <c r="P22" s="43">
        <v>9829435.8800000008</v>
      </c>
      <c r="Q22" s="72">
        <v>-308762.15000000002</v>
      </c>
      <c r="R22" s="72">
        <v>10892679.75</v>
      </c>
      <c r="S22" s="59">
        <v>67039.98</v>
      </c>
      <c r="T22" s="59">
        <v>20675.900000000001</v>
      </c>
      <c r="U22" s="59">
        <v>476.39</v>
      </c>
      <c r="V22" s="54">
        <v>-375802.13</v>
      </c>
      <c r="W22" s="42">
        <v>34722.75</v>
      </c>
      <c r="X22" s="42">
        <v>3204.76</v>
      </c>
      <c r="Y22" s="54">
        <v>37927.51</v>
      </c>
      <c r="Z22" s="67">
        <v>-30876.215000000004</v>
      </c>
      <c r="AA22" s="102">
        <v>3002.14</v>
      </c>
      <c r="AB22" s="102">
        <v>0</v>
      </c>
      <c r="AC22" s="102">
        <v>0</v>
      </c>
      <c r="AD22" s="104">
        <v>0</v>
      </c>
      <c r="AE22" s="104">
        <v>0</v>
      </c>
      <c r="AF22" s="71">
        <v>566387.64</v>
      </c>
      <c r="AG22" s="103">
        <v>-385855.565</v>
      </c>
      <c r="AI22" s="74">
        <v>1690.0660592255126</v>
      </c>
      <c r="AJ22" s="74">
        <v>1673.0954689361704</v>
      </c>
      <c r="AK22" s="74">
        <v>6.691343963553531</v>
      </c>
    </row>
    <row r="23" spans="1:37" ht="20.100000000000001" customHeight="1">
      <c r="A23" s="41">
        <v>46037</v>
      </c>
      <c r="B23" s="43">
        <v>227</v>
      </c>
      <c r="C23" s="43">
        <v>73</v>
      </c>
      <c r="D23" s="43">
        <v>8345</v>
      </c>
      <c r="E23" s="43">
        <v>21</v>
      </c>
      <c r="F23" s="43">
        <v>927</v>
      </c>
      <c r="G23" s="43">
        <v>1908</v>
      </c>
      <c r="H23" s="43">
        <v>226</v>
      </c>
      <c r="I23" s="43">
        <v>366</v>
      </c>
      <c r="J23" s="43">
        <v>5769</v>
      </c>
      <c r="K23" s="43">
        <v>14969</v>
      </c>
      <c r="L23" s="43">
        <v>1200278</v>
      </c>
      <c r="M23" s="43">
        <v>1531620</v>
      </c>
      <c r="N23" s="54">
        <v>-331342</v>
      </c>
      <c r="O23" s="43">
        <v>11789540.529999999</v>
      </c>
      <c r="P23" s="43">
        <v>10700327.539999999</v>
      </c>
      <c r="Q23" s="72">
        <v>-525017.81000000006</v>
      </c>
      <c r="R23" s="72">
        <v>12314558.35</v>
      </c>
      <c r="S23" s="59">
        <v>116559.94</v>
      </c>
      <c r="T23" s="59">
        <v>29265.67</v>
      </c>
      <c r="U23" s="59">
        <v>912.05</v>
      </c>
      <c r="V23" s="54">
        <v>-641577.75</v>
      </c>
      <c r="W23" s="42">
        <v>28086.51</v>
      </c>
      <c r="X23" s="42">
        <v>3063.24</v>
      </c>
      <c r="Y23" s="54">
        <v>31149.75</v>
      </c>
      <c r="Z23" s="67">
        <v>-52501.78100000001</v>
      </c>
      <c r="AA23" s="102">
        <v>1602.68</v>
      </c>
      <c r="AB23" s="102">
        <v>0</v>
      </c>
      <c r="AC23" s="102">
        <v>0</v>
      </c>
      <c r="AD23" s="104">
        <v>952.15</v>
      </c>
      <c r="AE23" s="104">
        <v>-4753.05</v>
      </c>
      <c r="AF23" s="71">
        <v>1026414.82</v>
      </c>
      <c r="AG23" s="103">
        <v>-621828.39900000009</v>
      </c>
      <c r="AI23" s="74">
        <v>1294.7982740021575</v>
      </c>
      <c r="AJ23" s="74">
        <v>1854.7976321719534</v>
      </c>
      <c r="AK23" s="74">
        <v>6.2233009708737868</v>
      </c>
    </row>
    <row r="24" spans="1:37" ht="20.100000000000001" customHeight="1">
      <c r="A24" s="41">
        <v>46038</v>
      </c>
      <c r="B24" s="43">
        <v>222</v>
      </c>
      <c r="C24" s="43">
        <v>88</v>
      </c>
      <c r="D24" s="43">
        <v>8040</v>
      </c>
      <c r="E24" s="43">
        <v>7</v>
      </c>
      <c r="F24" s="43">
        <v>899</v>
      </c>
      <c r="G24" s="43">
        <v>1824</v>
      </c>
      <c r="H24" s="43">
        <v>230</v>
      </c>
      <c r="I24" s="43">
        <v>367</v>
      </c>
      <c r="J24" s="43">
        <v>5133</v>
      </c>
      <c r="K24" s="43">
        <v>13461</v>
      </c>
      <c r="L24" s="43">
        <v>1336705</v>
      </c>
      <c r="M24" s="43">
        <v>1326295</v>
      </c>
      <c r="N24" s="54">
        <v>10410</v>
      </c>
      <c r="O24" s="43">
        <v>7413113.29</v>
      </c>
      <c r="P24" s="43">
        <v>6789938.7000000002</v>
      </c>
      <c r="Q24" s="72">
        <v>685547.3</v>
      </c>
      <c r="R24" s="72">
        <v>6727565.9900000002</v>
      </c>
      <c r="S24" s="59">
        <v>70726.81</v>
      </c>
      <c r="T24" s="59">
        <v>19087.669999999998</v>
      </c>
      <c r="U24" s="59">
        <v>1335.03</v>
      </c>
      <c r="V24" s="54">
        <v>614820.49</v>
      </c>
      <c r="W24" s="42">
        <v>31278.9</v>
      </c>
      <c r="X24" s="42">
        <v>2652.59</v>
      </c>
      <c r="Y24" s="54">
        <v>33931.490000000005</v>
      </c>
      <c r="Z24" s="67">
        <v>68554.73000000001</v>
      </c>
      <c r="AA24" s="102">
        <v>2547.27</v>
      </c>
      <c r="AB24" s="102">
        <v>0</v>
      </c>
      <c r="AC24" s="102">
        <v>0</v>
      </c>
      <c r="AD24" s="104">
        <v>0</v>
      </c>
      <c r="AE24" s="104">
        <v>-4235.45</v>
      </c>
      <c r="AF24" s="71">
        <v>443055.61</v>
      </c>
      <c r="AG24" s="103">
        <v>509787</v>
      </c>
      <c r="AI24" s="74">
        <v>1486.8798665183538</v>
      </c>
      <c r="AJ24" s="74">
        <v>1322.8012273524255</v>
      </c>
      <c r="AK24" s="74">
        <v>5.709677419354839</v>
      </c>
    </row>
    <row r="25" spans="1:37" ht="20.100000000000001" customHeight="1">
      <c r="A25" s="41">
        <v>46039</v>
      </c>
      <c r="B25" s="43">
        <v>382</v>
      </c>
      <c r="C25" s="43">
        <v>106</v>
      </c>
      <c r="D25" s="43">
        <v>9995</v>
      </c>
      <c r="E25" s="43">
        <v>26</v>
      </c>
      <c r="F25" s="43">
        <v>1156</v>
      </c>
      <c r="G25" s="43">
        <v>2073</v>
      </c>
      <c r="H25" s="43">
        <v>244</v>
      </c>
      <c r="I25" s="43">
        <v>370</v>
      </c>
      <c r="J25" s="43">
        <v>6094</v>
      </c>
      <c r="K25" s="43">
        <v>20709</v>
      </c>
      <c r="L25" s="43">
        <v>1023371</v>
      </c>
      <c r="M25" s="43">
        <v>814975</v>
      </c>
      <c r="N25" s="54">
        <v>208396</v>
      </c>
      <c r="O25" s="43">
        <v>6912981.4699999997</v>
      </c>
      <c r="P25" s="43">
        <v>6403142.7400000002</v>
      </c>
      <c r="Q25" s="72">
        <v>72388.28</v>
      </c>
      <c r="R25" s="72">
        <v>6840593.1900000004</v>
      </c>
      <c r="S25" s="59">
        <v>79565.67</v>
      </c>
      <c r="T25" s="59">
        <v>16218.27</v>
      </c>
      <c r="U25" s="59">
        <v>684.3</v>
      </c>
      <c r="V25" s="54">
        <v>-7177.3899999999994</v>
      </c>
      <c r="W25" s="42">
        <v>23946.880000000001</v>
      </c>
      <c r="X25" s="42">
        <v>1629.95</v>
      </c>
      <c r="Y25" s="54">
        <v>25576.83</v>
      </c>
      <c r="Z25" s="67">
        <v>7238.8280000000004</v>
      </c>
      <c r="AA25" s="102">
        <v>1299.3499999999999</v>
      </c>
      <c r="AB25" s="102">
        <v>0</v>
      </c>
      <c r="AC25" s="102">
        <v>0</v>
      </c>
      <c r="AD25" s="104">
        <v>0</v>
      </c>
      <c r="AE25" s="104">
        <v>-709</v>
      </c>
      <c r="AF25" s="71">
        <v>449280.29</v>
      </c>
      <c r="AG25" s="103">
        <v>-41292.398000000001</v>
      </c>
      <c r="AI25" s="74">
        <v>885.26903114186848</v>
      </c>
      <c r="AJ25" s="74">
        <v>1050.7290351165082</v>
      </c>
      <c r="AK25" s="74">
        <v>5.2716262975778543</v>
      </c>
    </row>
    <row r="26" spans="1:37" ht="20.100000000000001" customHeight="1">
      <c r="A26" s="41">
        <v>46040</v>
      </c>
      <c r="B26" s="43">
        <v>240</v>
      </c>
      <c r="C26" s="43">
        <v>92</v>
      </c>
      <c r="D26" s="43">
        <v>8733</v>
      </c>
      <c r="E26" s="43">
        <v>13</v>
      </c>
      <c r="F26" s="43">
        <v>1052</v>
      </c>
      <c r="G26" s="43">
        <v>1872</v>
      </c>
      <c r="H26" s="43">
        <v>211</v>
      </c>
      <c r="I26" s="43">
        <v>346</v>
      </c>
      <c r="J26" s="43">
        <v>4969</v>
      </c>
      <c r="K26" s="43">
        <v>11957</v>
      </c>
      <c r="L26" s="43">
        <v>1194308.6499999999</v>
      </c>
      <c r="M26" s="43">
        <v>1325292</v>
      </c>
      <c r="N26" s="54">
        <v>-130983.35000000009</v>
      </c>
      <c r="O26" s="43">
        <v>9181484.4399999995</v>
      </c>
      <c r="P26" s="43">
        <v>8431795.0399999991</v>
      </c>
      <c r="Q26" s="72">
        <v>182471.28</v>
      </c>
      <c r="R26" s="72">
        <v>8999013.1600000001</v>
      </c>
      <c r="S26" s="59">
        <v>91845.91</v>
      </c>
      <c r="T26" s="59">
        <v>52585.31</v>
      </c>
      <c r="U26" s="59">
        <v>1191.56</v>
      </c>
      <c r="V26" s="54">
        <v>90625.37</v>
      </c>
      <c r="W26" s="42">
        <v>27946.82</v>
      </c>
      <c r="X26" s="42">
        <v>2650.58</v>
      </c>
      <c r="Y26" s="54">
        <v>30597.4</v>
      </c>
      <c r="Z26" s="67">
        <v>18247.128000000001</v>
      </c>
      <c r="AA26" s="102">
        <v>1712.03</v>
      </c>
      <c r="AB26" s="102">
        <v>0</v>
      </c>
      <c r="AC26" s="102">
        <v>0</v>
      </c>
      <c r="AD26" s="104">
        <v>0</v>
      </c>
      <c r="AE26" s="104">
        <v>-2800.12</v>
      </c>
      <c r="AF26" s="71">
        <v>447025.94</v>
      </c>
      <c r="AG26" s="103">
        <v>40068.811999999991</v>
      </c>
      <c r="AI26" s="74">
        <v>1135.2743821292775</v>
      </c>
      <c r="AJ26" s="74">
        <v>1696.8796619038035</v>
      </c>
      <c r="AK26" s="74">
        <v>4.7233840304182513</v>
      </c>
    </row>
    <row r="27" spans="1:37" ht="20.100000000000001" customHeight="1">
      <c r="A27" s="41">
        <v>46041</v>
      </c>
      <c r="B27" s="43">
        <v>237</v>
      </c>
      <c r="C27" s="43">
        <v>80</v>
      </c>
      <c r="D27" s="43">
        <v>10019</v>
      </c>
      <c r="E27" s="43">
        <v>10</v>
      </c>
      <c r="F27" s="43">
        <v>1063</v>
      </c>
      <c r="G27" s="43">
        <v>1982</v>
      </c>
      <c r="H27" s="43">
        <v>219</v>
      </c>
      <c r="I27" s="43">
        <v>348</v>
      </c>
      <c r="J27" s="43">
        <v>5265</v>
      </c>
      <c r="K27" s="43">
        <v>70665</v>
      </c>
      <c r="L27" s="43">
        <v>1647364</v>
      </c>
      <c r="M27" s="43">
        <v>1328324</v>
      </c>
      <c r="N27" s="54">
        <v>319040</v>
      </c>
      <c r="O27" s="43">
        <v>14579910.220000001</v>
      </c>
      <c r="P27" s="43">
        <v>13331416.439999999</v>
      </c>
      <c r="Q27" s="72">
        <v>353550.88</v>
      </c>
      <c r="R27" s="72">
        <v>14226359.34</v>
      </c>
      <c r="S27" s="59">
        <v>92280.84</v>
      </c>
      <c r="T27" s="59">
        <v>21499.08</v>
      </c>
      <c r="U27" s="59">
        <v>885</v>
      </c>
      <c r="V27" s="54">
        <v>261270.04</v>
      </c>
      <c r="W27" s="42">
        <v>38548.32</v>
      </c>
      <c r="X27" s="42">
        <v>2656.65</v>
      </c>
      <c r="Y27" s="54">
        <v>41204.97</v>
      </c>
      <c r="Z27" s="67">
        <v>35355.088000000003</v>
      </c>
      <c r="AA27" s="102">
        <v>1475.34</v>
      </c>
      <c r="AB27" s="102">
        <v>92738.31</v>
      </c>
      <c r="AC27" s="102">
        <v>0</v>
      </c>
      <c r="AD27" s="104">
        <v>0</v>
      </c>
      <c r="AE27" s="104">
        <v>0</v>
      </c>
      <c r="AF27" s="71">
        <v>544372.81999999995</v>
      </c>
      <c r="AG27" s="103">
        <v>90496.332000000024</v>
      </c>
      <c r="AI27" s="74">
        <v>1549.73095014111</v>
      </c>
      <c r="AJ27" s="74">
        <v>2532.0828945868943</v>
      </c>
      <c r="AK27" s="74">
        <v>4.952963311382879</v>
      </c>
    </row>
    <row r="28" spans="1:37" ht="20.100000000000001" customHeight="1">
      <c r="A28" s="41">
        <v>46042</v>
      </c>
      <c r="B28" s="43">
        <v>440</v>
      </c>
      <c r="C28" s="43">
        <v>167</v>
      </c>
      <c r="D28" s="43">
        <v>13877</v>
      </c>
      <c r="E28" s="43">
        <v>16</v>
      </c>
      <c r="F28" s="43">
        <v>1171</v>
      </c>
      <c r="G28" s="43">
        <v>2060</v>
      </c>
      <c r="H28" s="43">
        <v>274</v>
      </c>
      <c r="I28" s="43">
        <v>426</v>
      </c>
      <c r="J28" s="43">
        <v>8983</v>
      </c>
      <c r="K28" s="43">
        <v>23179</v>
      </c>
      <c r="L28" s="43">
        <v>807287</v>
      </c>
      <c r="M28" s="43">
        <v>1009955</v>
      </c>
      <c r="N28" s="54">
        <v>-202668</v>
      </c>
      <c r="O28" s="43">
        <v>9106502.5500000007</v>
      </c>
      <c r="P28" s="43">
        <v>8316995.6299999999</v>
      </c>
      <c r="Q28" s="72">
        <v>5646.16</v>
      </c>
      <c r="R28" s="72">
        <v>9100856.3900000006</v>
      </c>
      <c r="S28" s="59">
        <v>82584.63</v>
      </c>
      <c r="T28" s="59">
        <v>28042.639999999999</v>
      </c>
      <c r="U28" s="59">
        <v>945.04</v>
      </c>
      <c r="V28" s="54">
        <v>-76938.47</v>
      </c>
      <c r="W28" s="42">
        <v>18890.52</v>
      </c>
      <c r="X28" s="42">
        <v>2019.91</v>
      </c>
      <c r="Y28" s="54">
        <v>20910.43</v>
      </c>
      <c r="Z28" s="67">
        <v>564.61599999999999</v>
      </c>
      <c r="AA28" s="102">
        <v>884.83</v>
      </c>
      <c r="AB28" s="102">
        <v>0</v>
      </c>
      <c r="AC28" s="102">
        <v>0</v>
      </c>
      <c r="AD28" s="104">
        <v>0</v>
      </c>
      <c r="AE28" s="104">
        <v>0</v>
      </c>
      <c r="AF28" s="71">
        <v>477621.03</v>
      </c>
      <c r="AG28" s="103">
        <v>-99298.34599999999</v>
      </c>
      <c r="AI28" s="74">
        <v>689.39965841161404</v>
      </c>
      <c r="AJ28" s="74">
        <v>925.85947122342202</v>
      </c>
      <c r="AK28" s="74">
        <v>7.6712211784799313</v>
      </c>
    </row>
    <row r="29" spans="1:37" ht="20.100000000000001" customHeight="1">
      <c r="A29" s="41">
        <v>46043</v>
      </c>
      <c r="B29" s="43">
        <v>328</v>
      </c>
      <c r="C29" s="43">
        <v>145</v>
      </c>
      <c r="D29" s="43">
        <v>10393</v>
      </c>
      <c r="E29" s="43">
        <v>19</v>
      </c>
      <c r="F29" s="43">
        <v>1018</v>
      </c>
      <c r="G29" s="43">
        <v>1904</v>
      </c>
      <c r="H29" s="43">
        <v>245</v>
      </c>
      <c r="I29" s="43">
        <v>359</v>
      </c>
      <c r="J29" s="43">
        <v>6594</v>
      </c>
      <c r="K29" s="43">
        <v>25100</v>
      </c>
      <c r="L29" s="43">
        <v>730892</v>
      </c>
      <c r="M29" s="43">
        <v>492022</v>
      </c>
      <c r="N29" s="54">
        <v>238870</v>
      </c>
      <c r="O29" s="43">
        <v>5293080.04</v>
      </c>
      <c r="P29" s="43">
        <v>4880980.38</v>
      </c>
      <c r="Q29" s="43">
        <v>360627.86</v>
      </c>
      <c r="R29" s="43">
        <v>4932452.18</v>
      </c>
      <c r="S29" s="59">
        <v>60913.78</v>
      </c>
      <c r="T29" s="59">
        <v>17408.14</v>
      </c>
      <c r="U29" s="59">
        <v>656.45</v>
      </c>
      <c r="V29" s="54">
        <v>299714.07999999996</v>
      </c>
      <c r="W29" s="42">
        <v>17102.87</v>
      </c>
      <c r="X29" s="42">
        <v>984.04</v>
      </c>
      <c r="Y29" s="54">
        <v>18086.91</v>
      </c>
      <c r="Z29" s="67">
        <v>36062.786</v>
      </c>
      <c r="AA29" s="102">
        <v>637.24</v>
      </c>
      <c r="AB29" s="102">
        <v>0</v>
      </c>
      <c r="AC29" s="102">
        <v>0</v>
      </c>
      <c r="AD29" s="104">
        <v>0</v>
      </c>
      <c r="AE29" s="104">
        <v>0</v>
      </c>
      <c r="AF29" s="71">
        <v>479508.76</v>
      </c>
      <c r="AG29" s="103">
        <v>244927.144</v>
      </c>
      <c r="AI29" s="74">
        <v>717.96856581532415</v>
      </c>
      <c r="AJ29" s="74">
        <v>740.21540491355779</v>
      </c>
      <c r="AK29" s="74">
        <v>6.4774066797642433</v>
      </c>
    </row>
    <row r="30" spans="1:37" ht="20.100000000000001" customHeight="1">
      <c r="A30" s="41">
        <v>46044</v>
      </c>
      <c r="B30" s="43">
        <v>283</v>
      </c>
      <c r="C30" s="43">
        <v>102</v>
      </c>
      <c r="D30" s="43">
        <v>11994</v>
      </c>
      <c r="E30" s="43">
        <v>18</v>
      </c>
      <c r="F30" s="43">
        <v>1008</v>
      </c>
      <c r="G30" s="43">
        <v>1714</v>
      </c>
      <c r="H30" s="43">
        <v>212</v>
      </c>
      <c r="I30" s="43">
        <v>314</v>
      </c>
      <c r="J30" s="43">
        <v>8617</v>
      </c>
      <c r="K30" s="43">
        <v>15614</v>
      </c>
      <c r="L30" s="43">
        <v>647513</v>
      </c>
      <c r="M30" s="43">
        <v>732465</v>
      </c>
      <c r="N30" s="54">
        <v>-84952</v>
      </c>
      <c r="O30" s="43">
        <v>5080219.57</v>
      </c>
      <c r="P30" s="43">
        <v>4635413.45</v>
      </c>
      <c r="Q30" s="43">
        <v>-50876.84</v>
      </c>
      <c r="R30" s="43">
        <v>5131096.41</v>
      </c>
      <c r="S30" s="59">
        <v>47640.28</v>
      </c>
      <c r="T30" s="59">
        <v>13010.42</v>
      </c>
      <c r="U30" s="59">
        <v>488.91</v>
      </c>
      <c r="V30" s="54">
        <v>-98517.119999999995</v>
      </c>
      <c r="W30" s="42">
        <v>15151.8</v>
      </c>
      <c r="X30" s="42">
        <v>1464.93</v>
      </c>
      <c r="Y30" s="54">
        <v>16616.73</v>
      </c>
      <c r="Z30" s="67">
        <v>-5087.6840000000002</v>
      </c>
      <c r="AA30" s="102">
        <v>2768.4</v>
      </c>
      <c r="AB30" s="102">
        <v>0</v>
      </c>
      <c r="AC30" s="102">
        <v>0</v>
      </c>
      <c r="AD30" s="104">
        <v>0</v>
      </c>
      <c r="AE30" s="104">
        <v>-170.5</v>
      </c>
      <c r="AF30" s="71">
        <v>496067.28</v>
      </c>
      <c r="AG30" s="103">
        <v>-112814.56599999999</v>
      </c>
      <c r="AI30" s="74">
        <v>642.37400793650795</v>
      </c>
      <c r="AJ30" s="74">
        <v>537.93819774863641</v>
      </c>
      <c r="AK30" s="74">
        <v>8.5486111111111107</v>
      </c>
    </row>
    <row r="31" spans="1:37" ht="20.100000000000001" customHeight="1">
      <c r="A31" s="41">
        <v>46045</v>
      </c>
      <c r="B31" s="43">
        <v>262</v>
      </c>
      <c r="C31" s="43">
        <v>106</v>
      </c>
      <c r="D31" s="43">
        <v>11158</v>
      </c>
      <c r="E31" s="43">
        <v>21</v>
      </c>
      <c r="F31" s="43">
        <v>1119</v>
      </c>
      <c r="G31" s="43">
        <v>1928</v>
      </c>
      <c r="H31" s="43">
        <v>247</v>
      </c>
      <c r="I31" s="43">
        <v>388</v>
      </c>
      <c r="J31" s="43">
        <v>7069</v>
      </c>
      <c r="K31" s="43">
        <v>25652</v>
      </c>
      <c r="L31" s="43">
        <v>891881</v>
      </c>
      <c r="M31" s="43">
        <v>692893</v>
      </c>
      <c r="N31" s="54">
        <v>198988</v>
      </c>
      <c r="O31" s="43">
        <v>6097566.1500000004</v>
      </c>
      <c r="P31" s="43">
        <v>5692625.0300000003</v>
      </c>
      <c r="Q31" s="43">
        <v>272682.49</v>
      </c>
      <c r="R31" s="43">
        <v>5824883.6699999999</v>
      </c>
      <c r="S31" s="59">
        <v>58518.64</v>
      </c>
      <c r="T31" s="59">
        <v>13800.81</v>
      </c>
      <c r="U31" s="59">
        <v>627.33000000000004</v>
      </c>
      <c r="V31" s="54">
        <v>214163.84999999998</v>
      </c>
      <c r="W31" s="42">
        <v>20870.02</v>
      </c>
      <c r="X31" s="42">
        <v>1385.79</v>
      </c>
      <c r="Y31" s="54">
        <v>22255.81</v>
      </c>
      <c r="Z31" s="67">
        <v>27268.249</v>
      </c>
      <c r="AA31" s="102">
        <v>2056.5700000000002</v>
      </c>
      <c r="AB31" s="102">
        <v>0</v>
      </c>
      <c r="AC31" s="102">
        <v>0</v>
      </c>
      <c r="AD31" s="70">
        <v>0</v>
      </c>
      <c r="AE31" s="104">
        <v>-20084</v>
      </c>
      <c r="AF31" s="71">
        <v>477971.43</v>
      </c>
      <c r="AG31" s="103">
        <v>162583.22099999996</v>
      </c>
      <c r="AI31" s="74">
        <v>797.03395889186777</v>
      </c>
      <c r="AJ31" s="74">
        <v>805.29424671099173</v>
      </c>
      <c r="AK31" s="74">
        <v>6.317247542448615</v>
      </c>
    </row>
    <row r="32" spans="1:37" ht="20.100000000000001" customHeight="1">
      <c r="A32" s="41">
        <v>46046</v>
      </c>
      <c r="B32" s="168">
        <v>294</v>
      </c>
      <c r="C32" s="46">
        <v>112</v>
      </c>
      <c r="D32" s="45">
        <v>10408</v>
      </c>
      <c r="E32" s="45">
        <v>25</v>
      </c>
      <c r="F32" s="45">
        <v>1466</v>
      </c>
      <c r="G32" s="45">
        <v>2337</v>
      </c>
      <c r="H32" s="45">
        <v>280</v>
      </c>
      <c r="I32" s="45">
        <v>360</v>
      </c>
      <c r="J32" s="45">
        <v>6341</v>
      </c>
      <c r="K32" s="45">
        <v>20191</v>
      </c>
      <c r="L32" s="45">
        <v>794443</v>
      </c>
      <c r="M32" s="45">
        <v>472785</v>
      </c>
      <c r="N32" s="56">
        <v>321658</v>
      </c>
      <c r="O32" s="45">
        <v>5281218.16</v>
      </c>
      <c r="P32" s="45">
        <v>4953396.97</v>
      </c>
      <c r="Q32" s="45">
        <v>479032.43</v>
      </c>
      <c r="R32" s="45">
        <v>4802185.7300000004</v>
      </c>
      <c r="S32" s="45">
        <v>80966.64</v>
      </c>
      <c r="T32" s="45">
        <v>15042.89</v>
      </c>
      <c r="U32" s="45">
        <v>816.76</v>
      </c>
      <c r="V32" s="56">
        <v>398065.79</v>
      </c>
      <c r="W32" s="42">
        <v>18589.97</v>
      </c>
      <c r="X32" s="42">
        <v>945.57</v>
      </c>
      <c r="Y32" s="54">
        <v>19535.54</v>
      </c>
      <c r="Z32" s="67">
        <v>47903.243000000002</v>
      </c>
      <c r="AA32" s="102">
        <v>2071.6</v>
      </c>
      <c r="AB32" s="102">
        <v>0</v>
      </c>
      <c r="AC32" s="102">
        <v>0</v>
      </c>
      <c r="AD32" s="70">
        <v>0</v>
      </c>
      <c r="AE32" s="104">
        <v>0</v>
      </c>
      <c r="AF32" s="72">
        <v>479428.35</v>
      </c>
      <c r="AG32" s="103">
        <v>328555.40700000001</v>
      </c>
      <c r="AI32" s="74">
        <v>541.91200545702588</v>
      </c>
      <c r="AJ32" s="74">
        <v>781.16968459233556</v>
      </c>
      <c r="AK32" s="74">
        <v>4.3253751705320598</v>
      </c>
    </row>
    <row r="33" spans="1:37" ht="20.100000000000001" customHeight="1">
      <c r="A33" s="41">
        <v>46047</v>
      </c>
      <c r="B33" s="43">
        <v>274</v>
      </c>
      <c r="C33" s="43">
        <v>111</v>
      </c>
      <c r="D33" s="43">
        <v>9638</v>
      </c>
      <c r="E33" s="43">
        <v>13</v>
      </c>
      <c r="F33" s="43">
        <v>1096</v>
      </c>
      <c r="G33" s="43">
        <v>1902</v>
      </c>
      <c r="H33" s="43">
        <v>220</v>
      </c>
      <c r="I33" s="43">
        <v>312</v>
      </c>
      <c r="J33" s="43">
        <v>5140</v>
      </c>
      <c r="K33" s="43">
        <v>66503</v>
      </c>
      <c r="L33" s="43">
        <v>633529</v>
      </c>
      <c r="M33" s="43">
        <v>383540</v>
      </c>
      <c r="N33" s="56">
        <v>249989</v>
      </c>
      <c r="O33" s="43">
        <v>4949585.6500000004</v>
      </c>
      <c r="P33" s="43">
        <v>4591480.46</v>
      </c>
      <c r="Q33" s="43">
        <v>4057.31</v>
      </c>
      <c r="R33" s="43">
        <v>4945528.3499999996</v>
      </c>
      <c r="S33" s="59">
        <v>53848.62</v>
      </c>
      <c r="T33" s="59">
        <v>11494.91</v>
      </c>
      <c r="U33" s="59">
        <v>851.23</v>
      </c>
      <c r="V33" s="56">
        <v>-49791.310000000005</v>
      </c>
      <c r="W33" s="42">
        <v>14824.58</v>
      </c>
      <c r="X33" s="42">
        <v>767.08</v>
      </c>
      <c r="Y33" s="54">
        <v>15591.66</v>
      </c>
      <c r="Z33" s="67">
        <v>405.73099999999999</v>
      </c>
      <c r="AA33" s="102">
        <v>2265.29</v>
      </c>
      <c r="AB33" s="102">
        <v>0</v>
      </c>
      <c r="AC33" s="102">
        <v>0</v>
      </c>
      <c r="AD33" s="104">
        <v>0</v>
      </c>
      <c r="AE33" s="104">
        <v>0</v>
      </c>
      <c r="AF33" s="71">
        <v>781336.28</v>
      </c>
      <c r="AG33" s="103">
        <v>-68053.990999999995</v>
      </c>
      <c r="AI33" s="74">
        <v>578.03740875912411</v>
      </c>
      <c r="AJ33" s="74">
        <v>893.28413618677041</v>
      </c>
      <c r="AK33" s="74">
        <v>4.6897810218978107</v>
      </c>
    </row>
    <row r="34" spans="1:37" ht="20.100000000000001" customHeight="1">
      <c r="A34" s="41">
        <v>46048</v>
      </c>
      <c r="B34" s="43">
        <v>330</v>
      </c>
      <c r="C34" s="43">
        <v>120</v>
      </c>
      <c r="D34" s="43">
        <v>9264</v>
      </c>
      <c r="E34" s="43">
        <v>26</v>
      </c>
      <c r="F34" s="43">
        <v>1064</v>
      </c>
      <c r="G34" s="43">
        <v>1765</v>
      </c>
      <c r="H34" s="43">
        <v>229</v>
      </c>
      <c r="I34" s="43">
        <v>343</v>
      </c>
      <c r="J34" s="43">
        <v>4899</v>
      </c>
      <c r="K34" s="43">
        <v>20215</v>
      </c>
      <c r="L34" s="43">
        <v>823922</v>
      </c>
      <c r="M34" s="43">
        <v>1485439</v>
      </c>
      <c r="N34" s="56">
        <v>-661517</v>
      </c>
      <c r="O34" s="43">
        <v>7692948.96</v>
      </c>
      <c r="P34" s="43">
        <v>6841645.1799999997</v>
      </c>
      <c r="Q34" s="43">
        <v>-269314.42</v>
      </c>
      <c r="R34" s="43">
        <v>7962263.3799999999</v>
      </c>
      <c r="S34" s="59">
        <v>88016.47</v>
      </c>
      <c r="T34" s="59">
        <v>25883.57</v>
      </c>
      <c r="U34" s="59">
        <v>1319.11</v>
      </c>
      <c r="V34" s="56">
        <v>-357330.89</v>
      </c>
      <c r="W34" s="42">
        <v>19279.77</v>
      </c>
      <c r="X34" s="42">
        <v>2970.88</v>
      </c>
      <c r="Y34" s="54">
        <v>22250.65</v>
      </c>
      <c r="Z34" s="67">
        <v>-26931.441999999999</v>
      </c>
      <c r="AA34" s="102">
        <v>1884.99</v>
      </c>
      <c r="AB34" s="102">
        <v>75064.22</v>
      </c>
      <c r="AC34" s="102">
        <v>0</v>
      </c>
      <c r="AD34" s="104">
        <v>0</v>
      </c>
      <c r="AE34" s="104">
        <v>-300</v>
      </c>
      <c r="AF34" s="71">
        <v>486392.43</v>
      </c>
      <c r="AG34" s="103">
        <v>-429599.30800000008</v>
      </c>
      <c r="AI34" s="74">
        <v>774.36278195488717</v>
      </c>
      <c r="AJ34" s="74">
        <v>1396.5391263523168</v>
      </c>
      <c r="AK34" s="74">
        <v>4.6043233082706765</v>
      </c>
    </row>
    <row r="35" spans="1:37" ht="20.100000000000001" customHeight="1">
      <c r="A35" s="41">
        <v>46049</v>
      </c>
      <c r="B35" s="43">
        <v>214</v>
      </c>
      <c r="C35" s="43">
        <v>90</v>
      </c>
      <c r="D35" s="43">
        <v>8152</v>
      </c>
      <c r="E35" s="43">
        <v>52</v>
      </c>
      <c r="F35" s="43">
        <v>917</v>
      </c>
      <c r="G35" s="43">
        <v>1671</v>
      </c>
      <c r="H35" s="43">
        <v>178</v>
      </c>
      <c r="I35" s="43">
        <v>280</v>
      </c>
      <c r="J35" s="43">
        <v>4331</v>
      </c>
      <c r="K35" s="43">
        <v>14857</v>
      </c>
      <c r="L35" s="43">
        <v>1457606</v>
      </c>
      <c r="M35" s="43">
        <v>1092901</v>
      </c>
      <c r="N35" s="56">
        <v>364705</v>
      </c>
      <c r="O35" s="43">
        <v>13027011.859999999</v>
      </c>
      <c r="P35" s="43">
        <v>11669058.98</v>
      </c>
      <c r="Q35" s="43">
        <v>273129.88</v>
      </c>
      <c r="R35" s="43">
        <v>12753881.98</v>
      </c>
      <c r="S35" s="59">
        <v>51749.94</v>
      </c>
      <c r="T35" s="59">
        <v>13021.73</v>
      </c>
      <c r="U35" s="59">
        <v>714.02</v>
      </c>
      <c r="V35" s="56">
        <v>221379.94</v>
      </c>
      <c r="W35" s="42">
        <v>34107.980000000003</v>
      </c>
      <c r="X35" s="42">
        <v>2185.8000000000002</v>
      </c>
      <c r="Y35" s="54">
        <v>36293.780000000006</v>
      </c>
      <c r="Z35" s="67">
        <v>27312.988000000001</v>
      </c>
      <c r="AA35" s="102">
        <v>1381.08</v>
      </c>
      <c r="AB35" s="102">
        <v>0</v>
      </c>
      <c r="AC35" s="102">
        <v>0</v>
      </c>
      <c r="AD35" s="104">
        <v>0</v>
      </c>
      <c r="AE35" s="104">
        <v>-550</v>
      </c>
      <c r="AF35" s="71">
        <v>403901.94</v>
      </c>
      <c r="AG35" s="103">
        <v>156392.092</v>
      </c>
      <c r="AI35" s="74">
        <v>1589.5376226826609</v>
      </c>
      <c r="AJ35" s="74">
        <v>2694.3105472177326</v>
      </c>
      <c r="AK35" s="74">
        <v>4.7230098146128681</v>
      </c>
    </row>
    <row r="36" spans="1:37" ht="20.100000000000001" customHeight="1">
      <c r="A36" s="41">
        <v>46050</v>
      </c>
      <c r="B36" s="43">
        <v>292</v>
      </c>
      <c r="C36" s="43">
        <v>106</v>
      </c>
      <c r="D36" s="43">
        <v>8554</v>
      </c>
      <c r="E36" s="43">
        <v>21</v>
      </c>
      <c r="F36" s="43">
        <v>853</v>
      </c>
      <c r="G36" s="43">
        <v>1528</v>
      </c>
      <c r="H36" s="43">
        <v>184</v>
      </c>
      <c r="I36" s="43">
        <v>283</v>
      </c>
      <c r="J36" s="43">
        <v>4335</v>
      </c>
      <c r="K36" s="43">
        <v>20221</v>
      </c>
      <c r="L36" s="43">
        <v>1076509</v>
      </c>
      <c r="M36" s="43">
        <v>800999</v>
      </c>
      <c r="N36" s="56">
        <v>275510</v>
      </c>
      <c r="O36" s="43">
        <v>8829912.4299999997</v>
      </c>
      <c r="P36" s="43">
        <v>8022325.5800000001</v>
      </c>
      <c r="Q36" s="43">
        <v>615611.72</v>
      </c>
      <c r="R36" s="43">
        <v>8214300.71</v>
      </c>
      <c r="S36" s="59">
        <v>53783.06</v>
      </c>
      <c r="T36" s="59">
        <v>10074</v>
      </c>
      <c r="U36" s="59">
        <v>708.85</v>
      </c>
      <c r="V36" s="56">
        <v>561828.65999999992</v>
      </c>
      <c r="W36" s="42">
        <v>25190.31</v>
      </c>
      <c r="X36" s="42">
        <v>1602</v>
      </c>
      <c r="Y36" s="54">
        <v>26792.31</v>
      </c>
      <c r="Z36" s="67">
        <v>61561.171999999999</v>
      </c>
      <c r="AA36" s="102">
        <v>2500.6</v>
      </c>
      <c r="AB36" s="102">
        <v>0</v>
      </c>
      <c r="AC36" s="102">
        <v>0</v>
      </c>
      <c r="AD36" s="104">
        <v>0</v>
      </c>
      <c r="AE36" s="104">
        <v>-472.76</v>
      </c>
      <c r="AF36" s="71">
        <v>416084.75</v>
      </c>
      <c r="AG36" s="103">
        <v>470974.57799999986</v>
      </c>
      <c r="AI36" s="74">
        <v>1262.0269636576788</v>
      </c>
      <c r="AJ36" s="74">
        <v>1850.5941361014995</v>
      </c>
      <c r="AK36" s="74">
        <v>5.082063305978898</v>
      </c>
    </row>
    <row r="37" spans="1:37" ht="20.100000000000001" customHeight="1">
      <c r="A37" s="41">
        <v>46051</v>
      </c>
      <c r="B37" s="43">
        <v>258</v>
      </c>
      <c r="C37" s="43">
        <v>94</v>
      </c>
      <c r="D37" s="43">
        <v>7975</v>
      </c>
      <c r="E37" s="43">
        <v>13</v>
      </c>
      <c r="F37" s="43">
        <v>850</v>
      </c>
      <c r="G37" s="43">
        <v>1515</v>
      </c>
      <c r="H37" s="43">
        <v>169</v>
      </c>
      <c r="I37" s="43">
        <v>258</v>
      </c>
      <c r="J37" s="43">
        <v>4173</v>
      </c>
      <c r="K37" s="43">
        <v>16946</v>
      </c>
      <c r="L37" s="43">
        <v>1160346</v>
      </c>
      <c r="M37" s="43">
        <v>525698</v>
      </c>
      <c r="N37" s="56">
        <v>634648</v>
      </c>
      <c r="O37" s="43">
        <v>5682652.8899999997</v>
      </c>
      <c r="P37" s="43">
        <v>5279060.8499999996</v>
      </c>
      <c r="Q37" s="43">
        <v>534986.49</v>
      </c>
      <c r="R37" s="43">
        <v>5147666.4000000004</v>
      </c>
      <c r="S37" s="59">
        <v>48977.62</v>
      </c>
      <c r="T37" s="59">
        <v>12515.29</v>
      </c>
      <c r="U37" s="59">
        <v>482.49</v>
      </c>
      <c r="V37" s="56">
        <v>486008.87</v>
      </c>
      <c r="W37" s="42">
        <v>27152.1</v>
      </c>
      <c r="X37" s="42">
        <v>1051.4000000000001</v>
      </c>
      <c r="Y37" s="54">
        <v>28203.5</v>
      </c>
      <c r="Z37" s="67">
        <v>53498.649000000005</v>
      </c>
      <c r="AA37" s="102">
        <v>2450.04</v>
      </c>
      <c r="AB37" s="102">
        <v>0</v>
      </c>
      <c r="AC37" s="102">
        <v>0</v>
      </c>
      <c r="AD37" s="104">
        <v>0</v>
      </c>
      <c r="AE37" s="104">
        <v>-98552.19</v>
      </c>
      <c r="AF37" s="71">
        <v>404918.49</v>
      </c>
      <c r="AG37" s="103">
        <v>401856.68100000004</v>
      </c>
      <c r="AI37" s="74">
        <v>1365.1129411764705</v>
      </c>
      <c r="AJ37" s="74">
        <v>1265.0517253774262</v>
      </c>
      <c r="AK37" s="74">
        <v>4.9094117647058821</v>
      </c>
    </row>
    <row r="38" spans="1:37" ht="20.100000000000001" customHeight="1">
      <c r="A38" s="41">
        <v>46052</v>
      </c>
      <c r="B38" s="43">
        <v>228</v>
      </c>
      <c r="C38" s="43">
        <v>99</v>
      </c>
      <c r="D38" s="43">
        <v>8132</v>
      </c>
      <c r="E38" s="43">
        <v>19</v>
      </c>
      <c r="F38" s="43">
        <v>913</v>
      </c>
      <c r="G38" s="43">
        <v>1740</v>
      </c>
      <c r="H38" s="43">
        <v>192</v>
      </c>
      <c r="I38" s="43">
        <v>303</v>
      </c>
      <c r="J38" s="43">
        <v>4151</v>
      </c>
      <c r="K38" s="43">
        <v>14189</v>
      </c>
      <c r="L38" s="43">
        <v>835437</v>
      </c>
      <c r="M38" s="43">
        <v>595965</v>
      </c>
      <c r="N38" s="56">
        <v>239472</v>
      </c>
      <c r="O38" s="43">
        <v>5734127.0499999998</v>
      </c>
      <c r="P38" s="43">
        <v>5303869.3</v>
      </c>
      <c r="Q38" s="43">
        <v>334317.36</v>
      </c>
      <c r="R38" s="43">
        <v>5399809.6900000004</v>
      </c>
      <c r="S38" s="59">
        <v>54750.94</v>
      </c>
      <c r="T38" s="59">
        <v>15801.37</v>
      </c>
      <c r="U38" s="59">
        <v>656.29</v>
      </c>
      <c r="V38" s="56">
        <v>279566.42</v>
      </c>
      <c r="W38" s="42">
        <v>19549.23</v>
      </c>
      <c r="X38" s="42">
        <v>1191.93</v>
      </c>
      <c r="Y38" s="54">
        <v>20741.16</v>
      </c>
      <c r="Z38" s="67">
        <v>33431.735999999997</v>
      </c>
      <c r="AA38" s="102">
        <v>1574.38</v>
      </c>
      <c r="AB38" s="102">
        <v>0</v>
      </c>
      <c r="AC38" s="102">
        <v>0</v>
      </c>
      <c r="AD38" s="104">
        <v>0</v>
      </c>
      <c r="AE38" s="104">
        <v>0</v>
      </c>
      <c r="AF38" s="71">
        <v>411280.22</v>
      </c>
      <c r="AG38" s="103">
        <v>223819.14399999997</v>
      </c>
      <c r="AI38" s="74">
        <v>915.04600219058045</v>
      </c>
      <c r="AJ38" s="74">
        <v>1277.7329077330762</v>
      </c>
      <c r="AK38" s="74">
        <v>4.546549835706462</v>
      </c>
    </row>
    <row r="39" spans="1:37" ht="20.100000000000001" customHeight="1">
      <c r="A39" s="41">
        <v>46053</v>
      </c>
      <c r="B39" s="45">
        <v>223</v>
      </c>
      <c r="C39" s="46">
        <v>91</v>
      </c>
      <c r="D39" s="45">
        <v>7851</v>
      </c>
      <c r="E39" s="45">
        <v>10</v>
      </c>
      <c r="F39" s="45">
        <v>1101</v>
      </c>
      <c r="G39" s="45">
        <v>1948</v>
      </c>
      <c r="H39" s="46">
        <v>225</v>
      </c>
      <c r="I39" s="45">
        <v>323</v>
      </c>
      <c r="J39" s="45">
        <v>4202</v>
      </c>
      <c r="K39" s="45">
        <v>16188</v>
      </c>
      <c r="L39" s="45">
        <v>852762</v>
      </c>
      <c r="M39" s="45">
        <v>617530</v>
      </c>
      <c r="N39" s="55">
        <v>235232</v>
      </c>
      <c r="O39" s="45">
        <v>4796650.79</v>
      </c>
      <c r="P39" s="45">
        <v>4503191.6900000004</v>
      </c>
      <c r="Q39" s="45">
        <v>274394.08</v>
      </c>
      <c r="R39" s="45">
        <v>4522256.7</v>
      </c>
      <c r="S39" s="45">
        <v>85370.22</v>
      </c>
      <c r="T39" s="45">
        <v>15308.99</v>
      </c>
      <c r="U39" s="45">
        <v>1147.28</v>
      </c>
      <c r="V39" s="55">
        <v>189023.86000000002</v>
      </c>
      <c r="W39" s="42">
        <v>19954.63</v>
      </c>
      <c r="X39" s="42">
        <v>1235.06</v>
      </c>
      <c r="Y39" s="54">
        <v>21189.690000000002</v>
      </c>
      <c r="Z39" s="67">
        <v>27439.408000000003</v>
      </c>
      <c r="AA39" s="102">
        <v>2011.96</v>
      </c>
      <c r="AB39" s="102">
        <v>0</v>
      </c>
      <c r="AC39" s="102">
        <v>0</v>
      </c>
      <c r="AD39" s="104">
        <v>1500</v>
      </c>
      <c r="AE39" s="106">
        <v>-3557.25</v>
      </c>
      <c r="AF39" s="61">
        <v>436153.21</v>
      </c>
      <c r="AG39" s="103">
        <v>138382.80200000003</v>
      </c>
      <c r="AI39" s="74">
        <v>774.53405994550405</v>
      </c>
      <c r="AJ39" s="74">
        <v>1071.6781746787244</v>
      </c>
      <c r="AK39" s="74">
        <v>3.8165304268846505</v>
      </c>
    </row>
    <row r="40" spans="1:37" s="24" customFormat="1" ht="30" customHeight="1" thickBot="1">
      <c r="A40" s="80" t="s">
        <v>108</v>
      </c>
      <c r="B40" s="81">
        <v>7735</v>
      </c>
      <c r="C40" s="81">
        <v>2885</v>
      </c>
      <c r="D40" s="81">
        <v>286685</v>
      </c>
      <c r="E40" s="81">
        <v>479</v>
      </c>
      <c r="F40" s="81">
        <v>32236</v>
      </c>
      <c r="G40" s="81">
        <v>58368</v>
      </c>
      <c r="H40" s="81">
        <v>7213</v>
      </c>
      <c r="I40" s="81">
        <v>10874</v>
      </c>
      <c r="J40" s="81">
        <v>179577</v>
      </c>
      <c r="K40" s="81">
        <v>729969</v>
      </c>
      <c r="L40" s="81">
        <v>34197080.030000001</v>
      </c>
      <c r="M40" s="81">
        <v>30517700</v>
      </c>
      <c r="N40" s="81">
        <v>3679380.03</v>
      </c>
      <c r="O40" s="81">
        <v>251171568.94000003</v>
      </c>
      <c r="P40" s="81">
        <v>231714593.92999995</v>
      </c>
      <c r="Q40" s="81">
        <v>6963157.1799999997</v>
      </c>
      <c r="R40" s="81">
        <v>244208411.82999995</v>
      </c>
      <c r="S40" s="81">
        <v>2313967.98</v>
      </c>
      <c r="T40" s="81">
        <v>707990.76000000013</v>
      </c>
      <c r="U40" s="81">
        <v>25212.61</v>
      </c>
      <c r="V40" s="81">
        <v>4649189.2</v>
      </c>
      <c r="W40" s="81">
        <v>800211.67999999993</v>
      </c>
      <c r="X40" s="81">
        <v>61035.400000000009</v>
      </c>
      <c r="Y40" s="81">
        <v>861247.08000000031</v>
      </c>
      <c r="Z40" s="81">
        <v>696315.71800000011</v>
      </c>
      <c r="AA40" s="81">
        <v>66365.239999999991</v>
      </c>
      <c r="AB40" s="81">
        <v>280569.98</v>
      </c>
      <c r="AC40" s="81">
        <v>0</v>
      </c>
      <c r="AD40" s="81">
        <v>87595.37</v>
      </c>
      <c r="AE40" s="81">
        <v>-240559.06</v>
      </c>
      <c r="AF40" s="81">
        <v>15728140.219999997</v>
      </c>
      <c r="AG40" s="158">
        <v>2744691.182</v>
      </c>
      <c r="AI40" s="76">
        <v>1060.8350921330191</v>
      </c>
      <c r="AJ40" s="76">
        <v>1290.335588243483</v>
      </c>
      <c r="AK40" s="76">
        <v>5.5706973569921825</v>
      </c>
    </row>
    <row r="41" spans="1:37" ht="20.100000000000001" customHeight="1" thickBot="1">
      <c r="A41" s="194" t="s">
        <v>131</v>
      </c>
      <c r="B41" s="195"/>
      <c r="C41" s="195"/>
      <c r="D41" s="195"/>
      <c r="E41" s="195"/>
      <c r="F41" s="195"/>
      <c r="G41" s="195"/>
      <c r="H41" s="195"/>
      <c r="I41" s="196"/>
      <c r="J41" s="195"/>
      <c r="K41" s="195"/>
      <c r="L41" s="195"/>
      <c r="M41" s="195"/>
      <c r="N41" s="195"/>
      <c r="O41" s="195"/>
      <c r="P41" s="195"/>
      <c r="Q41" s="195"/>
      <c r="R41" s="195"/>
      <c r="S41" s="195"/>
      <c r="T41" s="195"/>
      <c r="U41" s="195"/>
      <c r="V41" s="195"/>
      <c r="W41" s="195"/>
      <c r="X41" s="195"/>
      <c r="Y41" s="195"/>
      <c r="Z41" s="195"/>
      <c r="AA41" s="195"/>
      <c r="AB41" s="195"/>
      <c r="AC41" s="195"/>
      <c r="AD41" s="195"/>
      <c r="AE41" s="195"/>
      <c r="AF41" s="195"/>
      <c r="AG41" s="197"/>
    </row>
    <row r="42" spans="1:37" ht="20.100000000000001" customHeight="1">
      <c r="W42" s="182" t="s">
        <v>145</v>
      </c>
      <c r="X42" s="182"/>
    </row>
  </sheetData>
  <mergeCells count="3">
    <mergeCell ref="A6:AG6"/>
    <mergeCell ref="A41:AG41"/>
    <mergeCell ref="W42:X42"/>
  </mergeCells>
  <phoneticPr fontId="37" type="noConversion"/>
  <conditionalFormatting sqref="B40:Z40 AB40:AG40">
    <cfRule type="cellIs" dxfId="298" priority="56" operator="lessThan">
      <formula>0</formula>
    </cfRule>
  </conditionalFormatting>
  <conditionalFormatting sqref="N9:N13 N15 N29:N39">
    <cfRule type="cellIs" dxfId="297" priority="58" operator="lessThan">
      <formula>0</formula>
    </cfRule>
  </conditionalFormatting>
  <conditionalFormatting sqref="Q9:V13 Q15:V15 Q29:V39">
    <cfRule type="cellIs" dxfId="296" priority="57" operator="lessThan">
      <formula>0</formula>
    </cfRule>
  </conditionalFormatting>
  <conditionalFormatting sqref="Y9:Z13 Y15:Z15 Y29:Z39 AB15:AF15 AB9:AG9 AB10:AF13 AG10:AG39 AB29:AF39">
    <cfRule type="cellIs" dxfId="295" priority="55" operator="lessThan">
      <formula>0</formula>
    </cfRule>
  </conditionalFormatting>
  <conditionalFormatting sqref="N14">
    <cfRule type="cellIs" dxfId="294" priority="54" operator="lessThan">
      <formula>0</formula>
    </cfRule>
  </conditionalFormatting>
  <conditionalFormatting sqref="Q14:V14">
    <cfRule type="cellIs" dxfId="293" priority="53" operator="lessThan">
      <formula>0</formula>
    </cfRule>
  </conditionalFormatting>
  <conditionalFormatting sqref="Y14:Z14 AB14:AF14">
    <cfRule type="cellIs" dxfId="292" priority="52" operator="lessThan">
      <formula>0</formula>
    </cfRule>
  </conditionalFormatting>
  <conditionalFormatting sqref="N16:N17">
    <cfRule type="cellIs" dxfId="291" priority="51" operator="lessThan">
      <formula>0</formula>
    </cfRule>
  </conditionalFormatting>
  <conditionalFormatting sqref="Q16:V17">
    <cfRule type="cellIs" dxfId="290" priority="50" operator="lessThan">
      <formula>0</formula>
    </cfRule>
  </conditionalFormatting>
  <conditionalFormatting sqref="Y16:Z17 AB16:AF17">
    <cfRule type="cellIs" dxfId="289" priority="49" operator="lessThan">
      <formula>0</formula>
    </cfRule>
  </conditionalFormatting>
  <conditionalFormatting sqref="N18">
    <cfRule type="cellIs" dxfId="288" priority="48" operator="lessThan">
      <formula>0</formula>
    </cfRule>
  </conditionalFormatting>
  <conditionalFormatting sqref="Q18:V18">
    <cfRule type="cellIs" dxfId="287" priority="47" operator="lessThan">
      <formula>0</formula>
    </cfRule>
  </conditionalFormatting>
  <conditionalFormatting sqref="Y18:Z18 AB18:AF18">
    <cfRule type="cellIs" dxfId="286" priority="46" operator="lessThan">
      <formula>0</formula>
    </cfRule>
  </conditionalFormatting>
  <conditionalFormatting sqref="N19">
    <cfRule type="cellIs" dxfId="285" priority="45" operator="lessThan">
      <formula>0</formula>
    </cfRule>
  </conditionalFormatting>
  <conditionalFormatting sqref="Q19:V19">
    <cfRule type="cellIs" dxfId="284" priority="44" operator="lessThan">
      <formula>0</formula>
    </cfRule>
  </conditionalFormatting>
  <conditionalFormatting sqref="Y19:Z19 AB19:AF19">
    <cfRule type="cellIs" dxfId="283" priority="43" operator="lessThan">
      <formula>0</formula>
    </cfRule>
  </conditionalFormatting>
  <conditionalFormatting sqref="N20">
    <cfRule type="cellIs" dxfId="282" priority="42" operator="lessThan">
      <formula>0</formula>
    </cfRule>
  </conditionalFormatting>
  <conditionalFormatting sqref="Q20:V20">
    <cfRule type="cellIs" dxfId="281" priority="41" operator="lessThan">
      <formula>0</formula>
    </cfRule>
  </conditionalFormatting>
  <conditionalFormatting sqref="Y20:Z20 AB20:AF20">
    <cfRule type="cellIs" dxfId="280" priority="40" operator="lessThan">
      <formula>0</formula>
    </cfRule>
  </conditionalFormatting>
  <conditionalFormatting sqref="N21">
    <cfRule type="cellIs" dxfId="279" priority="39" operator="lessThan">
      <formula>0</formula>
    </cfRule>
  </conditionalFormatting>
  <conditionalFormatting sqref="Q21:V21">
    <cfRule type="cellIs" dxfId="278" priority="38" operator="lessThan">
      <formula>0</formula>
    </cfRule>
  </conditionalFormatting>
  <conditionalFormatting sqref="Y21:Z21 AB21:AF21">
    <cfRule type="cellIs" dxfId="277" priority="37" operator="lessThan">
      <formula>0</formula>
    </cfRule>
  </conditionalFormatting>
  <conditionalFormatting sqref="N22">
    <cfRule type="cellIs" dxfId="276" priority="36" operator="lessThan">
      <formula>0</formula>
    </cfRule>
  </conditionalFormatting>
  <conditionalFormatting sqref="Q22:V22">
    <cfRule type="cellIs" dxfId="275" priority="35" operator="lessThan">
      <formula>0</formula>
    </cfRule>
  </conditionalFormatting>
  <conditionalFormatting sqref="Y22:Z22 AB22:AF22">
    <cfRule type="cellIs" dxfId="274" priority="34" operator="lessThan">
      <formula>0</formula>
    </cfRule>
  </conditionalFormatting>
  <conditionalFormatting sqref="N23">
    <cfRule type="cellIs" dxfId="273" priority="33" operator="lessThan">
      <formula>0</formula>
    </cfRule>
  </conditionalFormatting>
  <conditionalFormatting sqref="Q23:V23">
    <cfRule type="cellIs" dxfId="272" priority="32" operator="lessThan">
      <formula>0</formula>
    </cfRule>
  </conditionalFormatting>
  <conditionalFormatting sqref="Y23:Z23 AB23:AF23">
    <cfRule type="cellIs" dxfId="271" priority="31" operator="lessThan">
      <formula>0</formula>
    </cfRule>
  </conditionalFormatting>
  <conditionalFormatting sqref="N24">
    <cfRule type="cellIs" dxfId="270" priority="30" operator="lessThan">
      <formula>0</formula>
    </cfRule>
  </conditionalFormatting>
  <conditionalFormatting sqref="Q24:V24 Q23:U23">
    <cfRule type="cellIs" dxfId="269" priority="29" operator="lessThan">
      <formula>0</formula>
    </cfRule>
  </conditionalFormatting>
  <conditionalFormatting sqref="Y24:Z24 AD23:AF23 AB24:AF24">
    <cfRule type="cellIs" dxfId="268" priority="28" operator="lessThan">
      <formula>0</formula>
    </cfRule>
  </conditionalFormatting>
  <conditionalFormatting sqref="N25">
    <cfRule type="cellIs" dxfId="267" priority="27" operator="lessThan">
      <formula>0</formula>
    </cfRule>
  </conditionalFormatting>
  <conditionalFormatting sqref="Q25:V25">
    <cfRule type="cellIs" dxfId="266" priority="26" operator="lessThan">
      <formula>0</formula>
    </cfRule>
  </conditionalFormatting>
  <conditionalFormatting sqref="Y25:Z25 AB25:AF25">
    <cfRule type="cellIs" dxfId="265" priority="25" operator="lessThan">
      <formula>0</formula>
    </cfRule>
  </conditionalFormatting>
  <conditionalFormatting sqref="N26">
    <cfRule type="cellIs" dxfId="264" priority="24" operator="lessThan">
      <formula>0</formula>
    </cfRule>
  </conditionalFormatting>
  <conditionalFormatting sqref="Q26:V26">
    <cfRule type="cellIs" dxfId="263" priority="23" operator="lessThan">
      <formula>0</formula>
    </cfRule>
  </conditionalFormatting>
  <conditionalFormatting sqref="Y26:Z26 AB26:AF26">
    <cfRule type="cellIs" dxfId="262" priority="22" operator="lessThan">
      <formula>0</formula>
    </cfRule>
  </conditionalFormatting>
  <conditionalFormatting sqref="N27">
    <cfRule type="cellIs" dxfId="261" priority="21" operator="lessThan">
      <formula>0</formula>
    </cfRule>
  </conditionalFormatting>
  <conditionalFormatting sqref="Q27:V27">
    <cfRule type="cellIs" dxfId="260" priority="20" operator="lessThan">
      <formula>0</formula>
    </cfRule>
  </conditionalFormatting>
  <conditionalFormatting sqref="Y27:Z27 AB27:AF27">
    <cfRule type="cellIs" dxfId="259" priority="19" operator="lessThan">
      <formula>0</formula>
    </cfRule>
  </conditionalFormatting>
  <conditionalFormatting sqref="N28">
    <cfRule type="cellIs" dxfId="258" priority="18" operator="lessThan">
      <formula>0</formula>
    </cfRule>
  </conditionalFormatting>
  <conditionalFormatting sqref="Q28:V28">
    <cfRule type="cellIs" dxfId="257" priority="17" operator="lessThan">
      <formula>0</formula>
    </cfRule>
  </conditionalFormatting>
  <conditionalFormatting sqref="Y28:Z28 AB28:AF28">
    <cfRule type="cellIs" dxfId="256" priority="16" operator="lessThan">
      <formula>0</formula>
    </cfRule>
  </conditionalFormatting>
  <conditionalFormatting sqref="AA40">
    <cfRule type="cellIs" dxfId="255" priority="15" operator="lessThan">
      <formula>0</formula>
    </cfRule>
  </conditionalFormatting>
  <conditionalFormatting sqref="AA9:AA13 AA15 AA29:AA39">
    <cfRule type="cellIs" dxfId="254" priority="14" operator="lessThan">
      <formula>0</formula>
    </cfRule>
  </conditionalFormatting>
  <conditionalFormatting sqref="AA14">
    <cfRule type="cellIs" dxfId="253" priority="13" operator="lessThan">
      <formula>0</formula>
    </cfRule>
  </conditionalFormatting>
  <conditionalFormatting sqref="AA16:AA17">
    <cfRule type="cellIs" dxfId="252" priority="12" operator="lessThan">
      <formula>0</formula>
    </cfRule>
  </conditionalFormatting>
  <conditionalFormatting sqref="AA18">
    <cfRule type="cellIs" dxfId="251" priority="11" operator="lessThan">
      <formula>0</formula>
    </cfRule>
  </conditionalFormatting>
  <conditionalFormatting sqref="AA19">
    <cfRule type="cellIs" dxfId="250" priority="10" operator="lessThan">
      <formula>0</formula>
    </cfRule>
  </conditionalFormatting>
  <conditionalFormatting sqref="AA20">
    <cfRule type="cellIs" dxfId="249" priority="9" operator="lessThan">
      <formula>0</formula>
    </cfRule>
  </conditionalFormatting>
  <conditionalFormatting sqref="AA21">
    <cfRule type="cellIs" dxfId="248" priority="8" operator="lessThan">
      <formula>0</formula>
    </cfRule>
  </conditionalFormatting>
  <conditionalFormatting sqref="AA22">
    <cfRule type="cellIs" dxfId="247" priority="7" operator="lessThan">
      <formula>0</formula>
    </cfRule>
  </conditionalFormatting>
  <conditionalFormatting sqref="AA23">
    <cfRule type="cellIs" dxfId="246" priority="6" operator="lessThan">
      <formula>0</formula>
    </cfRule>
  </conditionalFormatting>
  <conditionalFormatting sqref="AA24">
    <cfRule type="cellIs" dxfId="245" priority="5" operator="lessThan">
      <formula>0</formula>
    </cfRule>
  </conditionalFormatting>
  <conditionalFormatting sqref="AA25">
    <cfRule type="cellIs" dxfId="244" priority="4" operator="lessThan">
      <formula>0</formula>
    </cfRule>
  </conditionalFormatting>
  <conditionalFormatting sqref="AA26">
    <cfRule type="cellIs" dxfId="243" priority="3" operator="lessThan">
      <formula>0</formula>
    </cfRule>
  </conditionalFormatting>
  <conditionalFormatting sqref="AA27">
    <cfRule type="cellIs" dxfId="242" priority="2" operator="lessThan">
      <formula>0</formula>
    </cfRule>
  </conditionalFormatting>
  <conditionalFormatting sqref="AA28">
    <cfRule type="cellIs" dxfId="241" priority="1" operator="lessThan">
      <formula>0</formula>
    </cfRule>
  </conditionalFormatting>
  <pageMargins left="0.75" right="0.75" top="1" bottom="1" header="0.5" footer="0.5"/>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EB889-E7DA-4789-B664-BD71E64871AA}">
  <dimension ref="A1:AL42"/>
  <sheetViews>
    <sheetView topLeftCell="G1" zoomScale="70" zoomScaleNormal="70" workbookViewId="0">
      <pane ySplit="8" topLeftCell="A9" activePane="bottomLeft" state="frozen"/>
      <selection activeCell="A36" sqref="A6:AH42"/>
      <selection pane="bottomLeft" activeCell="A36" sqref="A6:AH42"/>
    </sheetView>
  </sheetViews>
  <sheetFormatPr defaultColWidth="13.5703125" defaultRowHeight="20.100000000000001" customHeight="1"/>
  <cols>
    <col min="1" max="11" width="13.5703125" style="25"/>
    <col min="12" max="12" width="13.5703125" style="25" customWidth="1"/>
    <col min="13" max="13" width="13.5703125" style="25" hidden="1" customWidth="1"/>
    <col min="14" max="15" width="13.5703125" style="25"/>
    <col min="16" max="16" width="15.85546875" style="25" bestFit="1" customWidth="1"/>
    <col min="17" max="17" width="16" style="25" bestFit="1" customWidth="1"/>
    <col min="18" max="18" width="14.28515625" style="25" bestFit="1" customWidth="1"/>
    <col min="19" max="19" width="15.7109375" style="25" bestFit="1" customWidth="1"/>
    <col min="20" max="20" width="17.42578125" style="25" bestFit="1" customWidth="1"/>
    <col min="21" max="16384" width="13.5703125" style="25"/>
  </cols>
  <sheetData>
    <row r="1" spans="1:38" ht="20.100000000000001" customHeight="1" thickBot="1">
      <c r="A1" s="77"/>
      <c r="B1" s="77"/>
      <c r="F1" s="30"/>
      <c r="G1" s="30"/>
      <c r="H1" s="30"/>
      <c r="I1" s="48"/>
      <c r="J1" s="30"/>
      <c r="K1" s="30"/>
      <c r="L1" s="29"/>
      <c r="M1" s="29"/>
      <c r="N1" s="29"/>
      <c r="O1" s="29"/>
      <c r="Q1" s="29"/>
      <c r="R1" s="29"/>
      <c r="T1" s="29"/>
      <c r="W1" s="29"/>
      <c r="Z1" s="29"/>
      <c r="AA1" s="29"/>
      <c r="AB1" s="29"/>
      <c r="AC1" s="29"/>
      <c r="AD1" s="29"/>
      <c r="AE1" s="29"/>
      <c r="AF1" s="29"/>
      <c r="AH1" s="29"/>
    </row>
    <row r="2" spans="1:38" ht="20.100000000000001" customHeight="1" thickBot="1">
      <c r="A2" s="26" t="s">
        <v>43</v>
      </c>
      <c r="B2" s="27" t="s">
        <v>11</v>
      </c>
      <c r="C2" s="64" t="s">
        <v>12</v>
      </c>
      <c r="D2" s="28" t="s">
        <v>55</v>
      </c>
      <c r="E2" s="29"/>
      <c r="F2" s="30"/>
      <c r="G2" s="30"/>
      <c r="H2" s="30"/>
      <c r="I2" s="48"/>
      <c r="J2" s="30"/>
      <c r="K2" s="30"/>
      <c r="L2" s="50" t="s">
        <v>56</v>
      </c>
      <c r="M2" s="50"/>
      <c r="N2" s="50" t="s">
        <v>57</v>
      </c>
      <c r="O2" s="50" t="s">
        <v>58</v>
      </c>
      <c r="P2" s="50" t="s">
        <v>16</v>
      </c>
      <c r="Q2" s="50" t="s">
        <v>59</v>
      </c>
      <c r="R2" s="50" t="s">
        <v>60</v>
      </c>
      <c r="S2" s="50" t="s">
        <v>18</v>
      </c>
      <c r="T2" s="50" t="s">
        <v>61</v>
      </c>
      <c r="U2" s="50" t="s">
        <v>20</v>
      </c>
      <c r="V2" s="50" t="s">
        <v>21</v>
      </c>
      <c r="W2" s="50" t="s">
        <v>62</v>
      </c>
      <c r="X2" s="50" t="s">
        <v>30</v>
      </c>
      <c r="Y2" s="50" t="s">
        <v>31</v>
      </c>
      <c r="Z2" s="85" t="s">
        <v>126</v>
      </c>
      <c r="AA2" s="50" t="s">
        <v>32</v>
      </c>
      <c r="AB2" s="50" t="s">
        <v>177</v>
      </c>
      <c r="AC2" s="50" t="s">
        <v>110</v>
      </c>
      <c r="AD2" s="50" t="s">
        <v>111</v>
      </c>
      <c r="AE2" s="50" t="s">
        <v>37</v>
      </c>
      <c r="AF2" s="50" t="s">
        <v>38</v>
      </c>
      <c r="AG2" s="50" t="s">
        <v>24</v>
      </c>
      <c r="AH2" s="50" t="s">
        <v>64</v>
      </c>
    </row>
    <row r="3" spans="1:38" ht="20.100000000000001" customHeight="1" thickBot="1">
      <c r="A3" s="31" t="s">
        <v>65</v>
      </c>
      <c r="B3" s="32">
        <v>4536</v>
      </c>
      <c r="C3" s="32">
        <v>904</v>
      </c>
      <c r="D3" s="32">
        <v>66466</v>
      </c>
      <c r="E3" s="29"/>
      <c r="F3" s="30"/>
      <c r="G3" s="30"/>
      <c r="H3" s="30"/>
      <c r="I3" s="48"/>
      <c r="J3" s="30"/>
      <c r="K3" s="30"/>
      <c r="L3" s="57">
        <v>41750031</v>
      </c>
      <c r="M3" s="57"/>
      <c r="N3" s="57">
        <v>38172790</v>
      </c>
      <c r="O3" s="57">
        <v>3577241</v>
      </c>
      <c r="P3" s="57">
        <v>349037987.88000011</v>
      </c>
      <c r="Q3" s="57">
        <v>344321333.92000002</v>
      </c>
      <c r="R3" s="57">
        <v>7410012.9300000006</v>
      </c>
      <c r="S3" s="57">
        <v>341627974.74000001</v>
      </c>
      <c r="T3" s="57">
        <v>3239125.4399999995</v>
      </c>
      <c r="U3" s="57">
        <v>1263648.4099999999</v>
      </c>
      <c r="V3" s="57">
        <v>2067.7600000000002</v>
      </c>
      <c r="W3" s="57">
        <v>4170887.4899999993</v>
      </c>
      <c r="X3" s="57">
        <v>926848</v>
      </c>
      <c r="Y3" s="57">
        <v>76344</v>
      </c>
      <c r="Z3" s="57">
        <v>1003192</v>
      </c>
      <c r="AA3" s="57">
        <v>889201.55160000012</v>
      </c>
      <c r="AB3" s="57">
        <v>0</v>
      </c>
      <c r="AC3" s="57">
        <v>1136042</v>
      </c>
      <c r="AD3" s="57">
        <v>0</v>
      </c>
      <c r="AE3" s="57">
        <v>32369</v>
      </c>
      <c r="AF3" s="57">
        <v>-390358.24</v>
      </c>
      <c r="AG3" s="57">
        <v>41716189.400000006</v>
      </c>
      <c r="AH3" s="57">
        <v>1142451.9383999996</v>
      </c>
    </row>
    <row r="4" spans="1:38" ht="20.100000000000001" customHeight="1" thickBot="1">
      <c r="A4" s="33" t="s">
        <v>41</v>
      </c>
      <c r="B4" s="34">
        <v>146.32258064516128</v>
      </c>
      <c r="C4" s="34">
        <v>29.161290322580644</v>
      </c>
      <c r="D4" s="34">
        <v>2144.0645161290322</v>
      </c>
      <c r="E4" s="29"/>
      <c r="F4" s="30"/>
      <c r="G4" s="30"/>
      <c r="H4" s="30"/>
      <c r="I4" s="48"/>
      <c r="J4" s="30"/>
      <c r="K4" s="30"/>
      <c r="L4" s="57">
        <v>1346775.1935483871</v>
      </c>
      <c r="M4" s="57"/>
      <c r="N4" s="57">
        <v>1231380.3225806451</v>
      </c>
      <c r="O4" s="57">
        <v>115394.87096774194</v>
      </c>
      <c r="P4" s="57">
        <v>11259289.931612907</v>
      </c>
      <c r="Q4" s="57">
        <v>11107139.803870969</v>
      </c>
      <c r="R4" s="57">
        <v>239032.67516129033</v>
      </c>
      <c r="S4" s="57">
        <v>11020257.24967742</v>
      </c>
      <c r="T4" s="57">
        <v>104487.91741935482</v>
      </c>
      <c r="U4" s="57">
        <v>43574.083103448276</v>
      </c>
      <c r="V4" s="57">
        <v>66.701935483870969</v>
      </c>
      <c r="W4" s="57">
        <v>134544.75774193546</v>
      </c>
      <c r="X4" s="57">
        <v>29898.322580645163</v>
      </c>
      <c r="Y4" s="57">
        <v>2462.7096774193546</v>
      </c>
      <c r="Z4" s="57">
        <v>32361.032258064515</v>
      </c>
      <c r="AA4" s="57">
        <v>28683.921019354842</v>
      </c>
      <c r="AB4" s="57">
        <v>0</v>
      </c>
      <c r="AC4" s="57">
        <v>36646.516129032258</v>
      </c>
      <c r="AD4" s="57">
        <v>0</v>
      </c>
      <c r="AE4" s="57">
        <v>1044.1612903225807</v>
      </c>
      <c r="AF4" s="57">
        <v>-12592.20129032258</v>
      </c>
      <c r="AG4" s="57">
        <v>1345683.5290322583</v>
      </c>
      <c r="AH4" s="57">
        <v>36853.288335483856</v>
      </c>
    </row>
    <row r="5" spans="1:38" ht="20.100000000000001" customHeight="1" thickBot="1">
      <c r="A5" s="29"/>
      <c r="B5" s="35"/>
      <c r="C5" s="35"/>
      <c r="D5" s="35"/>
      <c r="E5" s="35"/>
      <c r="F5" s="30"/>
      <c r="G5" s="30"/>
      <c r="H5" s="30"/>
      <c r="I5" s="48"/>
      <c r="J5" s="30"/>
      <c r="K5" s="30"/>
      <c r="L5" s="53"/>
      <c r="M5" s="53"/>
      <c r="N5" s="53"/>
      <c r="O5" s="53"/>
      <c r="P5" s="53"/>
      <c r="Q5" s="53"/>
      <c r="R5" s="53"/>
      <c r="S5" s="53"/>
      <c r="T5" s="30"/>
      <c r="U5" s="30"/>
      <c r="V5" s="30"/>
      <c r="W5" s="53"/>
      <c r="X5" s="53"/>
      <c r="Y5" s="53"/>
      <c r="Z5" s="53"/>
      <c r="AA5" s="53"/>
      <c r="AB5" s="53"/>
      <c r="AC5" s="53"/>
      <c r="AD5" s="53"/>
      <c r="AE5" s="53"/>
      <c r="AF5" s="53"/>
      <c r="AG5" s="30"/>
      <c r="AH5" s="30"/>
    </row>
    <row r="6" spans="1:38" ht="20.100000000000001" customHeight="1">
      <c r="A6" s="198" t="s">
        <v>132</v>
      </c>
      <c r="B6" s="199"/>
      <c r="C6" s="199"/>
      <c r="D6" s="199"/>
      <c r="E6" s="199"/>
      <c r="F6" s="199"/>
      <c r="G6" s="199"/>
      <c r="H6" s="199"/>
      <c r="I6" s="199"/>
      <c r="J6" s="199"/>
      <c r="K6" s="199"/>
      <c r="L6" s="199"/>
      <c r="M6" s="199"/>
      <c r="N6" s="199"/>
      <c r="O6" s="199"/>
      <c r="P6" s="199"/>
      <c r="Q6" s="199"/>
      <c r="R6" s="199"/>
      <c r="S6" s="199"/>
      <c r="T6" s="199"/>
      <c r="U6" s="199"/>
      <c r="V6" s="199"/>
      <c r="W6" s="199"/>
      <c r="X6" s="199"/>
      <c r="Y6" s="199"/>
      <c r="Z6" s="199"/>
      <c r="AA6" s="199"/>
      <c r="AB6" s="199"/>
      <c r="AC6" s="199"/>
      <c r="AD6" s="199"/>
      <c r="AE6" s="199"/>
      <c r="AF6" s="199"/>
      <c r="AG6" s="199"/>
      <c r="AH6" s="200"/>
    </row>
    <row r="7" spans="1:38" ht="50.1" customHeight="1">
      <c r="A7" s="36" t="s">
        <v>1</v>
      </c>
      <c r="B7" s="37" t="s">
        <v>67</v>
      </c>
      <c r="C7" s="37" t="s">
        <v>68</v>
      </c>
      <c r="D7" s="37" t="s">
        <v>55</v>
      </c>
      <c r="E7" s="38" t="s">
        <v>13</v>
      </c>
      <c r="F7" s="37" t="s">
        <v>69</v>
      </c>
      <c r="G7" s="37" t="s">
        <v>70</v>
      </c>
      <c r="H7" s="37" t="s">
        <v>71</v>
      </c>
      <c r="I7" s="37" t="s">
        <v>72</v>
      </c>
      <c r="J7" s="37" t="s">
        <v>73</v>
      </c>
      <c r="K7" s="37" t="s">
        <v>74</v>
      </c>
      <c r="L7" s="37" t="s">
        <v>75</v>
      </c>
      <c r="M7" s="37"/>
      <c r="N7" s="37" t="s">
        <v>76</v>
      </c>
      <c r="O7" s="37" t="s">
        <v>77</v>
      </c>
      <c r="P7" s="38" t="s">
        <v>16</v>
      </c>
      <c r="Q7" s="37" t="s">
        <v>17</v>
      </c>
      <c r="R7" s="37" t="s">
        <v>78</v>
      </c>
      <c r="S7" s="38" t="s">
        <v>18</v>
      </c>
      <c r="T7" s="37" t="s">
        <v>79</v>
      </c>
      <c r="U7" s="38" t="s">
        <v>20</v>
      </c>
      <c r="V7" s="38" t="s">
        <v>21</v>
      </c>
      <c r="W7" s="37" t="s">
        <v>80</v>
      </c>
      <c r="X7" s="38" t="s">
        <v>30</v>
      </c>
      <c r="Y7" s="38" t="s">
        <v>31</v>
      </c>
      <c r="Z7" s="86" t="s">
        <v>126</v>
      </c>
      <c r="AA7" s="37" t="s">
        <v>133</v>
      </c>
      <c r="AB7" s="37" t="s">
        <v>173</v>
      </c>
      <c r="AC7" s="37" t="s">
        <v>134</v>
      </c>
      <c r="AD7" s="37" t="s">
        <v>114</v>
      </c>
      <c r="AE7" s="86" t="s">
        <v>37</v>
      </c>
      <c r="AF7" s="86" t="s">
        <v>38</v>
      </c>
      <c r="AG7" s="38" t="s">
        <v>24</v>
      </c>
      <c r="AH7" s="65" t="s">
        <v>64</v>
      </c>
      <c r="AJ7" s="92" t="s">
        <v>81</v>
      </c>
      <c r="AK7" s="92" t="s">
        <v>82</v>
      </c>
      <c r="AL7" s="92" t="s">
        <v>83</v>
      </c>
    </row>
    <row r="8" spans="1:38" ht="50.1" customHeight="1" thickBot="1">
      <c r="A8" s="78" t="s">
        <v>84</v>
      </c>
      <c r="B8" s="79" t="s">
        <v>85</v>
      </c>
      <c r="C8" s="79" t="s">
        <v>135</v>
      </c>
      <c r="D8" s="40" t="s">
        <v>87</v>
      </c>
      <c r="E8" s="40" t="s">
        <v>115</v>
      </c>
      <c r="F8" s="79" t="s">
        <v>88</v>
      </c>
      <c r="G8" s="79" t="s">
        <v>136</v>
      </c>
      <c r="H8" s="79" t="s">
        <v>90</v>
      </c>
      <c r="I8" s="79" t="s">
        <v>137</v>
      </c>
      <c r="J8" s="79" t="s">
        <v>138</v>
      </c>
      <c r="K8" s="79" t="s">
        <v>93</v>
      </c>
      <c r="L8" s="79" t="s">
        <v>94</v>
      </c>
      <c r="M8" s="79"/>
      <c r="N8" s="79" t="s">
        <v>95</v>
      </c>
      <c r="O8" s="79" t="s">
        <v>96</v>
      </c>
      <c r="P8" s="40" t="s">
        <v>116</v>
      </c>
      <c r="Q8" s="79" t="s">
        <v>97</v>
      </c>
      <c r="R8" s="79" t="s">
        <v>98</v>
      </c>
      <c r="S8" s="40" t="s">
        <v>117</v>
      </c>
      <c r="T8" s="79" t="s">
        <v>139</v>
      </c>
      <c r="U8" s="40" t="s">
        <v>118</v>
      </c>
      <c r="V8" s="40" t="s">
        <v>119</v>
      </c>
      <c r="W8" s="79" t="s">
        <v>140</v>
      </c>
      <c r="X8" s="40" t="s">
        <v>120</v>
      </c>
      <c r="Y8" s="40" t="s">
        <v>121</v>
      </c>
      <c r="Z8" s="40" t="s">
        <v>141</v>
      </c>
      <c r="AA8" s="40" t="s">
        <v>122</v>
      </c>
      <c r="AB8" s="40" t="s">
        <v>174</v>
      </c>
      <c r="AC8" s="40" t="s">
        <v>142</v>
      </c>
      <c r="AD8" s="40" t="s">
        <v>124</v>
      </c>
      <c r="AE8" s="87" t="s">
        <v>102</v>
      </c>
      <c r="AF8" s="87" t="s">
        <v>103</v>
      </c>
      <c r="AG8" s="40" t="s">
        <v>125</v>
      </c>
      <c r="AH8" s="159" t="s">
        <v>104</v>
      </c>
      <c r="AJ8" s="93" t="s">
        <v>105</v>
      </c>
      <c r="AK8" s="93" t="s">
        <v>106</v>
      </c>
      <c r="AL8" s="93" t="s">
        <v>107</v>
      </c>
    </row>
    <row r="9" spans="1:38" ht="20.100000000000001" customHeight="1">
      <c r="A9" s="41">
        <v>46023</v>
      </c>
      <c r="B9" s="42">
        <v>143</v>
      </c>
      <c r="C9" s="42">
        <v>26</v>
      </c>
      <c r="D9" s="42">
        <v>1647</v>
      </c>
      <c r="E9" s="42">
        <v>1020</v>
      </c>
      <c r="F9" s="42">
        <v>1040</v>
      </c>
      <c r="G9" s="42">
        <v>2186</v>
      </c>
      <c r="H9" s="42">
        <v>247</v>
      </c>
      <c r="I9" s="42">
        <v>391</v>
      </c>
      <c r="J9" s="42">
        <v>1494</v>
      </c>
      <c r="K9" s="42">
        <v>3845</v>
      </c>
      <c r="L9" s="42">
        <v>1612517</v>
      </c>
      <c r="M9" s="42">
        <v>1282982</v>
      </c>
      <c r="N9" s="42">
        <v>1283740</v>
      </c>
      <c r="O9" s="82">
        <v>328777</v>
      </c>
      <c r="P9" s="42">
        <v>11528111.279999999</v>
      </c>
      <c r="Q9" s="42">
        <v>11320436.73</v>
      </c>
      <c r="R9" s="42">
        <v>306631.95</v>
      </c>
      <c r="S9" s="42">
        <v>11221479.32</v>
      </c>
      <c r="T9" s="42">
        <v>112936.48</v>
      </c>
      <c r="U9" s="42">
        <v>43313.91</v>
      </c>
      <c r="V9" s="42">
        <v>80</v>
      </c>
      <c r="W9" s="82">
        <v>193695.47000000003</v>
      </c>
      <c r="X9" s="42">
        <v>35798</v>
      </c>
      <c r="Y9" s="42">
        <v>2567</v>
      </c>
      <c r="Z9" s="83">
        <v>38365</v>
      </c>
      <c r="AA9" s="67">
        <v>36795.834000000003</v>
      </c>
      <c r="AB9" s="58">
        <v>0</v>
      </c>
      <c r="AC9" s="58">
        <v>758</v>
      </c>
      <c r="AD9" s="89">
        <v>0</v>
      </c>
      <c r="AE9" s="90">
        <v>0</v>
      </c>
      <c r="AF9" s="58">
        <v>0</v>
      </c>
      <c r="AG9" s="69">
        <v>1325072.99</v>
      </c>
      <c r="AH9" s="160">
        <v>117776.63600000003</v>
      </c>
      <c r="AJ9" s="74">
        <v>1550.4971153846154</v>
      </c>
      <c r="AK9" s="74">
        <v>7577.2668875502013</v>
      </c>
      <c r="AL9" s="74">
        <v>1.4365384615384615</v>
      </c>
    </row>
    <row r="10" spans="1:38" ht="20.100000000000001" customHeight="1">
      <c r="A10" s="41">
        <v>46024</v>
      </c>
      <c r="B10" s="43">
        <v>90</v>
      </c>
      <c r="C10" s="43">
        <v>25</v>
      </c>
      <c r="D10" s="43">
        <v>1410</v>
      </c>
      <c r="E10" s="43">
        <v>1007</v>
      </c>
      <c r="F10" s="43">
        <v>1025</v>
      </c>
      <c r="G10" s="43">
        <v>2208</v>
      </c>
      <c r="H10" s="43">
        <v>238</v>
      </c>
      <c r="I10" s="43">
        <v>400</v>
      </c>
      <c r="J10" s="43">
        <v>1298</v>
      </c>
      <c r="K10" s="43">
        <v>8045</v>
      </c>
      <c r="L10" s="43">
        <v>1434063</v>
      </c>
      <c r="M10" s="43">
        <v>1656417</v>
      </c>
      <c r="N10" s="42">
        <v>1664615</v>
      </c>
      <c r="O10" s="83">
        <v>-230552</v>
      </c>
      <c r="P10" s="43">
        <v>11464621.99</v>
      </c>
      <c r="Q10" s="43">
        <v>11441028.189999999</v>
      </c>
      <c r="R10" s="59">
        <v>-74557.600000000006</v>
      </c>
      <c r="S10" s="59">
        <v>11539179.59</v>
      </c>
      <c r="T10" s="43">
        <v>89140.14</v>
      </c>
      <c r="U10" s="43"/>
      <c r="V10" s="59">
        <v>100</v>
      </c>
      <c r="W10" s="83">
        <v>-163697.74</v>
      </c>
      <c r="X10" s="42">
        <v>31836</v>
      </c>
      <c r="Y10" s="42">
        <v>3329</v>
      </c>
      <c r="Z10" s="83">
        <v>35165</v>
      </c>
      <c r="AA10" s="67">
        <v>-8946.9120000000003</v>
      </c>
      <c r="AB10" s="60">
        <v>0</v>
      </c>
      <c r="AC10" s="60">
        <v>8198</v>
      </c>
      <c r="AD10" s="91">
        <v>0</v>
      </c>
      <c r="AE10" s="60">
        <v>0</v>
      </c>
      <c r="AF10" s="60">
        <v>0</v>
      </c>
      <c r="AG10" s="71">
        <v>1265368.1000000001</v>
      </c>
      <c r="AH10" s="160">
        <v>-198113.82799999998</v>
      </c>
      <c r="AJ10" s="74">
        <v>1399.0858536585365</v>
      </c>
      <c r="AK10" s="74">
        <v>8814.3514560862859</v>
      </c>
      <c r="AL10" s="74">
        <v>1.2663414634146342</v>
      </c>
    </row>
    <row r="11" spans="1:38" ht="20.100000000000001" customHeight="1">
      <c r="A11" s="41">
        <v>46025</v>
      </c>
      <c r="B11" s="44">
        <v>139</v>
      </c>
      <c r="C11" s="44">
        <v>22</v>
      </c>
      <c r="D11" s="44">
        <v>2154</v>
      </c>
      <c r="E11" s="44">
        <v>960</v>
      </c>
      <c r="F11" s="44">
        <v>978</v>
      </c>
      <c r="G11" s="44">
        <v>2104</v>
      </c>
      <c r="H11" s="44">
        <v>232</v>
      </c>
      <c r="I11" s="44">
        <v>361</v>
      </c>
      <c r="J11" s="44">
        <v>1978</v>
      </c>
      <c r="K11" s="44">
        <v>7640</v>
      </c>
      <c r="L11" s="44">
        <v>1558607</v>
      </c>
      <c r="M11" s="44">
        <v>1158053</v>
      </c>
      <c r="N11" s="42">
        <v>1165474</v>
      </c>
      <c r="O11" s="83">
        <v>393133</v>
      </c>
      <c r="P11" s="44">
        <v>12451853.109999999</v>
      </c>
      <c r="Q11" s="44">
        <v>12324541.560000001</v>
      </c>
      <c r="R11" s="60">
        <v>388129.97</v>
      </c>
      <c r="S11" s="60">
        <v>12063723.130000001</v>
      </c>
      <c r="T11" s="60">
        <v>64171.27</v>
      </c>
      <c r="U11" s="60"/>
      <c r="V11" s="60">
        <v>40</v>
      </c>
      <c r="W11" s="83">
        <v>323958.69999999995</v>
      </c>
      <c r="X11" s="42">
        <v>34601</v>
      </c>
      <c r="Y11" s="42">
        <v>2331</v>
      </c>
      <c r="Z11" s="83">
        <v>36932</v>
      </c>
      <c r="AA11" s="67">
        <v>46575.596399999995</v>
      </c>
      <c r="AB11" s="60">
        <v>0</v>
      </c>
      <c r="AC11" s="60">
        <v>7421</v>
      </c>
      <c r="AD11" s="91">
        <v>0</v>
      </c>
      <c r="AE11" s="60">
        <v>0</v>
      </c>
      <c r="AF11" s="60">
        <v>-12510.03</v>
      </c>
      <c r="AG11" s="71">
        <v>1284300.57</v>
      </c>
      <c r="AH11" s="160">
        <v>233030.10359999997</v>
      </c>
      <c r="AJ11" s="74">
        <v>1593.6676891615541</v>
      </c>
      <c r="AK11" s="74">
        <v>6230.8096865520729</v>
      </c>
      <c r="AL11" s="74">
        <v>2.0224948875255624</v>
      </c>
    </row>
    <row r="12" spans="1:38" ht="20.100000000000001" customHeight="1">
      <c r="A12" s="41">
        <v>46026</v>
      </c>
      <c r="B12" s="43">
        <v>171</v>
      </c>
      <c r="C12" s="43">
        <v>28</v>
      </c>
      <c r="D12" s="43">
        <v>1846</v>
      </c>
      <c r="E12" s="43">
        <v>937</v>
      </c>
      <c r="F12" s="43">
        <v>962</v>
      </c>
      <c r="G12" s="43">
        <v>2121</v>
      </c>
      <c r="H12" s="43">
        <v>252</v>
      </c>
      <c r="I12" s="43">
        <v>390</v>
      </c>
      <c r="J12" s="43">
        <v>1727</v>
      </c>
      <c r="K12" s="43">
        <v>9175</v>
      </c>
      <c r="L12" s="43">
        <v>1596245</v>
      </c>
      <c r="M12" s="43">
        <v>1703074</v>
      </c>
      <c r="N12" s="42">
        <v>1707825</v>
      </c>
      <c r="O12" s="83">
        <v>-111580</v>
      </c>
      <c r="P12" s="43">
        <v>10401802.279999999</v>
      </c>
      <c r="Q12" s="43">
        <v>10383084.98</v>
      </c>
      <c r="R12" s="43">
        <v>54176.68</v>
      </c>
      <c r="S12" s="43">
        <v>10347625.59</v>
      </c>
      <c r="T12" s="43">
        <v>117987.54</v>
      </c>
      <c r="U12" s="43">
        <v>68426.14</v>
      </c>
      <c r="V12" s="43">
        <v>60</v>
      </c>
      <c r="W12" s="83">
        <v>-63810.859999999993</v>
      </c>
      <c r="X12" s="42">
        <v>35437</v>
      </c>
      <c r="Y12" s="42">
        <v>3416</v>
      </c>
      <c r="Z12" s="83">
        <v>38853</v>
      </c>
      <c r="AA12" s="67">
        <v>6501.2015999999994</v>
      </c>
      <c r="AB12" s="60">
        <v>0</v>
      </c>
      <c r="AC12" s="60">
        <v>4751</v>
      </c>
      <c r="AD12" s="91">
        <v>0</v>
      </c>
      <c r="AE12" s="60">
        <v>0</v>
      </c>
      <c r="AF12" s="60">
        <v>0</v>
      </c>
      <c r="AG12" s="71">
        <v>1351895.34</v>
      </c>
      <c r="AH12" s="160">
        <v>-113916.06159999999</v>
      </c>
      <c r="AJ12" s="74">
        <v>1659.2983367983368</v>
      </c>
      <c r="AK12" s="74">
        <v>6012.2090214244354</v>
      </c>
      <c r="AL12" s="74">
        <v>1.7952182952182951</v>
      </c>
    </row>
    <row r="13" spans="1:38" ht="20.100000000000001" customHeight="1">
      <c r="A13" s="41">
        <v>46027</v>
      </c>
      <c r="B13" s="43">
        <v>143</v>
      </c>
      <c r="C13" s="43">
        <v>29</v>
      </c>
      <c r="D13" s="43">
        <v>1644</v>
      </c>
      <c r="E13" s="43">
        <v>917</v>
      </c>
      <c r="F13" s="43">
        <v>935</v>
      </c>
      <c r="G13" s="43">
        <v>2097</v>
      </c>
      <c r="H13" s="43">
        <v>247</v>
      </c>
      <c r="I13" s="43">
        <v>359</v>
      </c>
      <c r="J13" s="43">
        <v>1535</v>
      </c>
      <c r="K13" s="43">
        <v>9890</v>
      </c>
      <c r="L13" s="43">
        <v>1445332</v>
      </c>
      <c r="M13" s="43">
        <v>1366272</v>
      </c>
      <c r="N13" s="42">
        <v>1717252</v>
      </c>
      <c r="O13" s="83">
        <v>-271920</v>
      </c>
      <c r="P13" s="43">
        <v>12268468.42</v>
      </c>
      <c r="Q13" s="43">
        <v>12025746.48</v>
      </c>
      <c r="R13" s="43">
        <v>361638.92</v>
      </c>
      <c r="S13" s="43">
        <v>11906829.49</v>
      </c>
      <c r="T13" s="43">
        <v>177277.8</v>
      </c>
      <c r="U13" s="43">
        <v>57442.34</v>
      </c>
      <c r="V13" s="43">
        <v>160</v>
      </c>
      <c r="W13" s="83">
        <v>184361.12</v>
      </c>
      <c r="X13" s="42">
        <v>32086</v>
      </c>
      <c r="Y13" s="42">
        <v>3435</v>
      </c>
      <c r="Z13" s="83">
        <v>35521</v>
      </c>
      <c r="AA13" s="67">
        <v>43396.670399999995</v>
      </c>
      <c r="AB13" s="60">
        <v>0</v>
      </c>
      <c r="AC13" s="60">
        <v>350980</v>
      </c>
      <c r="AD13" s="91">
        <v>0</v>
      </c>
      <c r="AE13" s="60">
        <v>10000</v>
      </c>
      <c r="AF13" s="91">
        <v>-89819.6</v>
      </c>
      <c r="AG13" s="60">
        <v>1332733.6299999999</v>
      </c>
      <c r="AH13" s="160">
        <v>-245536.55040000001</v>
      </c>
      <c r="AJ13" s="74">
        <v>1545.8096256684491</v>
      </c>
      <c r="AK13" s="74">
        <v>7834.3625276872963</v>
      </c>
      <c r="AL13" s="74">
        <v>1.641711229946524</v>
      </c>
    </row>
    <row r="14" spans="1:38" ht="20.100000000000001" customHeight="1">
      <c r="A14" s="41">
        <v>46028</v>
      </c>
      <c r="B14" s="43">
        <v>128</v>
      </c>
      <c r="C14" s="43">
        <v>26</v>
      </c>
      <c r="D14" s="43">
        <v>1639</v>
      </c>
      <c r="E14" s="43">
        <v>950</v>
      </c>
      <c r="F14" s="43">
        <v>969</v>
      </c>
      <c r="G14" s="43">
        <v>2038</v>
      </c>
      <c r="H14" s="43">
        <v>261</v>
      </c>
      <c r="I14" s="43">
        <v>389</v>
      </c>
      <c r="J14" s="43">
        <v>1516</v>
      </c>
      <c r="K14" s="43">
        <v>7790</v>
      </c>
      <c r="L14" s="43">
        <v>1718066</v>
      </c>
      <c r="M14" s="43">
        <v>1549484</v>
      </c>
      <c r="N14" s="42">
        <v>1553053</v>
      </c>
      <c r="O14" s="83">
        <v>165013</v>
      </c>
      <c r="P14" s="43">
        <v>13453020.6</v>
      </c>
      <c r="Q14" s="43">
        <v>13290606.630000001</v>
      </c>
      <c r="R14" s="43">
        <v>240430.71</v>
      </c>
      <c r="S14" s="43">
        <v>13212589.890000001</v>
      </c>
      <c r="T14" s="43">
        <v>158445</v>
      </c>
      <c r="U14" s="43">
        <v>69971.88</v>
      </c>
      <c r="V14" s="43">
        <v>0</v>
      </c>
      <c r="W14" s="83">
        <v>81985.709999999992</v>
      </c>
      <c r="X14" s="42">
        <v>38141</v>
      </c>
      <c r="Y14" s="42">
        <v>3106</v>
      </c>
      <c r="Z14" s="83">
        <v>41247</v>
      </c>
      <c r="AA14" s="67">
        <v>28851.685199999996</v>
      </c>
      <c r="AB14" s="60">
        <v>0</v>
      </c>
      <c r="AC14" s="60">
        <v>3569</v>
      </c>
      <c r="AD14" s="91">
        <v>0</v>
      </c>
      <c r="AE14" s="60">
        <v>0</v>
      </c>
      <c r="AF14" s="91">
        <v>0</v>
      </c>
      <c r="AG14" s="60">
        <v>1317514.01</v>
      </c>
      <c r="AH14" s="160">
        <v>8318.0247999999956</v>
      </c>
      <c r="AJ14" s="74">
        <v>1773.0299277605779</v>
      </c>
      <c r="AK14" s="74">
        <v>8766.8909168865448</v>
      </c>
      <c r="AL14" s="74">
        <v>1.564499484004128</v>
      </c>
    </row>
    <row r="15" spans="1:38" ht="20.100000000000001" customHeight="1">
      <c r="A15" s="41">
        <v>46029</v>
      </c>
      <c r="B15" s="43">
        <v>104</v>
      </c>
      <c r="C15" s="43">
        <v>19</v>
      </c>
      <c r="D15" s="43">
        <v>1465</v>
      </c>
      <c r="E15" s="43">
        <v>924</v>
      </c>
      <c r="F15" s="43">
        <v>938</v>
      </c>
      <c r="G15" s="43">
        <v>2060</v>
      </c>
      <c r="H15" s="43">
        <v>233</v>
      </c>
      <c r="I15" s="43">
        <v>316</v>
      </c>
      <c r="J15" s="43">
        <v>1359</v>
      </c>
      <c r="K15" s="43">
        <v>2432</v>
      </c>
      <c r="L15" s="43">
        <v>2010231</v>
      </c>
      <c r="M15" s="43">
        <v>1062080</v>
      </c>
      <c r="N15" s="42">
        <v>1064173</v>
      </c>
      <c r="O15" s="83">
        <v>946058</v>
      </c>
      <c r="P15" s="43">
        <v>11697020.640000001</v>
      </c>
      <c r="Q15" s="43">
        <v>11591270.84</v>
      </c>
      <c r="R15" s="72">
        <v>1076509.8600000001</v>
      </c>
      <c r="S15" s="72">
        <v>10620510.77</v>
      </c>
      <c r="T15" s="59">
        <v>111419.27</v>
      </c>
      <c r="U15" s="59">
        <v>61781.71</v>
      </c>
      <c r="V15" s="59">
        <v>40</v>
      </c>
      <c r="W15" s="83">
        <v>965090.59000000008</v>
      </c>
      <c r="X15" s="42">
        <v>44627</v>
      </c>
      <c r="Y15" s="42">
        <v>2128</v>
      </c>
      <c r="Z15" s="83">
        <v>46755</v>
      </c>
      <c r="AA15" s="67">
        <v>129181.18320000001</v>
      </c>
      <c r="AB15" s="60">
        <v>0</v>
      </c>
      <c r="AC15" s="60">
        <v>2093</v>
      </c>
      <c r="AD15" s="91">
        <v>0</v>
      </c>
      <c r="AE15" s="60">
        <v>0</v>
      </c>
      <c r="AF15" s="60">
        <v>0</v>
      </c>
      <c r="AG15" s="71">
        <v>1329797.96</v>
      </c>
      <c r="AH15" s="160">
        <v>787061.40680000011</v>
      </c>
      <c r="AJ15" s="74">
        <v>2143.1034115138591</v>
      </c>
      <c r="AK15" s="74">
        <v>8529.2647829286234</v>
      </c>
      <c r="AL15" s="74">
        <v>1.4488272921108742</v>
      </c>
    </row>
    <row r="16" spans="1:38" ht="20.100000000000001" customHeight="1">
      <c r="A16" s="41">
        <v>46030</v>
      </c>
      <c r="B16" s="43">
        <v>139</v>
      </c>
      <c r="C16" s="43">
        <v>29</v>
      </c>
      <c r="D16" s="43">
        <v>2134</v>
      </c>
      <c r="E16" s="43">
        <v>905</v>
      </c>
      <c r="F16" s="43">
        <v>931</v>
      </c>
      <c r="G16" s="43">
        <v>1950</v>
      </c>
      <c r="H16" s="43">
        <v>221</v>
      </c>
      <c r="I16" s="43">
        <v>323</v>
      </c>
      <c r="J16" s="43">
        <v>2000</v>
      </c>
      <c r="K16" s="43">
        <v>6530</v>
      </c>
      <c r="L16" s="43">
        <v>1387487</v>
      </c>
      <c r="M16" s="43">
        <v>1117094</v>
      </c>
      <c r="N16" s="42">
        <v>1118340</v>
      </c>
      <c r="O16" s="83">
        <v>269147</v>
      </c>
      <c r="P16" s="43">
        <v>12592820.720000001</v>
      </c>
      <c r="Q16" s="43">
        <v>12574570.970000001</v>
      </c>
      <c r="R16" s="72">
        <v>327513.38</v>
      </c>
      <c r="S16" s="72">
        <v>12265307.33</v>
      </c>
      <c r="T16" s="59">
        <v>87620.55</v>
      </c>
      <c r="U16" s="59">
        <v>31895.599999999999</v>
      </c>
      <c r="V16" s="59">
        <v>40</v>
      </c>
      <c r="W16" s="83">
        <v>239892.83000000002</v>
      </c>
      <c r="X16" s="42">
        <v>30802</v>
      </c>
      <c r="Y16" s="42">
        <v>2237</v>
      </c>
      <c r="Z16" s="83">
        <v>33039</v>
      </c>
      <c r="AA16" s="67">
        <v>39301.605600000003</v>
      </c>
      <c r="AB16" s="60">
        <v>0</v>
      </c>
      <c r="AC16" s="60">
        <v>1246</v>
      </c>
      <c r="AD16" s="91">
        <v>0</v>
      </c>
      <c r="AE16" s="60">
        <v>0</v>
      </c>
      <c r="AF16" s="60">
        <v>0</v>
      </c>
      <c r="AG16" s="71">
        <v>1351219.66</v>
      </c>
      <c r="AH16" s="160">
        <v>166306.22440000001</v>
      </c>
      <c r="AJ16" s="74">
        <v>1490.3190118152525</v>
      </c>
      <c r="AK16" s="74">
        <v>6287.2854850000003</v>
      </c>
      <c r="AL16" s="74">
        <v>2.1482277121374866</v>
      </c>
    </row>
    <row r="17" spans="1:38" ht="20.100000000000001" customHeight="1">
      <c r="A17" s="41">
        <v>46031</v>
      </c>
      <c r="B17" s="43">
        <v>139</v>
      </c>
      <c r="C17" s="43">
        <v>34</v>
      </c>
      <c r="D17" s="43">
        <v>1640</v>
      </c>
      <c r="E17" s="43">
        <v>913</v>
      </c>
      <c r="F17" s="43">
        <v>935</v>
      </c>
      <c r="G17" s="43">
        <v>2049</v>
      </c>
      <c r="H17" s="43">
        <v>232</v>
      </c>
      <c r="I17" s="43">
        <v>373</v>
      </c>
      <c r="J17" s="43">
        <v>1529</v>
      </c>
      <c r="K17" s="43">
        <v>9135</v>
      </c>
      <c r="L17" s="43">
        <v>1178755</v>
      </c>
      <c r="M17" s="43">
        <v>1808329</v>
      </c>
      <c r="N17" s="42">
        <v>1808748</v>
      </c>
      <c r="O17" s="83">
        <v>-629993</v>
      </c>
      <c r="P17" s="43">
        <v>12747610.210000001</v>
      </c>
      <c r="Q17" s="43">
        <v>12743285.310000001</v>
      </c>
      <c r="R17" s="72">
        <v>-449412.75</v>
      </c>
      <c r="S17" s="72">
        <v>13197022.960000001</v>
      </c>
      <c r="T17" s="59">
        <v>85640.77</v>
      </c>
      <c r="U17" s="59">
        <v>43039.73</v>
      </c>
      <c r="V17" s="59">
        <v>80</v>
      </c>
      <c r="W17" s="83">
        <v>-535053.52</v>
      </c>
      <c r="X17" s="42">
        <v>26168</v>
      </c>
      <c r="Y17" s="42">
        <v>3617</v>
      </c>
      <c r="Z17" s="83">
        <v>29785</v>
      </c>
      <c r="AA17" s="67">
        <v>-53929.53</v>
      </c>
      <c r="AB17" s="60">
        <v>0</v>
      </c>
      <c r="AC17" s="60">
        <v>419</v>
      </c>
      <c r="AD17" s="91">
        <v>0</v>
      </c>
      <c r="AE17" s="60">
        <v>0</v>
      </c>
      <c r="AF17" s="60">
        <v>0</v>
      </c>
      <c r="AG17" s="71">
        <v>1239969.8500000001</v>
      </c>
      <c r="AH17" s="160">
        <v>-511327.99</v>
      </c>
      <c r="AJ17" s="74">
        <v>1260.7005347593583</v>
      </c>
      <c r="AK17" s="74">
        <v>8334.3919620667111</v>
      </c>
      <c r="AL17" s="74">
        <v>1.6352941176470588</v>
      </c>
    </row>
    <row r="18" spans="1:38" ht="20.100000000000001" customHeight="1">
      <c r="A18" s="41">
        <v>46032</v>
      </c>
      <c r="B18" s="43">
        <v>155</v>
      </c>
      <c r="C18" s="43">
        <v>39</v>
      </c>
      <c r="D18" s="43">
        <v>1539</v>
      </c>
      <c r="E18" s="43">
        <v>925</v>
      </c>
      <c r="F18" s="43">
        <v>955</v>
      </c>
      <c r="G18" s="43">
        <v>2024</v>
      </c>
      <c r="H18" s="43">
        <v>217</v>
      </c>
      <c r="I18" s="43">
        <v>344</v>
      </c>
      <c r="J18" s="43">
        <v>1419</v>
      </c>
      <c r="K18" s="43">
        <v>9082</v>
      </c>
      <c r="L18" s="43">
        <v>1423683</v>
      </c>
      <c r="M18" s="43">
        <v>1123198</v>
      </c>
      <c r="N18" s="42">
        <v>1123198</v>
      </c>
      <c r="O18" s="83">
        <v>300485</v>
      </c>
      <c r="P18" s="43">
        <v>12813156.68</v>
      </c>
      <c r="Q18" s="43">
        <v>12792137.970000001</v>
      </c>
      <c r="R18" s="72">
        <v>274998.8</v>
      </c>
      <c r="S18" s="72">
        <v>12538157.869999999</v>
      </c>
      <c r="T18" s="59">
        <v>83982.21</v>
      </c>
      <c r="U18" s="59">
        <v>49432.93</v>
      </c>
      <c r="V18" s="59">
        <v>180</v>
      </c>
      <c r="W18" s="83">
        <v>191016.58999999997</v>
      </c>
      <c r="X18" s="42">
        <v>31606</v>
      </c>
      <c r="Y18" s="42">
        <v>2246</v>
      </c>
      <c r="Z18" s="83">
        <v>33852</v>
      </c>
      <c r="AA18" s="67">
        <v>32999.856</v>
      </c>
      <c r="AB18" s="60">
        <v>0</v>
      </c>
      <c r="AC18" s="60">
        <v>0</v>
      </c>
      <c r="AD18" s="91">
        <v>0</v>
      </c>
      <c r="AE18" s="60">
        <v>0</v>
      </c>
      <c r="AF18" s="60">
        <v>-117234</v>
      </c>
      <c r="AG18" s="71">
        <v>1361269.97</v>
      </c>
      <c r="AH18" s="160">
        <v>124164.73399999997</v>
      </c>
      <c r="AJ18" s="74">
        <v>1490.7675392670158</v>
      </c>
      <c r="AK18" s="74">
        <v>9014.8963847780124</v>
      </c>
      <c r="AL18" s="74">
        <v>1.4858638743455497</v>
      </c>
    </row>
    <row r="19" spans="1:38" ht="20.100000000000001" customHeight="1">
      <c r="A19" s="41">
        <v>46033</v>
      </c>
      <c r="B19" s="43">
        <v>109</v>
      </c>
      <c r="C19" s="43">
        <v>24</v>
      </c>
      <c r="D19" s="43">
        <v>1491</v>
      </c>
      <c r="E19" s="43">
        <v>939</v>
      </c>
      <c r="F19" s="43">
        <v>960</v>
      </c>
      <c r="G19" s="43">
        <v>1987</v>
      </c>
      <c r="H19" s="43">
        <v>234</v>
      </c>
      <c r="I19" s="43">
        <v>351</v>
      </c>
      <c r="J19" s="43">
        <v>1367</v>
      </c>
      <c r="K19" s="43">
        <v>6852</v>
      </c>
      <c r="L19" s="43">
        <v>1158340</v>
      </c>
      <c r="M19" s="43">
        <v>1073575</v>
      </c>
      <c r="N19" s="42">
        <v>1073575</v>
      </c>
      <c r="O19" s="83">
        <v>84765</v>
      </c>
      <c r="P19" s="43">
        <v>11164014.529999999</v>
      </c>
      <c r="Q19" s="43">
        <v>11125718.859999999</v>
      </c>
      <c r="R19" s="72">
        <v>279520.73</v>
      </c>
      <c r="S19" s="72">
        <v>10884493.789999999</v>
      </c>
      <c r="T19" s="59">
        <v>106660.26</v>
      </c>
      <c r="U19" s="59">
        <v>66956.66</v>
      </c>
      <c r="V19" s="59">
        <v>20</v>
      </c>
      <c r="W19" s="83">
        <v>172860.46999999997</v>
      </c>
      <c r="X19" s="42">
        <v>25715</v>
      </c>
      <c r="Y19" s="42">
        <v>2147</v>
      </c>
      <c r="Z19" s="83">
        <v>27862</v>
      </c>
      <c r="AA19" s="67">
        <v>33542.487599999993</v>
      </c>
      <c r="AB19" s="60">
        <v>0</v>
      </c>
      <c r="AC19" s="60">
        <v>0</v>
      </c>
      <c r="AD19" s="91">
        <v>0</v>
      </c>
      <c r="AE19" s="60">
        <v>0</v>
      </c>
      <c r="AF19" s="60">
        <v>0</v>
      </c>
      <c r="AG19" s="71">
        <v>1388495.37</v>
      </c>
      <c r="AH19" s="160">
        <v>111455.98239999998</v>
      </c>
      <c r="AJ19" s="74">
        <v>1206.6041666666667</v>
      </c>
      <c r="AK19" s="74">
        <v>8138.7848280907092</v>
      </c>
      <c r="AL19" s="74">
        <v>1.4239583333333334</v>
      </c>
    </row>
    <row r="20" spans="1:38" ht="20.100000000000001" customHeight="1">
      <c r="A20" s="41">
        <v>46034</v>
      </c>
      <c r="B20" s="43">
        <v>123</v>
      </c>
      <c r="C20" s="43">
        <v>34</v>
      </c>
      <c r="D20" s="43">
        <v>1382</v>
      </c>
      <c r="E20" s="43">
        <v>880</v>
      </c>
      <c r="F20" s="43">
        <v>905</v>
      </c>
      <c r="G20" s="43">
        <v>2021</v>
      </c>
      <c r="H20" s="43">
        <v>216</v>
      </c>
      <c r="I20" s="43">
        <v>332</v>
      </c>
      <c r="J20" s="43">
        <v>1260</v>
      </c>
      <c r="K20" s="43">
        <v>7215</v>
      </c>
      <c r="L20" s="43">
        <v>1471386</v>
      </c>
      <c r="M20" s="43">
        <v>1046984</v>
      </c>
      <c r="N20" s="42">
        <v>1346428</v>
      </c>
      <c r="O20" s="83">
        <v>124958</v>
      </c>
      <c r="P20" s="43">
        <v>13498223.619999999</v>
      </c>
      <c r="Q20" s="43">
        <v>13486809.34</v>
      </c>
      <c r="R20" s="72">
        <v>477999.45</v>
      </c>
      <c r="S20" s="72">
        <v>13020224.16</v>
      </c>
      <c r="T20" s="59">
        <v>106147.45</v>
      </c>
      <c r="U20" s="59">
        <v>54052.28</v>
      </c>
      <c r="V20" s="59">
        <v>60</v>
      </c>
      <c r="W20" s="83">
        <v>371852</v>
      </c>
      <c r="X20" s="42">
        <v>32665</v>
      </c>
      <c r="Y20" s="42">
        <v>2693</v>
      </c>
      <c r="Z20" s="83">
        <v>35358</v>
      </c>
      <c r="AA20" s="67">
        <v>57359.934000000001</v>
      </c>
      <c r="AB20" s="60">
        <v>0</v>
      </c>
      <c r="AC20" s="60">
        <v>299444</v>
      </c>
      <c r="AD20" s="91">
        <v>0</v>
      </c>
      <c r="AE20" s="60">
        <v>0</v>
      </c>
      <c r="AF20" s="60">
        <v>0</v>
      </c>
      <c r="AG20" s="71">
        <v>1261170.2</v>
      </c>
      <c r="AH20" s="160">
        <v>-20309.934000000001</v>
      </c>
      <c r="AJ20" s="74">
        <v>1625.8408839779006</v>
      </c>
      <c r="AK20" s="74">
        <v>10703.816936507936</v>
      </c>
      <c r="AL20" s="74">
        <v>1.3922651933701657</v>
      </c>
    </row>
    <row r="21" spans="1:38" ht="20.100000000000001" customHeight="1">
      <c r="A21" s="41">
        <v>46035</v>
      </c>
      <c r="B21" s="43">
        <v>131</v>
      </c>
      <c r="C21" s="43">
        <v>29</v>
      </c>
      <c r="D21" s="43">
        <v>1421</v>
      </c>
      <c r="E21" s="43">
        <v>863</v>
      </c>
      <c r="F21" s="43">
        <v>888</v>
      </c>
      <c r="G21" s="43">
        <v>1920</v>
      </c>
      <c r="H21" s="43">
        <v>210</v>
      </c>
      <c r="I21" s="43">
        <v>324</v>
      </c>
      <c r="J21" s="43">
        <v>1312</v>
      </c>
      <c r="K21" s="43">
        <v>6523</v>
      </c>
      <c r="L21" s="43">
        <v>1341713</v>
      </c>
      <c r="M21" s="43">
        <v>1107827</v>
      </c>
      <c r="N21" s="42">
        <v>1129269</v>
      </c>
      <c r="O21" s="83">
        <v>212444</v>
      </c>
      <c r="P21" s="43">
        <v>11498371.779999999</v>
      </c>
      <c r="Q21" s="43">
        <v>11487812.029999999</v>
      </c>
      <c r="R21" s="72">
        <v>317736.94</v>
      </c>
      <c r="S21" s="72">
        <v>11180634.84</v>
      </c>
      <c r="T21" s="59">
        <v>93452.42</v>
      </c>
      <c r="U21" s="59">
        <v>57796.74</v>
      </c>
      <c r="V21" s="59">
        <v>100</v>
      </c>
      <c r="W21" s="83">
        <v>224284.52000000002</v>
      </c>
      <c r="X21" s="42">
        <v>29786</v>
      </c>
      <c r="Y21" s="42">
        <v>2259</v>
      </c>
      <c r="Z21" s="83">
        <v>32045</v>
      </c>
      <c r="AA21" s="67">
        <v>38128.432800000002</v>
      </c>
      <c r="AB21" s="60">
        <v>0</v>
      </c>
      <c r="AC21" s="60">
        <v>21442</v>
      </c>
      <c r="AD21" s="91">
        <v>0</v>
      </c>
      <c r="AE21" s="60">
        <v>0</v>
      </c>
      <c r="AF21" s="60">
        <v>0</v>
      </c>
      <c r="AG21" s="71">
        <v>1276459.29</v>
      </c>
      <c r="AH21" s="160">
        <v>132669.08720000001</v>
      </c>
      <c r="AJ21" s="74">
        <v>1510.9380630630631</v>
      </c>
      <c r="AK21" s="74">
        <v>8755.9542911585359</v>
      </c>
      <c r="AL21" s="74">
        <v>1.4774774774774775</v>
      </c>
    </row>
    <row r="22" spans="1:38" ht="20.100000000000001" customHeight="1">
      <c r="A22" s="41">
        <v>46036</v>
      </c>
      <c r="B22" s="43">
        <v>148</v>
      </c>
      <c r="C22" s="43">
        <v>25</v>
      </c>
      <c r="D22" s="43">
        <v>1933</v>
      </c>
      <c r="E22" s="43">
        <v>868</v>
      </c>
      <c r="F22" s="43">
        <v>885</v>
      </c>
      <c r="G22" s="43">
        <v>1951</v>
      </c>
      <c r="H22" s="43">
        <v>235</v>
      </c>
      <c r="I22" s="43">
        <v>361</v>
      </c>
      <c r="J22" s="43">
        <v>1827</v>
      </c>
      <c r="K22" s="43">
        <v>11365</v>
      </c>
      <c r="L22" s="43">
        <v>1758945</v>
      </c>
      <c r="M22" s="43">
        <v>1747565</v>
      </c>
      <c r="N22" s="42">
        <v>1748312</v>
      </c>
      <c r="O22" s="83">
        <v>10633</v>
      </c>
      <c r="P22" s="43">
        <v>15192423.119999999</v>
      </c>
      <c r="Q22" s="43">
        <v>15159561.380000001</v>
      </c>
      <c r="R22" s="72">
        <v>-226542.07</v>
      </c>
      <c r="S22" s="72">
        <v>15418965.189999999</v>
      </c>
      <c r="T22" s="59">
        <v>95184.27</v>
      </c>
      <c r="U22" s="59">
        <v>58283.23</v>
      </c>
      <c r="V22" s="59">
        <v>80</v>
      </c>
      <c r="W22" s="83">
        <v>-321726.34000000003</v>
      </c>
      <c r="X22" s="42">
        <v>39049</v>
      </c>
      <c r="Y22" s="42">
        <v>3497</v>
      </c>
      <c r="Z22" s="83">
        <v>42546</v>
      </c>
      <c r="AA22" s="67">
        <v>-27185.0484</v>
      </c>
      <c r="AB22" s="60">
        <v>0</v>
      </c>
      <c r="AC22" s="60">
        <v>747</v>
      </c>
      <c r="AD22" s="91">
        <v>0</v>
      </c>
      <c r="AE22" s="60">
        <v>0</v>
      </c>
      <c r="AF22" s="60">
        <v>-1010</v>
      </c>
      <c r="AG22" s="71">
        <v>1357466.43</v>
      </c>
      <c r="AH22" s="160">
        <v>-337834.2916</v>
      </c>
      <c r="AJ22" s="74">
        <v>1987.5084745762713</v>
      </c>
      <c r="AK22" s="74">
        <v>8297.5158073344282</v>
      </c>
      <c r="AL22" s="74">
        <v>2.064406779661017</v>
      </c>
    </row>
    <row r="23" spans="1:38" ht="20.100000000000001" customHeight="1">
      <c r="A23" s="41">
        <v>46037</v>
      </c>
      <c r="B23" s="43">
        <v>182</v>
      </c>
      <c r="C23" s="43">
        <v>34</v>
      </c>
      <c r="D23" s="43">
        <v>2868</v>
      </c>
      <c r="E23" s="43">
        <v>954</v>
      </c>
      <c r="F23" s="43">
        <v>982</v>
      </c>
      <c r="G23" s="43">
        <v>2093</v>
      </c>
      <c r="H23" s="43">
        <v>251</v>
      </c>
      <c r="I23" s="43">
        <v>383</v>
      </c>
      <c r="J23" s="43">
        <v>2741</v>
      </c>
      <c r="K23" s="43">
        <v>5506</v>
      </c>
      <c r="L23" s="43">
        <v>1528575</v>
      </c>
      <c r="M23" s="43">
        <v>1492594</v>
      </c>
      <c r="N23" s="42">
        <v>1493666</v>
      </c>
      <c r="O23" s="83">
        <v>34909</v>
      </c>
      <c r="P23" s="43">
        <v>12427689.77</v>
      </c>
      <c r="Q23" s="43">
        <v>12406564.189999999</v>
      </c>
      <c r="R23" s="72">
        <v>103151.43</v>
      </c>
      <c r="S23" s="72">
        <v>12324538.33</v>
      </c>
      <c r="T23" s="59">
        <v>106348.44</v>
      </c>
      <c r="U23" s="59">
        <v>65077.68</v>
      </c>
      <c r="V23" s="59">
        <v>80</v>
      </c>
      <c r="W23" s="83">
        <v>-3197.0100000000093</v>
      </c>
      <c r="X23" s="42">
        <v>33934</v>
      </c>
      <c r="Y23" s="42">
        <v>2987</v>
      </c>
      <c r="Z23" s="83">
        <v>36921</v>
      </c>
      <c r="AA23" s="67">
        <v>12378.171599999998</v>
      </c>
      <c r="AB23" s="60">
        <v>0</v>
      </c>
      <c r="AC23" s="60">
        <v>1072</v>
      </c>
      <c r="AD23" s="91">
        <v>0</v>
      </c>
      <c r="AE23" s="60">
        <v>20000</v>
      </c>
      <c r="AF23" s="60">
        <v>-41515.199999999997</v>
      </c>
      <c r="AG23" s="71">
        <v>1301216.21</v>
      </c>
      <c r="AH23" s="160">
        <v>-53568.181600000011</v>
      </c>
      <c r="AJ23" s="74">
        <v>1556.5936863543789</v>
      </c>
      <c r="AK23" s="74">
        <v>4526.2912039401672</v>
      </c>
      <c r="AL23" s="74">
        <v>2.7912423625254581</v>
      </c>
    </row>
    <row r="24" spans="1:38" ht="20.100000000000001" customHeight="1">
      <c r="A24" s="41">
        <v>46038</v>
      </c>
      <c r="B24" s="43">
        <v>196</v>
      </c>
      <c r="C24" s="43">
        <v>36</v>
      </c>
      <c r="D24" s="43">
        <v>2836</v>
      </c>
      <c r="E24" s="43">
        <v>934</v>
      </c>
      <c r="F24" s="43">
        <v>962</v>
      </c>
      <c r="G24" s="43">
        <v>2071</v>
      </c>
      <c r="H24" s="43">
        <v>239</v>
      </c>
      <c r="I24" s="43">
        <v>373</v>
      </c>
      <c r="J24" s="43">
        <v>2737</v>
      </c>
      <c r="K24" s="43">
        <v>7863</v>
      </c>
      <c r="L24" s="43">
        <v>1422901</v>
      </c>
      <c r="M24" s="43">
        <v>1652182</v>
      </c>
      <c r="N24" s="42">
        <v>1672712</v>
      </c>
      <c r="O24" s="83">
        <v>-249811</v>
      </c>
      <c r="P24" s="43">
        <v>12172831.33</v>
      </c>
      <c r="Q24" s="43">
        <v>12164305.48</v>
      </c>
      <c r="R24" s="72">
        <v>36368.120000000003</v>
      </c>
      <c r="S24" s="72">
        <v>12136463.199999999</v>
      </c>
      <c r="T24" s="59">
        <v>97552.01</v>
      </c>
      <c r="U24" s="59">
        <v>43437.69</v>
      </c>
      <c r="V24" s="59">
        <v>18.88</v>
      </c>
      <c r="W24" s="83">
        <v>-61183.889999999992</v>
      </c>
      <c r="X24" s="42">
        <v>31588</v>
      </c>
      <c r="Y24" s="42">
        <v>3345</v>
      </c>
      <c r="Z24" s="83">
        <v>34933</v>
      </c>
      <c r="AA24" s="67">
        <v>4364.1743999999999</v>
      </c>
      <c r="AB24" s="60">
        <v>0</v>
      </c>
      <c r="AC24" s="60">
        <v>20530</v>
      </c>
      <c r="AD24" s="91">
        <v>0</v>
      </c>
      <c r="AE24" s="60">
        <v>0</v>
      </c>
      <c r="AF24" s="60">
        <v>0</v>
      </c>
      <c r="AG24" s="71">
        <v>1368054.6</v>
      </c>
      <c r="AH24" s="160">
        <v>-121011.06439999999</v>
      </c>
      <c r="AJ24" s="74">
        <v>1479.1070686070686</v>
      </c>
      <c r="AK24" s="74">
        <v>4444.3936719035446</v>
      </c>
      <c r="AL24" s="74">
        <v>2.8451143451143452</v>
      </c>
    </row>
    <row r="25" spans="1:38" ht="20.100000000000001" customHeight="1">
      <c r="A25" s="41">
        <v>46039</v>
      </c>
      <c r="B25" s="43">
        <v>166</v>
      </c>
      <c r="C25" s="43">
        <v>26</v>
      </c>
      <c r="D25" s="43">
        <v>2792</v>
      </c>
      <c r="E25" s="43">
        <v>870</v>
      </c>
      <c r="F25" s="43">
        <v>890</v>
      </c>
      <c r="G25" s="43">
        <v>1855</v>
      </c>
      <c r="H25" s="43">
        <v>216</v>
      </c>
      <c r="I25" s="43">
        <v>324</v>
      </c>
      <c r="J25" s="43">
        <v>2697</v>
      </c>
      <c r="K25" s="43">
        <v>3890</v>
      </c>
      <c r="L25" s="43">
        <v>1355149</v>
      </c>
      <c r="M25" s="165">
        <v>1249201</v>
      </c>
      <c r="N25" s="42">
        <v>1252349</v>
      </c>
      <c r="O25" s="83">
        <v>102800</v>
      </c>
      <c r="P25" s="43">
        <v>9560953.9299999997</v>
      </c>
      <c r="Q25" s="43">
        <v>9549376.5800000001</v>
      </c>
      <c r="R25" s="72">
        <v>462457.86</v>
      </c>
      <c r="S25" s="72">
        <v>9098496.0600000005</v>
      </c>
      <c r="T25" s="59">
        <v>109269.2</v>
      </c>
      <c r="U25" s="59">
        <v>58783.05</v>
      </c>
      <c r="V25" s="59">
        <v>18.88</v>
      </c>
      <c r="W25" s="83">
        <v>353188.66</v>
      </c>
      <c r="X25" s="42">
        <v>30084</v>
      </c>
      <c r="Y25" s="42">
        <v>2505</v>
      </c>
      <c r="Z25" s="83">
        <v>32589</v>
      </c>
      <c r="AA25" s="67">
        <v>55494.943199999994</v>
      </c>
      <c r="AB25" s="60">
        <v>0</v>
      </c>
      <c r="AC25" s="60">
        <v>3148</v>
      </c>
      <c r="AD25" s="91">
        <v>0</v>
      </c>
      <c r="AE25" s="60">
        <v>0</v>
      </c>
      <c r="AF25" s="60">
        <v>0</v>
      </c>
      <c r="AG25" s="71">
        <v>1275121.75</v>
      </c>
      <c r="AH25" s="160">
        <v>261956.71679999999</v>
      </c>
      <c r="AJ25" s="74">
        <v>1522.6393258426967</v>
      </c>
      <c r="AK25" s="74">
        <v>3540.7402966258805</v>
      </c>
      <c r="AL25" s="74">
        <v>3.0303370786516854</v>
      </c>
    </row>
    <row r="26" spans="1:38" ht="20.100000000000001" customHeight="1">
      <c r="A26" s="41">
        <v>46040</v>
      </c>
      <c r="B26" s="43">
        <v>197</v>
      </c>
      <c r="C26" s="43">
        <v>39</v>
      </c>
      <c r="D26" s="43">
        <v>2691</v>
      </c>
      <c r="E26" s="43">
        <v>878</v>
      </c>
      <c r="F26" s="43">
        <v>913</v>
      </c>
      <c r="G26" s="43">
        <v>1996</v>
      </c>
      <c r="H26" s="43">
        <v>206</v>
      </c>
      <c r="I26" s="43">
        <v>342</v>
      </c>
      <c r="J26" s="43">
        <v>2632</v>
      </c>
      <c r="K26" s="43">
        <v>12989</v>
      </c>
      <c r="L26" s="43">
        <v>1330500</v>
      </c>
      <c r="M26" s="165">
        <v>1055955</v>
      </c>
      <c r="N26" s="42">
        <v>1055955</v>
      </c>
      <c r="O26" s="83">
        <v>274545</v>
      </c>
      <c r="P26" s="43">
        <v>10984345.060000001</v>
      </c>
      <c r="Q26" s="43">
        <v>10982744.060000001</v>
      </c>
      <c r="R26" s="72">
        <v>218915.37</v>
      </c>
      <c r="S26" s="72">
        <v>10765429.689999999</v>
      </c>
      <c r="T26" s="59">
        <v>100489.33</v>
      </c>
      <c r="U26" s="59">
        <v>40688.300000000003</v>
      </c>
      <c r="V26" s="59">
        <v>100</v>
      </c>
      <c r="W26" s="83">
        <v>118426.04</v>
      </c>
      <c r="X26" s="42">
        <v>29537</v>
      </c>
      <c r="Y26" s="42">
        <v>2112</v>
      </c>
      <c r="Z26" s="83">
        <v>31649</v>
      </c>
      <c r="AA26" s="67">
        <v>26269.844399999998</v>
      </c>
      <c r="AB26" s="60">
        <v>0</v>
      </c>
      <c r="AC26" s="60">
        <v>0</v>
      </c>
      <c r="AD26" s="91">
        <v>0</v>
      </c>
      <c r="AE26" s="60">
        <v>0</v>
      </c>
      <c r="AF26" s="60">
        <v>-32629.8</v>
      </c>
      <c r="AG26" s="71">
        <v>1241942.05</v>
      </c>
      <c r="AH26" s="160">
        <v>60507.195599999992</v>
      </c>
      <c r="AJ26" s="74">
        <v>1457.2836801752464</v>
      </c>
      <c r="AK26" s="74">
        <v>4172.7750987841946</v>
      </c>
      <c r="AL26" s="74">
        <v>2.8828039430449071</v>
      </c>
    </row>
    <row r="27" spans="1:38" ht="20.100000000000001" customHeight="1">
      <c r="A27" s="41">
        <v>46041</v>
      </c>
      <c r="B27" s="43">
        <v>119</v>
      </c>
      <c r="C27" s="43">
        <v>28</v>
      </c>
      <c r="D27" s="43">
        <v>2554</v>
      </c>
      <c r="E27" s="43">
        <v>842</v>
      </c>
      <c r="F27" s="43">
        <v>863</v>
      </c>
      <c r="G27" s="43">
        <v>1852</v>
      </c>
      <c r="H27" s="43">
        <v>205</v>
      </c>
      <c r="I27" s="43">
        <v>284</v>
      </c>
      <c r="J27" s="43">
        <v>2492</v>
      </c>
      <c r="K27" s="43">
        <v>5613</v>
      </c>
      <c r="L27" s="43">
        <v>1126843</v>
      </c>
      <c r="M27" s="165">
        <v>815859</v>
      </c>
      <c r="N27" s="42">
        <v>957702</v>
      </c>
      <c r="O27" s="83">
        <v>169141</v>
      </c>
      <c r="P27" s="43">
        <v>9395480.1199999992</v>
      </c>
      <c r="Q27" s="43">
        <v>9390228.1199999992</v>
      </c>
      <c r="R27" s="72">
        <v>352637.71</v>
      </c>
      <c r="S27" s="72">
        <v>9042842.4000000004</v>
      </c>
      <c r="T27" s="59">
        <v>70271.97</v>
      </c>
      <c r="U27" s="59">
        <v>32885.89</v>
      </c>
      <c r="V27" s="59">
        <v>40</v>
      </c>
      <c r="W27" s="83">
        <v>282365.74</v>
      </c>
      <c r="X27" s="42">
        <v>25016</v>
      </c>
      <c r="Y27" s="42">
        <v>1915</v>
      </c>
      <c r="Z27" s="83">
        <v>26931</v>
      </c>
      <c r="AA27" s="67">
        <v>42316.525200000004</v>
      </c>
      <c r="AB27" s="164">
        <v>0</v>
      </c>
      <c r="AC27" s="164">
        <v>141843</v>
      </c>
      <c r="AD27" s="91">
        <v>0</v>
      </c>
      <c r="AE27" s="60">
        <v>0</v>
      </c>
      <c r="AF27" s="60">
        <v>0</v>
      </c>
      <c r="AG27" s="71">
        <v>1261590.29</v>
      </c>
      <c r="AH27" s="160">
        <v>71275.214799999987</v>
      </c>
      <c r="AJ27" s="74">
        <v>1305.7276940903823</v>
      </c>
      <c r="AK27" s="74">
        <v>3768.1493258426963</v>
      </c>
      <c r="AL27" s="74">
        <v>2.8876013904982618</v>
      </c>
    </row>
    <row r="28" spans="1:38" ht="20.100000000000001" customHeight="1">
      <c r="A28" s="41">
        <v>46042</v>
      </c>
      <c r="B28" s="43">
        <v>119</v>
      </c>
      <c r="C28" s="43">
        <v>25</v>
      </c>
      <c r="D28" s="43">
        <v>2515</v>
      </c>
      <c r="E28" s="43">
        <v>855</v>
      </c>
      <c r="F28" s="43">
        <v>877</v>
      </c>
      <c r="G28" s="43">
        <v>1805</v>
      </c>
      <c r="H28" s="43">
        <v>211</v>
      </c>
      <c r="I28" s="43">
        <v>304</v>
      </c>
      <c r="J28" s="43">
        <v>2451</v>
      </c>
      <c r="K28" s="43">
        <v>3559</v>
      </c>
      <c r="L28" s="43">
        <v>1183411</v>
      </c>
      <c r="M28" s="165">
        <v>978733</v>
      </c>
      <c r="N28" s="42">
        <v>987367</v>
      </c>
      <c r="O28" s="83">
        <v>196044</v>
      </c>
      <c r="P28" s="43">
        <v>10969587.619999999</v>
      </c>
      <c r="Q28" s="43">
        <v>10963150.1</v>
      </c>
      <c r="R28" s="72">
        <v>476462.31</v>
      </c>
      <c r="S28" s="72">
        <v>10493125.300000001</v>
      </c>
      <c r="T28" s="59">
        <v>143981.32999999999</v>
      </c>
      <c r="U28" s="59">
        <v>21397.5</v>
      </c>
      <c r="V28" s="59">
        <v>100</v>
      </c>
      <c r="W28" s="83">
        <v>332480.98</v>
      </c>
      <c r="X28" s="42">
        <v>26272</v>
      </c>
      <c r="Y28" s="42">
        <v>1975</v>
      </c>
      <c r="Z28" s="83">
        <v>28247</v>
      </c>
      <c r="AA28" s="67">
        <v>57175.477200000001</v>
      </c>
      <c r="AB28" s="164">
        <v>0</v>
      </c>
      <c r="AC28" s="164">
        <v>8634</v>
      </c>
      <c r="AD28" s="91">
        <v>0</v>
      </c>
      <c r="AE28" s="60">
        <v>0</v>
      </c>
      <c r="AF28" s="60">
        <v>-18689.599999999999</v>
      </c>
      <c r="AG28" s="71">
        <v>1268293.81</v>
      </c>
      <c r="AH28" s="160">
        <v>238424.50279999999</v>
      </c>
      <c r="AJ28" s="74">
        <v>1349.3854047890536</v>
      </c>
      <c r="AK28" s="74">
        <v>4472.929457364341</v>
      </c>
      <c r="AL28" s="74">
        <v>2.7947548460661347</v>
      </c>
    </row>
    <row r="29" spans="1:38" ht="20.100000000000001" customHeight="1">
      <c r="A29" s="41">
        <v>46043</v>
      </c>
      <c r="B29" s="43">
        <v>99</v>
      </c>
      <c r="C29" s="43">
        <v>22</v>
      </c>
      <c r="D29" s="43">
        <v>2347</v>
      </c>
      <c r="E29" s="43">
        <v>817</v>
      </c>
      <c r="F29" s="43">
        <v>833</v>
      </c>
      <c r="G29" s="43">
        <v>1824</v>
      </c>
      <c r="H29" s="43">
        <v>222</v>
      </c>
      <c r="I29" s="43">
        <v>333</v>
      </c>
      <c r="J29" s="43">
        <v>2300</v>
      </c>
      <c r="K29" s="43">
        <v>5088</v>
      </c>
      <c r="L29" s="43">
        <v>1243444</v>
      </c>
      <c r="M29" s="43">
        <v>956670</v>
      </c>
      <c r="N29" s="42">
        <v>957029</v>
      </c>
      <c r="O29" s="83">
        <v>286415</v>
      </c>
      <c r="P29" s="43">
        <v>9127271.5</v>
      </c>
      <c r="Q29" s="43">
        <v>9107672.5099999998</v>
      </c>
      <c r="R29" s="43">
        <v>219230.58</v>
      </c>
      <c r="S29" s="43">
        <v>8908040.9100000001</v>
      </c>
      <c r="T29" s="59">
        <v>121603.83</v>
      </c>
      <c r="U29" s="59">
        <v>33590.39</v>
      </c>
      <c r="V29" s="59">
        <v>20</v>
      </c>
      <c r="W29" s="83">
        <v>97626.749999999985</v>
      </c>
      <c r="X29" s="42">
        <v>27604</v>
      </c>
      <c r="Y29" s="42">
        <v>1914</v>
      </c>
      <c r="Z29" s="83">
        <v>29518</v>
      </c>
      <c r="AA29" s="67">
        <v>26307.669599999997</v>
      </c>
      <c r="AB29" s="60">
        <v>0</v>
      </c>
      <c r="AC29" s="60">
        <v>359</v>
      </c>
      <c r="AD29" s="91">
        <v>0</v>
      </c>
      <c r="AE29" s="60">
        <v>0</v>
      </c>
      <c r="AF29" s="60">
        <v>0</v>
      </c>
      <c r="AG29" s="71">
        <v>1506291.9</v>
      </c>
      <c r="AH29" s="160">
        <v>41442.080399999992</v>
      </c>
      <c r="AJ29" s="74">
        <v>1492.7298919567827</v>
      </c>
      <c r="AK29" s="74">
        <v>3959.8576130434781</v>
      </c>
      <c r="AL29" s="74">
        <v>2.7611044417767108</v>
      </c>
    </row>
    <row r="30" spans="1:38" ht="20.100000000000001" customHeight="1">
      <c r="A30" s="41">
        <v>46044</v>
      </c>
      <c r="B30" s="43">
        <v>125</v>
      </c>
      <c r="C30" s="43">
        <v>35</v>
      </c>
      <c r="D30" s="43">
        <v>2275</v>
      </c>
      <c r="E30" s="43">
        <v>799</v>
      </c>
      <c r="F30" s="43">
        <v>823</v>
      </c>
      <c r="G30" s="43">
        <v>1737</v>
      </c>
      <c r="H30" s="43">
        <v>219</v>
      </c>
      <c r="I30" s="43">
        <v>326</v>
      </c>
      <c r="J30" s="43">
        <v>2216</v>
      </c>
      <c r="K30" s="43">
        <v>6392</v>
      </c>
      <c r="L30" s="43">
        <v>1385921</v>
      </c>
      <c r="M30" s="43">
        <v>1164416</v>
      </c>
      <c r="N30" s="42">
        <v>1165615</v>
      </c>
      <c r="O30" s="83">
        <v>220306</v>
      </c>
      <c r="P30" s="43">
        <v>8894551.1799999997</v>
      </c>
      <c r="Q30" s="43">
        <v>8893775.2799999993</v>
      </c>
      <c r="R30" s="43">
        <v>484702.92</v>
      </c>
      <c r="S30" s="43">
        <v>8409848.2599999998</v>
      </c>
      <c r="T30" s="59">
        <v>85122.76</v>
      </c>
      <c r="U30" s="59">
        <v>23959.37</v>
      </c>
      <c r="V30" s="59">
        <v>40</v>
      </c>
      <c r="W30" s="83">
        <v>399580.15999999997</v>
      </c>
      <c r="X30" s="42">
        <v>30767</v>
      </c>
      <c r="Y30" s="42">
        <v>2331</v>
      </c>
      <c r="Z30" s="83">
        <v>33098</v>
      </c>
      <c r="AA30" s="67">
        <v>58164.350399999996</v>
      </c>
      <c r="AB30" s="60">
        <v>0</v>
      </c>
      <c r="AC30" s="60">
        <v>1199</v>
      </c>
      <c r="AD30" s="91">
        <v>0</v>
      </c>
      <c r="AE30" s="60">
        <v>0</v>
      </c>
      <c r="AF30" s="60">
        <v>0</v>
      </c>
      <c r="AG30" s="71">
        <v>1260767.27</v>
      </c>
      <c r="AH30" s="160">
        <v>307118.80959999998</v>
      </c>
      <c r="AJ30" s="74">
        <v>1683.9866342648845</v>
      </c>
      <c r="AK30" s="74">
        <v>4013.4364981949457</v>
      </c>
      <c r="AL30" s="74">
        <v>2.6925880923450789</v>
      </c>
    </row>
    <row r="31" spans="1:38" ht="20.100000000000001" customHeight="1">
      <c r="A31" s="41">
        <v>46045</v>
      </c>
      <c r="B31" s="43">
        <v>150</v>
      </c>
      <c r="C31" s="43">
        <v>22</v>
      </c>
      <c r="D31" s="43">
        <v>2410</v>
      </c>
      <c r="E31" s="43">
        <v>815</v>
      </c>
      <c r="F31" s="43">
        <v>829</v>
      </c>
      <c r="G31" s="43">
        <v>1800</v>
      </c>
      <c r="H31" s="43">
        <v>205</v>
      </c>
      <c r="I31" s="43">
        <v>309</v>
      </c>
      <c r="J31" s="43">
        <v>2328</v>
      </c>
      <c r="K31" s="43">
        <v>3558</v>
      </c>
      <c r="L31" s="43">
        <v>917878</v>
      </c>
      <c r="M31" s="43">
        <v>823466</v>
      </c>
      <c r="N31" s="42">
        <v>823901</v>
      </c>
      <c r="O31" s="83">
        <v>93977</v>
      </c>
      <c r="P31" s="43">
        <v>7524435.4199999999</v>
      </c>
      <c r="Q31" s="43">
        <v>7523173.6200000001</v>
      </c>
      <c r="R31" s="43">
        <v>225099.86</v>
      </c>
      <c r="S31" s="43">
        <v>7299335.5499999998</v>
      </c>
      <c r="T31" s="59">
        <v>79475.23</v>
      </c>
      <c r="U31" s="59">
        <v>25100.400000000001</v>
      </c>
      <c r="V31" s="59">
        <v>120</v>
      </c>
      <c r="W31" s="83">
        <v>145624.63</v>
      </c>
      <c r="X31" s="42">
        <v>20377</v>
      </c>
      <c r="Y31" s="42">
        <v>1648</v>
      </c>
      <c r="Z31" s="83">
        <v>22025</v>
      </c>
      <c r="AA31" s="67">
        <v>27011.983199999999</v>
      </c>
      <c r="AB31" s="60">
        <v>0</v>
      </c>
      <c r="AC31" s="60">
        <v>435</v>
      </c>
      <c r="AD31" s="91">
        <v>0</v>
      </c>
      <c r="AE31" s="60">
        <v>0</v>
      </c>
      <c r="AF31" s="60">
        <v>0</v>
      </c>
      <c r="AG31" s="71">
        <v>1273790.95</v>
      </c>
      <c r="AH31" s="160">
        <v>96152.646800000002</v>
      </c>
      <c r="AJ31" s="74">
        <v>1107.211097708082</v>
      </c>
      <c r="AK31" s="74">
        <v>3231.6037886597937</v>
      </c>
      <c r="AL31" s="74">
        <v>2.8082026537997589</v>
      </c>
    </row>
    <row r="32" spans="1:38" ht="20.100000000000001" customHeight="1">
      <c r="A32" s="41">
        <v>46046</v>
      </c>
      <c r="B32" s="45">
        <v>171</v>
      </c>
      <c r="C32" s="46">
        <v>34</v>
      </c>
      <c r="D32" s="45">
        <v>2513</v>
      </c>
      <c r="E32" s="45">
        <v>788</v>
      </c>
      <c r="F32" s="45">
        <v>817</v>
      </c>
      <c r="G32" s="45">
        <v>1810</v>
      </c>
      <c r="H32" s="45">
        <v>223</v>
      </c>
      <c r="I32" s="45">
        <v>310</v>
      </c>
      <c r="J32" s="45">
        <v>2431</v>
      </c>
      <c r="K32" s="45">
        <v>4657</v>
      </c>
      <c r="L32" s="45">
        <v>904280</v>
      </c>
      <c r="M32" s="45">
        <v>729512</v>
      </c>
      <c r="N32" s="42">
        <v>730334</v>
      </c>
      <c r="O32" s="84">
        <v>173946</v>
      </c>
      <c r="P32" s="45">
        <v>8589189.1899999995</v>
      </c>
      <c r="Q32" s="45">
        <v>8582953.1899999995</v>
      </c>
      <c r="R32" s="45">
        <v>278659.94</v>
      </c>
      <c r="S32" s="45">
        <v>8310529.2400000002</v>
      </c>
      <c r="T32" s="45">
        <v>87453.119999999995</v>
      </c>
      <c r="U32" s="45">
        <v>28608.7</v>
      </c>
      <c r="V32" s="45">
        <v>50</v>
      </c>
      <c r="W32" s="84">
        <v>191206.82</v>
      </c>
      <c r="X32" s="42">
        <v>20075</v>
      </c>
      <c r="Y32" s="42">
        <v>1461</v>
      </c>
      <c r="Z32" s="83">
        <v>21536</v>
      </c>
      <c r="AA32" s="67">
        <v>33439.192799999997</v>
      </c>
      <c r="AB32" s="45">
        <v>0</v>
      </c>
      <c r="AC32" s="45">
        <v>822</v>
      </c>
      <c r="AD32" s="91">
        <v>0</v>
      </c>
      <c r="AE32" s="61">
        <v>0</v>
      </c>
      <c r="AF32" s="61">
        <v>0</v>
      </c>
      <c r="AG32" s="72">
        <v>1271400.33</v>
      </c>
      <c r="AH32" s="160">
        <v>135409.62720000002</v>
      </c>
      <c r="AJ32" s="74">
        <v>1106.8298653610771</v>
      </c>
      <c r="AK32" s="74">
        <v>3530.6265693130399</v>
      </c>
      <c r="AL32" s="74">
        <v>2.9755201958384334</v>
      </c>
    </row>
    <row r="33" spans="1:38" ht="20.100000000000001" customHeight="1">
      <c r="A33" s="41">
        <v>46047</v>
      </c>
      <c r="B33" s="43">
        <v>143</v>
      </c>
      <c r="C33" s="43">
        <v>31</v>
      </c>
      <c r="D33" s="43">
        <v>2423</v>
      </c>
      <c r="E33" s="43">
        <v>811</v>
      </c>
      <c r="F33" s="43">
        <v>839</v>
      </c>
      <c r="G33" s="43">
        <v>1816</v>
      </c>
      <c r="H33" s="43">
        <v>227</v>
      </c>
      <c r="I33" s="43">
        <v>362</v>
      </c>
      <c r="J33" s="43">
        <v>2335</v>
      </c>
      <c r="K33" s="43">
        <v>4272</v>
      </c>
      <c r="L33" s="43">
        <v>887304</v>
      </c>
      <c r="M33" s="43">
        <v>719386</v>
      </c>
      <c r="N33" s="42">
        <v>720965</v>
      </c>
      <c r="O33" s="84">
        <v>166339</v>
      </c>
      <c r="P33" s="43">
        <v>8120945.7199999997</v>
      </c>
      <c r="Q33" s="43">
        <v>8113177.2199999997</v>
      </c>
      <c r="R33" s="43">
        <v>218323.58</v>
      </c>
      <c r="S33" s="43">
        <v>7902622.1299999999</v>
      </c>
      <c r="T33" s="59">
        <v>121547.53</v>
      </c>
      <c r="U33" s="59">
        <v>35274.94</v>
      </c>
      <c r="V33" s="59">
        <v>60</v>
      </c>
      <c r="W33" s="84">
        <v>96776.049999999988</v>
      </c>
      <c r="X33" s="42">
        <v>19698</v>
      </c>
      <c r="Y33" s="42">
        <v>1442</v>
      </c>
      <c r="Z33" s="83">
        <v>21140</v>
      </c>
      <c r="AA33" s="67">
        <v>26198.829599999997</v>
      </c>
      <c r="AB33" s="45">
        <v>0</v>
      </c>
      <c r="AC33" s="45">
        <v>1579</v>
      </c>
      <c r="AD33" s="91">
        <v>0</v>
      </c>
      <c r="AE33" s="61">
        <v>0</v>
      </c>
      <c r="AF33" s="61">
        <v>-3301.16</v>
      </c>
      <c r="AG33" s="71">
        <v>1291149.42</v>
      </c>
      <c r="AH33" s="160">
        <v>47858.220399999991</v>
      </c>
      <c r="AJ33" s="74">
        <v>1057.5733015494636</v>
      </c>
      <c r="AK33" s="74">
        <v>3474.5940985010707</v>
      </c>
      <c r="AL33" s="74">
        <v>2.7830750893921334</v>
      </c>
    </row>
    <row r="34" spans="1:38" ht="20.100000000000001" customHeight="1">
      <c r="A34" s="41">
        <v>46048</v>
      </c>
      <c r="B34" s="43">
        <v>134</v>
      </c>
      <c r="C34" s="43">
        <v>30</v>
      </c>
      <c r="D34" s="43">
        <v>2379</v>
      </c>
      <c r="E34" s="43">
        <v>768</v>
      </c>
      <c r="F34" s="43">
        <v>792</v>
      </c>
      <c r="G34" s="43">
        <v>1694</v>
      </c>
      <c r="H34" s="43">
        <v>214</v>
      </c>
      <c r="I34" s="43">
        <v>315</v>
      </c>
      <c r="J34" s="43">
        <v>2302</v>
      </c>
      <c r="K34" s="43">
        <v>7134</v>
      </c>
      <c r="L34" s="43">
        <v>972717</v>
      </c>
      <c r="M34" s="43">
        <v>923619</v>
      </c>
      <c r="N34" s="42">
        <v>1164631</v>
      </c>
      <c r="O34" s="84">
        <v>-191914</v>
      </c>
      <c r="P34" s="43">
        <v>9000628.5999999996</v>
      </c>
      <c r="Q34" s="43">
        <v>8993769.3399999999</v>
      </c>
      <c r="R34" s="43">
        <v>163188.45000000001</v>
      </c>
      <c r="S34" s="43">
        <v>8837440.1400000006</v>
      </c>
      <c r="T34" s="59">
        <v>75544.460000000006</v>
      </c>
      <c r="U34" s="59">
        <v>25854.67</v>
      </c>
      <c r="V34" s="59">
        <v>70</v>
      </c>
      <c r="W34" s="84">
        <v>87643.99</v>
      </c>
      <c r="X34" s="42">
        <v>21594</v>
      </c>
      <c r="Y34" s="42">
        <v>2329</v>
      </c>
      <c r="Z34" s="83">
        <v>23923</v>
      </c>
      <c r="AA34" s="67">
        <v>19582.614000000001</v>
      </c>
      <c r="AB34" s="45">
        <v>0</v>
      </c>
      <c r="AC34" s="45">
        <v>241012</v>
      </c>
      <c r="AD34" s="91">
        <v>0</v>
      </c>
      <c r="AE34" s="61">
        <v>0</v>
      </c>
      <c r="AF34" s="61">
        <v>0</v>
      </c>
      <c r="AG34" s="71">
        <v>1230694.02</v>
      </c>
      <c r="AH34" s="160">
        <v>-196873.62400000001</v>
      </c>
      <c r="AJ34" s="74">
        <v>1228.1780303030303</v>
      </c>
      <c r="AK34" s="74">
        <v>3906.9371589921807</v>
      </c>
      <c r="AL34" s="74">
        <v>2.9065656565656566</v>
      </c>
    </row>
    <row r="35" spans="1:38" ht="20.100000000000001" customHeight="1">
      <c r="A35" s="41">
        <v>46049</v>
      </c>
      <c r="B35" s="43">
        <v>183</v>
      </c>
      <c r="C35" s="43">
        <v>36</v>
      </c>
      <c r="D35" s="43">
        <v>2399</v>
      </c>
      <c r="E35" s="43">
        <v>791</v>
      </c>
      <c r="F35" s="43">
        <v>819</v>
      </c>
      <c r="G35" s="43">
        <v>1713</v>
      </c>
      <c r="H35" s="43">
        <v>206</v>
      </c>
      <c r="I35" s="43">
        <v>311</v>
      </c>
      <c r="J35" s="43">
        <v>2323</v>
      </c>
      <c r="K35" s="43">
        <v>15944</v>
      </c>
      <c r="L35" s="43">
        <v>1657822</v>
      </c>
      <c r="M35" s="43">
        <v>1152606</v>
      </c>
      <c r="N35" s="42">
        <v>1162576</v>
      </c>
      <c r="O35" s="84">
        <v>495246</v>
      </c>
      <c r="P35" s="43">
        <v>9621579.9900000002</v>
      </c>
      <c r="Q35" s="43">
        <v>9606405.75</v>
      </c>
      <c r="R35" s="43">
        <v>258976.21</v>
      </c>
      <c r="S35" s="43">
        <v>9362603.7799999993</v>
      </c>
      <c r="T35" s="59">
        <v>112630.13</v>
      </c>
      <c r="U35" s="59">
        <v>30123.99</v>
      </c>
      <c r="V35" s="59">
        <v>50</v>
      </c>
      <c r="W35" s="84">
        <v>146346.07999999999</v>
      </c>
      <c r="X35" s="42">
        <v>36804</v>
      </c>
      <c r="Y35" s="42">
        <v>2325</v>
      </c>
      <c r="Z35" s="83">
        <v>39129</v>
      </c>
      <c r="AA35" s="67">
        <v>31077.145199999999</v>
      </c>
      <c r="AB35" s="45">
        <v>0</v>
      </c>
      <c r="AC35" s="45">
        <v>9970</v>
      </c>
      <c r="AD35" s="91">
        <v>0</v>
      </c>
      <c r="AE35" s="61">
        <v>369</v>
      </c>
      <c r="AF35" s="61">
        <v>-73648.850000000006</v>
      </c>
      <c r="AG35" s="71">
        <v>1243807.72</v>
      </c>
      <c r="AH35" s="160">
        <v>66169.934799999988</v>
      </c>
      <c r="AJ35" s="74">
        <v>2024.2026862026862</v>
      </c>
      <c r="AK35" s="74">
        <v>4135.3447051226858</v>
      </c>
      <c r="AL35" s="74">
        <v>2.8363858363858365</v>
      </c>
    </row>
    <row r="36" spans="1:38" ht="20.100000000000001" customHeight="1">
      <c r="A36" s="41">
        <v>46050</v>
      </c>
      <c r="B36" s="43">
        <v>158</v>
      </c>
      <c r="C36" s="43">
        <v>20</v>
      </c>
      <c r="D36" s="43">
        <v>2672</v>
      </c>
      <c r="E36" s="43">
        <v>764</v>
      </c>
      <c r="F36" s="43">
        <v>783</v>
      </c>
      <c r="G36" s="43">
        <v>1688</v>
      </c>
      <c r="H36" s="43">
        <v>184</v>
      </c>
      <c r="I36" s="43">
        <v>299</v>
      </c>
      <c r="J36" s="43">
        <v>2583</v>
      </c>
      <c r="K36" s="43">
        <v>3560</v>
      </c>
      <c r="L36" s="43">
        <v>1384222</v>
      </c>
      <c r="M36" s="43">
        <v>1495111</v>
      </c>
      <c r="N36" s="42">
        <v>1495111</v>
      </c>
      <c r="O36" s="84">
        <v>-110889</v>
      </c>
      <c r="P36" s="43">
        <v>11418842.85</v>
      </c>
      <c r="Q36" s="43">
        <v>11283436.4</v>
      </c>
      <c r="R36" s="43">
        <v>-31614.98</v>
      </c>
      <c r="S36" s="43">
        <v>11450457.83</v>
      </c>
      <c r="T36" s="59">
        <v>127615.35</v>
      </c>
      <c r="U36" s="59">
        <v>38869.39</v>
      </c>
      <c r="V36" s="59">
        <v>150</v>
      </c>
      <c r="W36" s="84">
        <v>-159230.33000000002</v>
      </c>
      <c r="X36" s="42">
        <v>30730</v>
      </c>
      <c r="Y36" s="42">
        <v>2990</v>
      </c>
      <c r="Z36" s="83">
        <v>33720</v>
      </c>
      <c r="AA36" s="67">
        <v>-3793.7975999999999</v>
      </c>
      <c r="AB36" s="45">
        <v>0</v>
      </c>
      <c r="AC36" s="45">
        <v>0</v>
      </c>
      <c r="AD36" s="91">
        <v>0</v>
      </c>
      <c r="AE36" s="61">
        <v>0</v>
      </c>
      <c r="AF36" s="61">
        <v>0</v>
      </c>
      <c r="AG36" s="71">
        <v>1224875.8400000001</v>
      </c>
      <c r="AH36" s="160">
        <v>-189156.53240000003</v>
      </c>
      <c r="AJ36" s="74">
        <v>1767.8441890166027</v>
      </c>
      <c r="AK36" s="74">
        <v>4368.3454897406118</v>
      </c>
      <c r="AL36" s="74">
        <v>3.2988505747126435</v>
      </c>
    </row>
    <row r="37" spans="1:38" ht="20.100000000000001" customHeight="1">
      <c r="A37" s="41">
        <v>46051</v>
      </c>
      <c r="B37" s="43">
        <v>138</v>
      </c>
      <c r="C37" s="43">
        <v>24</v>
      </c>
      <c r="D37" s="43">
        <v>2426</v>
      </c>
      <c r="E37" s="43">
        <v>734</v>
      </c>
      <c r="F37" s="43">
        <v>755</v>
      </c>
      <c r="G37" s="43">
        <v>1592</v>
      </c>
      <c r="H37" s="43">
        <v>182</v>
      </c>
      <c r="I37" s="43">
        <v>277</v>
      </c>
      <c r="J37" s="43">
        <v>2362</v>
      </c>
      <c r="K37" s="43">
        <v>5350</v>
      </c>
      <c r="L37" s="43">
        <v>1024571</v>
      </c>
      <c r="M37" s="43">
        <v>654504</v>
      </c>
      <c r="N37" s="42">
        <v>655185</v>
      </c>
      <c r="O37" s="84">
        <v>369386</v>
      </c>
      <c r="P37" s="43">
        <v>11149797.199999999</v>
      </c>
      <c r="Q37" s="43">
        <v>7807270.2999999998</v>
      </c>
      <c r="R37" s="43">
        <v>586546.47</v>
      </c>
      <c r="S37" s="43">
        <v>10563250.720000001</v>
      </c>
      <c r="T37" s="59">
        <v>102779.54</v>
      </c>
      <c r="U37" s="59">
        <v>34679.17</v>
      </c>
      <c r="V37" s="59">
        <v>50</v>
      </c>
      <c r="W37" s="84">
        <v>483766.93</v>
      </c>
      <c r="X37" s="42">
        <v>22745</v>
      </c>
      <c r="Y37" s="42">
        <v>1310</v>
      </c>
      <c r="Z37" s="83">
        <v>24055</v>
      </c>
      <c r="AA37" s="67">
        <v>70385.576399999991</v>
      </c>
      <c r="AB37" s="45">
        <v>0</v>
      </c>
      <c r="AC37" s="45">
        <v>681</v>
      </c>
      <c r="AD37" s="91">
        <v>0</v>
      </c>
      <c r="AE37" s="61">
        <v>0</v>
      </c>
      <c r="AF37" s="61">
        <v>0</v>
      </c>
      <c r="AG37" s="71">
        <v>1553962.11</v>
      </c>
      <c r="AH37" s="160">
        <v>388645.35360000003</v>
      </c>
      <c r="AJ37" s="74">
        <v>1357.0476821192053</v>
      </c>
      <c r="AK37" s="74">
        <v>3305.3642252328536</v>
      </c>
      <c r="AL37" s="74">
        <v>3.1284768211920531</v>
      </c>
    </row>
    <row r="38" spans="1:38" ht="20.100000000000001" customHeight="1">
      <c r="A38" s="41">
        <v>46052</v>
      </c>
      <c r="B38" s="43">
        <v>213</v>
      </c>
      <c r="C38" s="43">
        <v>33</v>
      </c>
      <c r="D38" s="43">
        <v>2630</v>
      </c>
      <c r="E38" s="43">
        <v>785</v>
      </c>
      <c r="F38" s="43">
        <v>812</v>
      </c>
      <c r="G38" s="43">
        <v>1800</v>
      </c>
      <c r="H38" s="43">
        <v>202</v>
      </c>
      <c r="I38" s="43">
        <v>318</v>
      </c>
      <c r="J38" s="43">
        <v>2540</v>
      </c>
      <c r="K38" s="43">
        <v>8095</v>
      </c>
      <c r="L38" s="43">
        <v>1226050</v>
      </c>
      <c r="M38" s="43">
        <v>959086</v>
      </c>
      <c r="N38" s="42">
        <v>959086</v>
      </c>
      <c r="O38" s="84">
        <v>266964</v>
      </c>
      <c r="P38" s="43">
        <v>10807720.029999999</v>
      </c>
      <c r="Q38" s="43">
        <v>10749081.560000001</v>
      </c>
      <c r="R38" s="43">
        <v>-337066.2</v>
      </c>
      <c r="S38" s="43">
        <v>11144786.23</v>
      </c>
      <c r="T38" s="59">
        <v>91501.5</v>
      </c>
      <c r="U38" s="59">
        <v>22113.040000000001</v>
      </c>
      <c r="V38" s="59">
        <v>0</v>
      </c>
      <c r="W38" s="84">
        <v>-428567.7</v>
      </c>
      <c r="X38" s="42">
        <v>27218</v>
      </c>
      <c r="Y38" s="42">
        <v>1918</v>
      </c>
      <c r="Z38" s="83">
        <v>29136</v>
      </c>
      <c r="AA38" s="67">
        <v>-40447.944000000003</v>
      </c>
      <c r="AB38" s="45">
        <v>0</v>
      </c>
      <c r="AC38" s="45">
        <v>0</v>
      </c>
      <c r="AD38" s="91">
        <v>0</v>
      </c>
      <c r="AE38" s="61">
        <v>0</v>
      </c>
      <c r="AF38" s="61">
        <v>0</v>
      </c>
      <c r="AG38" s="71">
        <v>1920042.45</v>
      </c>
      <c r="AH38" s="160">
        <v>-417255.75599999999</v>
      </c>
      <c r="AJ38" s="74">
        <v>1509.9137931034484</v>
      </c>
      <c r="AK38" s="74">
        <v>4231.9218740157485</v>
      </c>
      <c r="AL38" s="74">
        <v>3.1280788177339902</v>
      </c>
    </row>
    <row r="39" spans="1:38" s="23" customFormat="1" ht="20.100000000000001" customHeight="1">
      <c r="A39" s="41">
        <v>46053</v>
      </c>
      <c r="B39" s="45">
        <v>181</v>
      </c>
      <c r="C39" s="46">
        <v>40</v>
      </c>
      <c r="D39" s="45">
        <v>2391</v>
      </c>
      <c r="E39" s="45">
        <v>783</v>
      </c>
      <c r="F39" s="45">
        <v>816</v>
      </c>
      <c r="G39" s="45">
        <v>1841</v>
      </c>
      <c r="H39" s="46">
        <v>216</v>
      </c>
      <c r="I39" s="45">
        <v>357</v>
      </c>
      <c r="J39" s="45">
        <v>2320</v>
      </c>
      <c r="K39" s="45">
        <v>8356</v>
      </c>
      <c r="L39" s="45">
        <v>1103073</v>
      </c>
      <c r="M39" s="45">
        <v>1410914</v>
      </c>
      <c r="N39" s="42">
        <v>1414604</v>
      </c>
      <c r="O39" s="84">
        <v>-311531</v>
      </c>
      <c r="P39" s="45">
        <v>16500619.390000001</v>
      </c>
      <c r="Q39" s="45">
        <v>16457638.949999999</v>
      </c>
      <c r="R39" s="45">
        <v>339198.33</v>
      </c>
      <c r="S39" s="45">
        <v>16161421.050000001</v>
      </c>
      <c r="T39" s="45">
        <v>115874.28</v>
      </c>
      <c r="U39" s="45">
        <v>40811.089999999997</v>
      </c>
      <c r="V39" s="45">
        <v>60</v>
      </c>
      <c r="W39" s="84">
        <v>223324.05000000002</v>
      </c>
      <c r="X39" s="42">
        <v>24488</v>
      </c>
      <c r="Y39" s="42">
        <v>2829</v>
      </c>
      <c r="Z39" s="84">
        <v>27317</v>
      </c>
      <c r="AA39" s="73">
        <v>40703.799599999998</v>
      </c>
      <c r="AB39" s="45">
        <v>0</v>
      </c>
      <c r="AC39" s="45">
        <v>3690</v>
      </c>
      <c r="AD39" s="91">
        <v>0</v>
      </c>
      <c r="AE39" s="61">
        <v>2000</v>
      </c>
      <c r="AF39" s="61">
        <v>0</v>
      </c>
      <c r="AG39" s="61">
        <v>1780455.31</v>
      </c>
      <c r="AH39" s="160">
        <v>151613.25040000002</v>
      </c>
      <c r="AJ39" s="75">
        <v>1351.8051470588234</v>
      </c>
      <c r="AK39" s="75">
        <v>7093.8098922413792</v>
      </c>
      <c r="AL39" s="75">
        <v>2.8431372549019609</v>
      </c>
    </row>
    <row r="40" spans="1:38" s="24" customFormat="1" ht="30" customHeight="1" thickBot="1">
      <c r="A40" s="80" t="s">
        <v>143</v>
      </c>
      <c r="B40" s="81">
        <v>4536</v>
      </c>
      <c r="C40" s="81">
        <v>904</v>
      </c>
      <c r="D40" s="81">
        <v>66466</v>
      </c>
      <c r="E40" s="81">
        <v>26996</v>
      </c>
      <c r="F40" s="81">
        <v>27711</v>
      </c>
      <c r="G40" s="81">
        <v>59703</v>
      </c>
      <c r="H40" s="81">
        <v>6903</v>
      </c>
      <c r="I40" s="81">
        <v>10541</v>
      </c>
      <c r="J40" s="81">
        <v>63411</v>
      </c>
      <c r="K40" s="81">
        <v>217345</v>
      </c>
      <c r="L40" s="81">
        <v>41750031</v>
      </c>
      <c r="M40" s="81">
        <v>37036748</v>
      </c>
      <c r="N40" s="81">
        <v>38172790</v>
      </c>
      <c r="O40" s="81">
        <v>3577241</v>
      </c>
      <c r="P40" s="81">
        <v>349037987.88000011</v>
      </c>
      <c r="Q40" s="81">
        <v>344321333.92000002</v>
      </c>
      <c r="R40" s="81">
        <v>7410012.9300000006</v>
      </c>
      <c r="S40" s="81">
        <v>341627974.74000001</v>
      </c>
      <c r="T40" s="81">
        <v>3239125.4399999995</v>
      </c>
      <c r="U40" s="81">
        <v>1263648.4099999999</v>
      </c>
      <c r="V40" s="81">
        <v>2067.7600000000002</v>
      </c>
      <c r="W40" s="81">
        <v>4170887.4899999993</v>
      </c>
      <c r="X40" s="81">
        <v>926848</v>
      </c>
      <c r="Y40" s="81">
        <v>76344</v>
      </c>
      <c r="Z40" s="81">
        <v>1003192</v>
      </c>
      <c r="AA40" s="81">
        <v>889201.55160000012</v>
      </c>
      <c r="AB40" s="81">
        <v>0</v>
      </c>
      <c r="AC40" s="81">
        <v>1136042</v>
      </c>
      <c r="AD40" s="81">
        <v>0</v>
      </c>
      <c r="AE40" s="81">
        <v>32369</v>
      </c>
      <c r="AF40" s="81">
        <v>-390358.24</v>
      </c>
      <c r="AG40" s="81">
        <v>41716189.400000006</v>
      </c>
      <c r="AH40" s="161">
        <v>1142451.9383999996</v>
      </c>
      <c r="AJ40" s="76">
        <v>1506.6230377828299</v>
      </c>
      <c r="AK40" s="76">
        <v>5429.9937537651194</v>
      </c>
      <c r="AL40" s="76">
        <v>2.2882970661470172</v>
      </c>
    </row>
    <row r="41" spans="1:38" ht="20.100000000000001" customHeight="1" thickBot="1">
      <c r="A41" s="194" t="s">
        <v>144</v>
      </c>
      <c r="B41" s="195"/>
      <c r="C41" s="195"/>
      <c r="D41" s="195"/>
      <c r="E41" s="195"/>
      <c r="F41" s="195"/>
      <c r="G41" s="195"/>
      <c r="H41" s="195"/>
      <c r="I41" s="196"/>
      <c r="J41" s="195"/>
      <c r="K41" s="195"/>
      <c r="L41" s="195"/>
      <c r="M41" s="195"/>
      <c r="N41" s="195"/>
      <c r="O41" s="195"/>
      <c r="P41" s="195"/>
      <c r="Q41" s="195"/>
      <c r="R41" s="195"/>
      <c r="S41" s="195"/>
      <c r="T41" s="195"/>
      <c r="U41" s="195"/>
      <c r="V41" s="195"/>
      <c r="W41" s="195"/>
      <c r="X41" s="195"/>
      <c r="Y41" s="195"/>
      <c r="Z41" s="195"/>
      <c r="AA41" s="195"/>
      <c r="AB41" s="195"/>
      <c r="AC41" s="195"/>
      <c r="AD41" s="195"/>
      <c r="AE41" s="195"/>
      <c r="AF41" s="195"/>
      <c r="AG41" s="195"/>
      <c r="AH41" s="197"/>
    </row>
    <row r="42" spans="1:38" ht="20.100000000000001" customHeight="1">
      <c r="X42" s="182" t="s">
        <v>145</v>
      </c>
      <c r="Y42" s="182"/>
    </row>
  </sheetData>
  <mergeCells count="3">
    <mergeCell ref="A6:AH6"/>
    <mergeCell ref="A41:AH41"/>
    <mergeCell ref="X42:Y42"/>
  </mergeCells>
  <phoneticPr fontId="37" type="noConversion"/>
  <conditionalFormatting sqref="B40:AA40 AC40:AH40">
    <cfRule type="cellIs" dxfId="240" priority="52" operator="lessThan">
      <formula>0</formula>
    </cfRule>
  </conditionalFormatting>
  <conditionalFormatting sqref="O9:O13 O15 O29:O39">
    <cfRule type="cellIs" dxfId="239" priority="54" operator="lessThan">
      <formula>0</formula>
    </cfRule>
  </conditionalFormatting>
  <conditionalFormatting sqref="R9:W13 R15:W15 R29:W39">
    <cfRule type="cellIs" dxfId="238" priority="53" operator="lessThan">
      <formula>0</formula>
    </cfRule>
  </conditionalFormatting>
  <conditionalFormatting sqref="Z9:AA13 Z15:AA15 Z29:AA39 AC29:AG39 AC15:AG15 AC9:AH9 AC10:AG13 AH10:AH39">
    <cfRule type="cellIs" dxfId="237" priority="51" operator="lessThan">
      <formula>0</formula>
    </cfRule>
  </conditionalFormatting>
  <conditionalFormatting sqref="O14">
    <cfRule type="cellIs" dxfId="236" priority="50" operator="lessThan">
      <formula>0</formula>
    </cfRule>
  </conditionalFormatting>
  <conditionalFormatting sqref="R14:W14">
    <cfRule type="cellIs" dxfId="235" priority="49" operator="lessThan">
      <formula>0</formula>
    </cfRule>
  </conditionalFormatting>
  <conditionalFormatting sqref="Z14:AA14 AC14:AG14">
    <cfRule type="cellIs" dxfId="234" priority="48" operator="lessThan">
      <formula>0</formula>
    </cfRule>
  </conditionalFormatting>
  <conditionalFormatting sqref="O16:O17">
    <cfRule type="cellIs" dxfId="233" priority="47" operator="lessThan">
      <formula>0</formula>
    </cfRule>
  </conditionalFormatting>
  <conditionalFormatting sqref="R16:W17">
    <cfRule type="cellIs" dxfId="232" priority="46" operator="lessThan">
      <formula>0</formula>
    </cfRule>
  </conditionalFormatting>
  <conditionalFormatting sqref="Z16:AA17 AC16:AG17">
    <cfRule type="cellIs" dxfId="231" priority="45" operator="lessThan">
      <formula>0</formula>
    </cfRule>
  </conditionalFormatting>
  <conditionalFormatting sqref="O18">
    <cfRule type="cellIs" dxfId="230" priority="44" operator="lessThan">
      <formula>0</formula>
    </cfRule>
  </conditionalFormatting>
  <conditionalFormatting sqref="R18:W18">
    <cfRule type="cellIs" dxfId="229" priority="43" operator="lessThan">
      <formula>0</formula>
    </cfRule>
  </conditionalFormatting>
  <conditionalFormatting sqref="Z18:AA18 AC18:AG18">
    <cfRule type="cellIs" dxfId="228" priority="42" operator="lessThan">
      <formula>0</formula>
    </cfRule>
  </conditionalFormatting>
  <conditionalFormatting sqref="O19">
    <cfRule type="cellIs" dxfId="227" priority="41" operator="lessThan">
      <formula>0</formula>
    </cfRule>
  </conditionalFormatting>
  <conditionalFormatting sqref="R19:W19">
    <cfRule type="cellIs" dxfId="226" priority="40" operator="lessThan">
      <formula>0</formula>
    </cfRule>
  </conditionalFormatting>
  <conditionalFormatting sqref="Z19:AA19 AC19:AG19">
    <cfRule type="cellIs" dxfId="225" priority="39" operator="lessThan">
      <formula>0</formula>
    </cfRule>
  </conditionalFormatting>
  <conditionalFormatting sqref="O20">
    <cfRule type="cellIs" dxfId="224" priority="38" operator="lessThan">
      <formula>0</formula>
    </cfRule>
  </conditionalFormatting>
  <conditionalFormatting sqref="R20:W20">
    <cfRule type="cellIs" dxfId="223" priority="37" operator="lessThan">
      <formula>0</formula>
    </cfRule>
  </conditionalFormatting>
  <conditionalFormatting sqref="Z20:AA20 AC20:AG20">
    <cfRule type="cellIs" dxfId="222" priority="36" operator="lessThan">
      <formula>0</formula>
    </cfRule>
  </conditionalFormatting>
  <conditionalFormatting sqref="O21">
    <cfRule type="cellIs" dxfId="221" priority="35" operator="lessThan">
      <formula>0</formula>
    </cfRule>
  </conditionalFormatting>
  <conditionalFormatting sqref="R21:W21">
    <cfRule type="cellIs" dxfId="220" priority="34" operator="lessThan">
      <formula>0</formula>
    </cfRule>
  </conditionalFormatting>
  <conditionalFormatting sqref="Z21:AA21 AC21:AG21">
    <cfRule type="cellIs" dxfId="219" priority="33" operator="lessThan">
      <formula>0</formula>
    </cfRule>
  </conditionalFormatting>
  <conditionalFormatting sqref="O22">
    <cfRule type="cellIs" dxfId="218" priority="32" operator="lessThan">
      <formula>0</formula>
    </cfRule>
  </conditionalFormatting>
  <conditionalFormatting sqref="R22:W22">
    <cfRule type="cellIs" dxfId="217" priority="31" operator="lessThan">
      <formula>0</formula>
    </cfRule>
  </conditionalFormatting>
  <conditionalFormatting sqref="Z22:AA22 AC22:AG22">
    <cfRule type="cellIs" dxfId="216" priority="30" operator="lessThan">
      <formula>0</formula>
    </cfRule>
  </conditionalFormatting>
  <conditionalFormatting sqref="O23:O24">
    <cfRule type="cellIs" dxfId="215" priority="29" operator="lessThan">
      <formula>0</formula>
    </cfRule>
  </conditionalFormatting>
  <conditionalFormatting sqref="R23:W24">
    <cfRule type="cellIs" dxfId="214" priority="28" operator="lessThan">
      <formula>0</formula>
    </cfRule>
  </conditionalFormatting>
  <conditionalFormatting sqref="Z23:AA24 AC23:AG24">
    <cfRule type="cellIs" dxfId="213" priority="27" operator="lessThan">
      <formula>0</formula>
    </cfRule>
  </conditionalFormatting>
  <conditionalFormatting sqref="O25">
    <cfRule type="cellIs" dxfId="212" priority="26" operator="lessThan">
      <formula>0</formula>
    </cfRule>
  </conditionalFormatting>
  <conditionalFormatting sqref="R25:W25">
    <cfRule type="cellIs" dxfId="211" priority="25" operator="lessThan">
      <formula>0</formula>
    </cfRule>
  </conditionalFormatting>
  <conditionalFormatting sqref="Z25:AA25 AC25:AG25">
    <cfRule type="cellIs" dxfId="210" priority="24" operator="lessThan">
      <formula>0</formula>
    </cfRule>
  </conditionalFormatting>
  <conditionalFormatting sqref="O26">
    <cfRule type="cellIs" dxfId="209" priority="23" operator="lessThan">
      <formula>0</formula>
    </cfRule>
  </conditionalFormatting>
  <conditionalFormatting sqref="R26:W26">
    <cfRule type="cellIs" dxfId="208" priority="22" operator="lessThan">
      <formula>0</formula>
    </cfRule>
  </conditionalFormatting>
  <conditionalFormatting sqref="Z26:AA26 AC26:AG26">
    <cfRule type="cellIs" dxfId="207" priority="21" operator="lessThan">
      <formula>0</formula>
    </cfRule>
  </conditionalFormatting>
  <conditionalFormatting sqref="O27">
    <cfRule type="cellIs" dxfId="206" priority="20" operator="lessThan">
      <formula>0</formula>
    </cfRule>
  </conditionalFormatting>
  <conditionalFormatting sqref="R27:W27">
    <cfRule type="cellIs" dxfId="205" priority="19" operator="lessThan">
      <formula>0</formula>
    </cfRule>
  </conditionalFormatting>
  <conditionalFormatting sqref="Z27:AA27 AC27:AG27">
    <cfRule type="cellIs" dxfId="204" priority="18" operator="lessThan">
      <formula>0</formula>
    </cfRule>
  </conditionalFormatting>
  <conditionalFormatting sqref="O28">
    <cfRule type="cellIs" dxfId="203" priority="17" operator="lessThan">
      <formula>0</formula>
    </cfRule>
  </conditionalFormatting>
  <conditionalFormatting sqref="R28:W28">
    <cfRule type="cellIs" dxfId="202" priority="16" operator="lessThan">
      <formula>0</formula>
    </cfRule>
  </conditionalFormatting>
  <conditionalFormatting sqref="Z28:AA28 AC28:AG28">
    <cfRule type="cellIs" dxfId="201" priority="15" operator="lessThan">
      <formula>0</formula>
    </cfRule>
  </conditionalFormatting>
  <conditionalFormatting sqref="AB40">
    <cfRule type="cellIs" dxfId="200" priority="14" operator="lessThan">
      <formula>0</formula>
    </cfRule>
  </conditionalFormatting>
  <conditionalFormatting sqref="AB9:AB13 AB15 AB29:AB39">
    <cfRule type="cellIs" dxfId="199" priority="13" operator="lessThan">
      <formula>0</formula>
    </cfRule>
  </conditionalFormatting>
  <conditionalFormatting sqref="AB14">
    <cfRule type="cellIs" dxfId="198" priority="12" operator="lessThan">
      <formula>0</formula>
    </cfRule>
  </conditionalFormatting>
  <conditionalFormatting sqref="AB16:AB17">
    <cfRule type="cellIs" dxfId="197" priority="11" operator="lessThan">
      <formula>0</formula>
    </cfRule>
  </conditionalFormatting>
  <conditionalFormatting sqref="AB18">
    <cfRule type="cellIs" dxfId="196" priority="10" operator="lessThan">
      <formula>0</formula>
    </cfRule>
  </conditionalFormatting>
  <conditionalFormatting sqref="AB19">
    <cfRule type="cellIs" dxfId="195" priority="9" operator="lessThan">
      <formula>0</formula>
    </cfRule>
  </conditionalFormatting>
  <conditionalFormatting sqref="AB20">
    <cfRule type="cellIs" dxfId="194" priority="8" operator="lessThan">
      <formula>0</formula>
    </cfRule>
  </conditionalFormatting>
  <conditionalFormatting sqref="AB21">
    <cfRule type="cellIs" dxfId="193" priority="7" operator="lessThan">
      <formula>0</formula>
    </cfRule>
  </conditionalFormatting>
  <conditionalFormatting sqref="AB22">
    <cfRule type="cellIs" dxfId="192" priority="6" operator="lessThan">
      <formula>0</formula>
    </cfRule>
  </conditionalFormatting>
  <conditionalFormatting sqref="AB23:AB24">
    <cfRule type="cellIs" dxfId="191" priority="5" operator="lessThan">
      <formula>0</formula>
    </cfRule>
  </conditionalFormatting>
  <conditionalFormatting sqref="AB25">
    <cfRule type="cellIs" dxfId="190" priority="4" operator="lessThan">
      <formula>0</formula>
    </cfRule>
  </conditionalFormatting>
  <conditionalFormatting sqref="AB26">
    <cfRule type="cellIs" dxfId="189" priority="3" operator="lessThan">
      <formula>0</formula>
    </cfRule>
  </conditionalFormatting>
  <conditionalFormatting sqref="AB27">
    <cfRule type="cellIs" dxfId="188" priority="2" operator="lessThan">
      <formula>0</formula>
    </cfRule>
  </conditionalFormatting>
  <conditionalFormatting sqref="AB28">
    <cfRule type="cellIs" dxfId="187" priority="1" operator="lessThan">
      <formula>0</formula>
    </cfRule>
  </conditionalFormatting>
  <pageMargins left="0.75" right="0.75" top="1" bottom="1" header="0.5" footer="0.5"/>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BD6C3-F6B0-4D07-8876-0820BBEECBB0}">
  <dimension ref="A1:AJ44"/>
  <sheetViews>
    <sheetView zoomScale="70" zoomScaleNormal="70" workbookViewId="0">
      <pane ySplit="8" topLeftCell="A9" activePane="bottomLeft" state="frozen"/>
      <selection activeCell="A36" sqref="A6:AH42"/>
      <selection pane="bottomLeft" activeCell="A36" sqref="A6:AH42"/>
    </sheetView>
  </sheetViews>
  <sheetFormatPr defaultColWidth="13.5703125" defaultRowHeight="20.100000000000001" customHeight="1"/>
  <cols>
    <col min="1" max="11" width="13.5703125" style="25"/>
    <col min="12" max="12" width="16.7109375" style="25" bestFit="1" customWidth="1"/>
    <col min="13" max="13" width="15.42578125" style="25" bestFit="1" customWidth="1"/>
    <col min="14" max="14" width="13.5703125" style="25"/>
    <col min="15" max="15" width="15.28515625" style="25" bestFit="1" customWidth="1"/>
    <col min="16" max="16" width="17.42578125" style="25" bestFit="1" customWidth="1"/>
    <col min="17" max="17" width="13.5703125" style="25"/>
    <col min="18" max="18" width="15.42578125" style="25" bestFit="1" customWidth="1"/>
    <col min="19" max="28" width="13.5703125" style="25"/>
    <col min="29" max="29" width="14.85546875" style="25" bestFit="1" customWidth="1"/>
    <col min="30" max="30" width="15.42578125" style="25" bestFit="1" customWidth="1"/>
    <col min="31" max="33" width="13.5703125" style="25"/>
    <col min="34" max="36" width="15.5703125" style="25" customWidth="1"/>
    <col min="37" max="16384" width="13.5703125" style="25"/>
  </cols>
  <sheetData>
    <row r="1" spans="1:36" ht="20.100000000000001" customHeight="1" thickBot="1"/>
    <row r="2" spans="1:36" ht="20.100000000000001" customHeight="1" thickBot="1">
      <c r="A2" s="166" t="s">
        <v>178</v>
      </c>
      <c r="B2" s="50" t="s">
        <v>11</v>
      </c>
      <c r="C2" s="50" t="s">
        <v>12</v>
      </c>
      <c r="D2" s="50" t="s">
        <v>55</v>
      </c>
      <c r="E2" s="29"/>
      <c r="K2" s="30"/>
      <c r="L2" s="49" t="s">
        <v>56</v>
      </c>
      <c r="M2" s="27" t="s">
        <v>57</v>
      </c>
      <c r="N2" s="27" t="s">
        <v>58</v>
      </c>
      <c r="O2" s="27" t="s">
        <v>16</v>
      </c>
      <c r="P2" s="27" t="s">
        <v>59</v>
      </c>
      <c r="Q2" s="27" t="s">
        <v>60</v>
      </c>
      <c r="R2" s="27" t="s">
        <v>18</v>
      </c>
      <c r="S2" s="27" t="s">
        <v>61</v>
      </c>
      <c r="T2" s="27" t="s">
        <v>20</v>
      </c>
      <c r="U2" s="27" t="s">
        <v>21</v>
      </c>
      <c r="V2" s="27" t="s">
        <v>62</v>
      </c>
      <c r="W2" s="27" t="s">
        <v>30</v>
      </c>
      <c r="X2" s="27" t="s">
        <v>31</v>
      </c>
      <c r="Y2" s="27" t="s">
        <v>63</v>
      </c>
      <c r="Z2" s="63" t="s">
        <v>32</v>
      </c>
      <c r="AA2" s="63" t="s">
        <v>110</v>
      </c>
      <c r="AB2" s="63" t="s">
        <v>111</v>
      </c>
      <c r="AC2" s="63" t="s">
        <v>37</v>
      </c>
      <c r="AD2" s="63" t="s">
        <v>38</v>
      </c>
      <c r="AE2" s="63" t="s">
        <v>24</v>
      </c>
      <c r="AF2" s="64" t="s">
        <v>64</v>
      </c>
    </row>
    <row r="3" spans="1:36" ht="20.100000000000001" customHeight="1">
      <c r="A3" s="31" t="s">
        <v>65</v>
      </c>
      <c r="B3" s="118">
        <v>6749</v>
      </c>
      <c r="C3" s="118">
        <v>2828</v>
      </c>
      <c r="D3" s="118">
        <v>194131</v>
      </c>
      <c r="E3" s="29"/>
      <c r="K3" s="30"/>
      <c r="L3" s="51">
        <v>95683037.419999987</v>
      </c>
      <c r="M3" s="51">
        <v>87698587</v>
      </c>
      <c r="N3" s="51">
        <v>7984450.4199999999</v>
      </c>
      <c r="O3" s="51">
        <v>632461870.28000009</v>
      </c>
      <c r="P3" s="51">
        <v>585198950.48999989</v>
      </c>
      <c r="Q3" s="51">
        <v>18499072.210000001</v>
      </c>
      <c r="R3" s="51">
        <v>613962798.09000003</v>
      </c>
      <c r="S3" s="51">
        <v>7117643.9700000016</v>
      </c>
      <c r="T3" s="51">
        <v>3310890.79</v>
      </c>
      <c r="U3" s="51">
        <v>276746.41000000003</v>
      </c>
      <c r="V3" s="51">
        <v>11381428.240000002</v>
      </c>
      <c r="W3" s="51">
        <v>2305961</v>
      </c>
      <c r="X3" s="51">
        <v>175398</v>
      </c>
      <c r="Y3" s="51">
        <v>2481359</v>
      </c>
      <c r="Z3" s="51">
        <v>1664916.4989</v>
      </c>
      <c r="AA3" s="51">
        <v>2519156.34</v>
      </c>
      <c r="AB3" s="51">
        <v>0</v>
      </c>
      <c r="AC3" s="51">
        <v>316396</v>
      </c>
      <c r="AD3" s="51">
        <v>-233421.16000000003</v>
      </c>
      <c r="AE3" s="51">
        <v>4580122.03</v>
      </c>
      <c r="AF3" s="51">
        <v>4715996.4011000004</v>
      </c>
    </row>
    <row r="4" spans="1:36" ht="20.100000000000001" customHeight="1" thickBot="1">
      <c r="A4" s="33" t="s">
        <v>41</v>
      </c>
      <c r="B4" s="119">
        <v>241.03571428571428</v>
      </c>
      <c r="C4" s="119">
        <v>101</v>
      </c>
      <c r="D4" s="119">
        <v>6933.25</v>
      </c>
      <c r="E4" s="29"/>
      <c r="K4" s="30"/>
      <c r="L4" s="52">
        <v>3417251.336428571</v>
      </c>
      <c r="M4" s="52">
        <v>3132092.3928571427</v>
      </c>
      <c r="N4" s="52">
        <v>285158.94357142859</v>
      </c>
      <c r="O4" s="52">
        <v>22587923.938571431</v>
      </c>
      <c r="P4" s="52">
        <v>20899962.517499994</v>
      </c>
      <c r="Q4" s="52">
        <v>660681.15035714291</v>
      </c>
      <c r="R4" s="52">
        <v>21927242.788928572</v>
      </c>
      <c r="S4" s="52">
        <v>254201.57035714292</v>
      </c>
      <c r="T4" s="52">
        <v>118246.09964285714</v>
      </c>
      <c r="U4" s="52">
        <v>9883.800357142858</v>
      </c>
      <c r="V4" s="52">
        <v>406479.58000000007</v>
      </c>
      <c r="W4" s="52">
        <v>82355.75</v>
      </c>
      <c r="X4" s="52">
        <v>6264.2142857142853</v>
      </c>
      <c r="Y4" s="52">
        <v>80043.838709677424</v>
      </c>
      <c r="Z4" s="52">
        <v>59461.303532142854</v>
      </c>
      <c r="AA4" s="52">
        <v>89969.869285714274</v>
      </c>
      <c r="AB4" s="52" t="e">
        <v>#DIV/0!</v>
      </c>
      <c r="AC4" s="52">
        <v>11299.857142857143</v>
      </c>
      <c r="AD4" s="52">
        <v>-8336.4700000000012</v>
      </c>
      <c r="AE4" s="52">
        <v>163575.7867857143</v>
      </c>
      <c r="AF4" s="52">
        <v>168428.44289642858</v>
      </c>
    </row>
    <row r="5" spans="1:36" ht="20.100000000000001" customHeight="1" thickBot="1">
      <c r="A5" s="29"/>
      <c r="B5" s="35"/>
      <c r="C5" s="35"/>
      <c r="D5" s="35"/>
      <c r="E5" s="29"/>
      <c r="F5" s="30"/>
      <c r="G5" s="30"/>
      <c r="H5" s="30"/>
      <c r="I5" s="48"/>
      <c r="J5" s="30"/>
      <c r="K5" s="30"/>
      <c r="L5" s="53"/>
      <c r="M5" s="53"/>
      <c r="N5" s="53"/>
      <c r="O5" s="53"/>
      <c r="P5" s="53"/>
      <c r="Q5" s="53"/>
      <c r="R5" s="53"/>
      <c r="S5" s="30"/>
      <c r="T5" s="30"/>
      <c r="U5" s="30"/>
      <c r="V5" s="53"/>
      <c r="W5" s="53"/>
      <c r="X5" s="53"/>
      <c r="Y5" s="30"/>
      <c r="Z5" s="30"/>
      <c r="AA5" s="30"/>
      <c r="AB5" s="30"/>
      <c r="AC5" s="30"/>
      <c r="AD5" s="30"/>
      <c r="AE5" s="30"/>
      <c r="AF5" s="53"/>
    </row>
    <row r="6" spans="1:36" ht="20.100000000000001" customHeight="1">
      <c r="A6" s="177" t="s">
        <v>66</v>
      </c>
      <c r="B6" s="178"/>
      <c r="C6" s="178"/>
      <c r="D6" s="178"/>
      <c r="E6" s="178"/>
      <c r="F6" s="178"/>
      <c r="G6" s="178"/>
      <c r="H6" s="178"/>
      <c r="I6" s="178"/>
      <c r="J6" s="178"/>
      <c r="K6" s="178"/>
      <c r="L6" s="178"/>
      <c r="M6" s="178"/>
      <c r="N6" s="178"/>
      <c r="O6" s="178"/>
      <c r="P6" s="178"/>
      <c r="Q6" s="178"/>
      <c r="R6" s="178"/>
      <c r="S6" s="178"/>
      <c r="T6" s="178"/>
      <c r="U6" s="178"/>
      <c r="V6" s="178"/>
      <c r="W6" s="178"/>
      <c r="X6" s="178"/>
      <c r="Y6" s="178"/>
      <c r="Z6" s="178"/>
      <c r="AA6" s="178"/>
      <c r="AB6" s="178"/>
      <c r="AC6" s="178"/>
      <c r="AD6" s="178"/>
      <c r="AE6" s="178"/>
      <c r="AF6" s="179"/>
    </row>
    <row r="7" spans="1:36" ht="50.1" customHeight="1">
      <c r="A7" s="36" t="s">
        <v>1</v>
      </c>
      <c r="B7" s="37" t="s">
        <v>67</v>
      </c>
      <c r="C7" s="37" t="s">
        <v>68</v>
      </c>
      <c r="D7" s="37" t="s">
        <v>55</v>
      </c>
      <c r="E7" s="38" t="s">
        <v>13</v>
      </c>
      <c r="F7" s="37" t="s">
        <v>69</v>
      </c>
      <c r="G7" s="37" t="s">
        <v>70</v>
      </c>
      <c r="H7" s="37" t="s">
        <v>71</v>
      </c>
      <c r="I7" s="37" t="s">
        <v>72</v>
      </c>
      <c r="J7" s="37" t="s">
        <v>73</v>
      </c>
      <c r="K7" s="37" t="s">
        <v>74</v>
      </c>
      <c r="L7" s="37" t="s">
        <v>75</v>
      </c>
      <c r="M7" s="37" t="s">
        <v>76</v>
      </c>
      <c r="N7" s="37" t="s">
        <v>77</v>
      </c>
      <c r="O7" s="38" t="s">
        <v>16</v>
      </c>
      <c r="P7" s="37" t="s">
        <v>17</v>
      </c>
      <c r="Q7" s="37" t="s">
        <v>78</v>
      </c>
      <c r="R7" s="38" t="s">
        <v>18</v>
      </c>
      <c r="S7" s="37" t="s">
        <v>79</v>
      </c>
      <c r="T7" s="38" t="s">
        <v>20</v>
      </c>
      <c r="U7" s="38" t="s">
        <v>21</v>
      </c>
      <c r="V7" s="37" t="s">
        <v>80</v>
      </c>
      <c r="W7" s="38" t="s">
        <v>30</v>
      </c>
      <c r="X7" s="38" t="s">
        <v>31</v>
      </c>
      <c r="Y7" s="37" t="s">
        <v>63</v>
      </c>
      <c r="Z7" s="37" t="s">
        <v>112</v>
      </c>
      <c r="AA7" s="37" t="s">
        <v>113</v>
      </c>
      <c r="AB7" s="37" t="s">
        <v>114</v>
      </c>
      <c r="AC7" s="37" t="s">
        <v>37</v>
      </c>
      <c r="AD7" s="37" t="s">
        <v>38</v>
      </c>
      <c r="AE7" s="38" t="s">
        <v>24</v>
      </c>
      <c r="AF7" s="65" t="s">
        <v>64</v>
      </c>
      <c r="AH7" s="123" t="s">
        <v>81</v>
      </c>
      <c r="AI7" s="123" t="s">
        <v>82</v>
      </c>
      <c r="AJ7" s="123" t="s">
        <v>83</v>
      </c>
    </row>
    <row r="8" spans="1:36" ht="50.1" customHeight="1" thickBot="1">
      <c r="A8" s="39" t="s">
        <v>84</v>
      </c>
      <c r="B8" s="40" t="s">
        <v>85</v>
      </c>
      <c r="C8" s="40" t="s">
        <v>86</v>
      </c>
      <c r="D8" s="40" t="s">
        <v>87</v>
      </c>
      <c r="E8" s="40" t="s">
        <v>115</v>
      </c>
      <c r="F8" s="40" t="s">
        <v>88</v>
      </c>
      <c r="G8" s="40" t="s">
        <v>89</v>
      </c>
      <c r="H8" s="40" t="s">
        <v>90</v>
      </c>
      <c r="I8" s="40" t="s">
        <v>91</v>
      </c>
      <c r="J8" s="40" t="s">
        <v>92</v>
      </c>
      <c r="K8" s="40" t="s">
        <v>93</v>
      </c>
      <c r="L8" s="40" t="s">
        <v>94</v>
      </c>
      <c r="M8" s="40" t="s">
        <v>95</v>
      </c>
      <c r="N8" s="40" t="s">
        <v>96</v>
      </c>
      <c r="O8" s="40" t="s">
        <v>116</v>
      </c>
      <c r="P8" s="40" t="s">
        <v>97</v>
      </c>
      <c r="Q8" s="40" t="s">
        <v>98</v>
      </c>
      <c r="R8" s="40" t="s">
        <v>117</v>
      </c>
      <c r="S8" s="40" t="s">
        <v>99</v>
      </c>
      <c r="T8" s="40" t="s">
        <v>118</v>
      </c>
      <c r="U8" s="40" t="s">
        <v>119</v>
      </c>
      <c r="V8" s="40" t="s">
        <v>100</v>
      </c>
      <c r="W8" s="40" t="s">
        <v>120</v>
      </c>
      <c r="X8" s="40" t="s">
        <v>121</v>
      </c>
      <c r="Y8" s="40" t="s">
        <v>101</v>
      </c>
      <c r="Z8" s="40" t="s">
        <v>122</v>
      </c>
      <c r="AA8" s="40" t="s">
        <v>123</v>
      </c>
      <c r="AB8" s="40" t="s">
        <v>124</v>
      </c>
      <c r="AC8" s="40" t="s">
        <v>102</v>
      </c>
      <c r="AD8" s="40" t="s">
        <v>103</v>
      </c>
      <c r="AE8" s="40" t="s">
        <v>125</v>
      </c>
      <c r="AF8" s="66" t="s">
        <v>104</v>
      </c>
      <c r="AH8" s="124" t="s">
        <v>105</v>
      </c>
      <c r="AI8" s="124" t="s">
        <v>106</v>
      </c>
      <c r="AJ8" s="124" t="s">
        <v>107</v>
      </c>
    </row>
    <row r="9" spans="1:36" ht="20.100000000000001" customHeight="1">
      <c r="A9" s="41">
        <v>46054</v>
      </c>
      <c r="B9" s="42">
        <v>264</v>
      </c>
      <c r="C9" s="42">
        <v>106</v>
      </c>
      <c r="D9" s="42">
        <v>6426</v>
      </c>
      <c r="E9" s="42">
        <v>18</v>
      </c>
      <c r="F9" s="42">
        <v>1719</v>
      </c>
      <c r="G9" s="42">
        <v>4115</v>
      </c>
      <c r="H9" s="42">
        <v>444</v>
      </c>
      <c r="I9" s="42">
        <v>814</v>
      </c>
      <c r="J9" s="42">
        <v>3080</v>
      </c>
      <c r="K9" s="42">
        <v>28594</v>
      </c>
      <c r="L9" s="42">
        <v>4559838</v>
      </c>
      <c r="M9" s="42">
        <v>4259980</v>
      </c>
      <c r="N9" s="54">
        <v>299858</v>
      </c>
      <c r="O9" s="42">
        <v>26092756.48</v>
      </c>
      <c r="P9" s="42">
        <v>24158526.75</v>
      </c>
      <c r="Q9" s="42">
        <v>550919.06000000006</v>
      </c>
      <c r="R9" s="42">
        <v>25541837.420000002</v>
      </c>
      <c r="S9" s="42">
        <v>512085.9</v>
      </c>
      <c r="T9" s="42">
        <v>130804.39</v>
      </c>
      <c r="U9" s="42">
        <v>8432.7099999999991</v>
      </c>
      <c r="V9" s="54">
        <v>38833.160000000033</v>
      </c>
      <c r="W9" s="42">
        <v>109892</v>
      </c>
      <c r="X9" s="42">
        <v>8520</v>
      </c>
      <c r="Y9" s="67">
        <v>118412</v>
      </c>
      <c r="Z9" s="67">
        <v>49582.715400000001</v>
      </c>
      <c r="AA9" s="121">
        <v>0</v>
      </c>
      <c r="AB9" s="121"/>
      <c r="AC9" s="68">
        <v>0</v>
      </c>
      <c r="AD9" s="167">
        <v>-14195.75</v>
      </c>
      <c r="AE9" s="69">
        <v>142218.5</v>
      </c>
      <c r="AF9" s="105">
        <v>-129161.55539999997</v>
      </c>
      <c r="AG9" s="120"/>
      <c r="AH9" s="74">
        <v>2652.6108202443279</v>
      </c>
      <c r="AI9" s="74">
        <v>7843.6775162337663</v>
      </c>
      <c r="AJ9" s="74">
        <v>1.79173938336242</v>
      </c>
    </row>
    <row r="10" spans="1:36" ht="20.100000000000001" customHeight="1">
      <c r="A10" s="41">
        <v>46055</v>
      </c>
      <c r="B10" s="43">
        <v>295</v>
      </c>
      <c r="C10" s="43">
        <v>103</v>
      </c>
      <c r="D10" s="43">
        <v>6681</v>
      </c>
      <c r="E10" s="43">
        <v>21</v>
      </c>
      <c r="F10" s="43">
        <v>1561</v>
      </c>
      <c r="G10" s="43">
        <v>3901</v>
      </c>
      <c r="H10" s="43">
        <v>490</v>
      </c>
      <c r="I10" s="43">
        <v>893</v>
      </c>
      <c r="J10" s="43">
        <v>2877</v>
      </c>
      <c r="K10" s="43">
        <v>26492</v>
      </c>
      <c r="L10" s="43">
        <v>4112965</v>
      </c>
      <c r="M10" s="43">
        <v>4118277</v>
      </c>
      <c r="N10" s="54">
        <v>-5312</v>
      </c>
      <c r="O10" s="43">
        <v>26883090.77</v>
      </c>
      <c r="P10" s="43">
        <v>24522315.449999999</v>
      </c>
      <c r="Q10" s="59">
        <v>895758.62</v>
      </c>
      <c r="R10" s="59">
        <v>25987332.149999999</v>
      </c>
      <c r="S10" s="43">
        <v>300570.90999999997</v>
      </c>
      <c r="T10" s="43">
        <v>132687.07999999999</v>
      </c>
      <c r="U10" s="59">
        <v>8072.25</v>
      </c>
      <c r="V10" s="54">
        <v>595187.71</v>
      </c>
      <c r="W10" s="59">
        <v>99122</v>
      </c>
      <c r="X10" s="59">
        <v>8237</v>
      </c>
      <c r="Y10" s="67">
        <v>107359</v>
      </c>
      <c r="Z10" s="67">
        <v>80618.275800000003</v>
      </c>
      <c r="AA10" s="121">
        <v>331371.05</v>
      </c>
      <c r="AB10" s="121"/>
      <c r="AC10" s="70">
        <v>0</v>
      </c>
      <c r="AD10" s="114">
        <v>-1823</v>
      </c>
      <c r="AE10" s="71">
        <v>240206</v>
      </c>
      <c r="AF10" s="103">
        <v>75839.384199999971</v>
      </c>
      <c r="AG10" s="120"/>
      <c r="AH10" s="74">
        <v>2634.8270339525943</v>
      </c>
      <c r="AI10" s="74">
        <v>8523.5715849843582</v>
      </c>
      <c r="AJ10" s="74">
        <v>1.8430493273542601</v>
      </c>
    </row>
    <row r="11" spans="1:36" ht="20.100000000000001" customHeight="1">
      <c r="A11" s="41">
        <v>46056</v>
      </c>
      <c r="B11" s="44">
        <v>281</v>
      </c>
      <c r="C11" s="44">
        <v>91</v>
      </c>
      <c r="D11" s="44">
        <v>7336</v>
      </c>
      <c r="E11" s="44">
        <v>14</v>
      </c>
      <c r="F11" s="44">
        <v>1526</v>
      </c>
      <c r="G11" s="44">
        <v>3817</v>
      </c>
      <c r="H11" s="44">
        <v>451</v>
      </c>
      <c r="I11" s="44">
        <v>850</v>
      </c>
      <c r="J11" s="44">
        <v>3787</v>
      </c>
      <c r="K11" s="44">
        <v>34755</v>
      </c>
      <c r="L11" s="44">
        <v>3505630</v>
      </c>
      <c r="M11" s="44">
        <v>4167594</v>
      </c>
      <c r="N11" s="54">
        <v>-661964</v>
      </c>
      <c r="O11" s="44">
        <v>27538690.899999999</v>
      </c>
      <c r="P11" s="44">
        <v>25622893.370000001</v>
      </c>
      <c r="Q11" s="60">
        <v>-695169.36</v>
      </c>
      <c r="R11" s="60">
        <v>28233860.260000002</v>
      </c>
      <c r="S11" s="60">
        <v>281694.05</v>
      </c>
      <c r="T11" s="60">
        <v>133799.22</v>
      </c>
      <c r="U11" s="60">
        <v>39460.25</v>
      </c>
      <c r="V11" s="54">
        <v>-976863.40999999992</v>
      </c>
      <c r="W11" s="42">
        <v>84486</v>
      </c>
      <c r="X11" s="42">
        <v>8335</v>
      </c>
      <c r="Y11" s="67">
        <v>92821</v>
      </c>
      <c r="Z11" s="67">
        <v>-62565.242399999996</v>
      </c>
      <c r="AA11" s="121">
        <v>0</v>
      </c>
      <c r="AB11" s="121"/>
      <c r="AC11" s="70">
        <v>0</v>
      </c>
      <c r="AD11" s="70">
        <v>0</v>
      </c>
      <c r="AE11" s="71">
        <v>181239.61</v>
      </c>
      <c r="AF11" s="103">
        <v>-1007119.1675999999</v>
      </c>
      <c r="AG11" s="120"/>
      <c r="AH11" s="74">
        <v>2297.2673656618613</v>
      </c>
      <c r="AI11" s="74">
        <v>6766.0135648270398</v>
      </c>
      <c r="AJ11" s="74">
        <v>2.4816513761467891</v>
      </c>
    </row>
    <row r="12" spans="1:36" ht="20.100000000000001" customHeight="1">
      <c r="A12" s="41">
        <v>46057</v>
      </c>
      <c r="B12" s="43">
        <v>256</v>
      </c>
      <c r="C12" s="43">
        <v>98</v>
      </c>
      <c r="D12" s="43">
        <v>6664</v>
      </c>
      <c r="E12" s="43">
        <v>17</v>
      </c>
      <c r="F12" s="43">
        <v>1464</v>
      </c>
      <c r="G12" s="43">
        <v>3827</v>
      </c>
      <c r="H12" s="43">
        <v>416</v>
      </c>
      <c r="I12" s="43">
        <v>781</v>
      </c>
      <c r="J12" s="43">
        <v>3350</v>
      </c>
      <c r="K12" s="43">
        <v>74394</v>
      </c>
      <c r="L12" s="43">
        <v>3665493</v>
      </c>
      <c r="M12" s="43">
        <v>3365963</v>
      </c>
      <c r="N12" s="54">
        <v>299530</v>
      </c>
      <c r="O12" s="43">
        <v>26076984.539999999</v>
      </c>
      <c r="P12" s="43">
        <v>24137137.370000001</v>
      </c>
      <c r="Q12" s="43">
        <v>1038064.5</v>
      </c>
      <c r="R12" s="43">
        <v>25038920.039999999</v>
      </c>
      <c r="S12" s="43">
        <v>241996.5</v>
      </c>
      <c r="T12" s="43">
        <v>143513.82999999999</v>
      </c>
      <c r="U12" s="43">
        <v>10809.5</v>
      </c>
      <c r="V12" s="54">
        <v>796068</v>
      </c>
      <c r="W12" s="42">
        <v>88338</v>
      </c>
      <c r="X12" s="42">
        <v>6732</v>
      </c>
      <c r="Y12" s="67">
        <v>95070</v>
      </c>
      <c r="Z12" s="67">
        <v>93425.804999999993</v>
      </c>
      <c r="AA12" s="59">
        <v>0</v>
      </c>
      <c r="AB12" s="121"/>
      <c r="AC12" s="70">
        <v>0</v>
      </c>
      <c r="AD12" s="70">
        <v>-25024</v>
      </c>
      <c r="AE12" s="71">
        <v>229646.83</v>
      </c>
      <c r="AF12" s="103">
        <v>607572.19500000007</v>
      </c>
      <c r="AG12" s="120"/>
      <c r="AH12" s="74">
        <v>2503.752049180328</v>
      </c>
      <c r="AI12" s="74">
        <v>7205.1156328358211</v>
      </c>
      <c r="AJ12" s="74">
        <v>2.2882513661202184</v>
      </c>
    </row>
    <row r="13" spans="1:36" ht="20.100000000000001" customHeight="1">
      <c r="A13" s="41">
        <v>46058</v>
      </c>
      <c r="B13" s="43">
        <v>464</v>
      </c>
      <c r="C13" s="43">
        <v>154</v>
      </c>
      <c r="D13" s="43">
        <v>6548</v>
      </c>
      <c r="E13" s="43">
        <v>29</v>
      </c>
      <c r="F13" s="43">
        <v>1474</v>
      </c>
      <c r="G13" s="43">
        <v>3505</v>
      </c>
      <c r="H13" s="43">
        <v>392</v>
      </c>
      <c r="I13" s="43">
        <v>678</v>
      </c>
      <c r="J13" s="43">
        <v>3090</v>
      </c>
      <c r="K13" s="43">
        <v>46544</v>
      </c>
      <c r="L13" s="43">
        <v>3260211</v>
      </c>
      <c r="M13" s="43">
        <v>3076105</v>
      </c>
      <c r="N13" s="54">
        <v>184106</v>
      </c>
      <c r="O13" s="43">
        <v>21649336.09</v>
      </c>
      <c r="P13" s="43">
        <v>19975471.390000001</v>
      </c>
      <c r="Q13" s="43">
        <v>593330.81999999995</v>
      </c>
      <c r="R13" s="43">
        <v>21056005.27</v>
      </c>
      <c r="S13" s="43">
        <v>240837.05</v>
      </c>
      <c r="T13" s="43">
        <v>142588.5</v>
      </c>
      <c r="U13" s="43">
        <v>10387.620000000001</v>
      </c>
      <c r="V13" s="54">
        <v>352493.76999999996</v>
      </c>
      <c r="W13" s="42">
        <v>78571</v>
      </c>
      <c r="X13" s="42">
        <v>6152</v>
      </c>
      <c r="Y13" s="67">
        <v>84723</v>
      </c>
      <c r="Z13" s="67">
        <v>53399.773799999995</v>
      </c>
      <c r="AA13" s="60">
        <v>0</v>
      </c>
      <c r="AB13" s="58"/>
      <c r="AC13" s="91">
        <v>0</v>
      </c>
      <c r="AD13" s="70">
        <v>-9014.3700000000008</v>
      </c>
      <c r="AE13" s="71">
        <v>203289.16</v>
      </c>
      <c r="AF13" s="103">
        <v>214370.99619999997</v>
      </c>
      <c r="AG13" s="120"/>
      <c r="AH13" s="74">
        <v>2211.8120759837179</v>
      </c>
      <c r="AI13" s="74">
        <v>6464.5538478964399</v>
      </c>
      <c r="AJ13" s="74">
        <v>2.0963364993215738</v>
      </c>
    </row>
    <row r="14" spans="1:36" ht="20.100000000000001" customHeight="1">
      <c r="A14" s="41">
        <v>46059</v>
      </c>
      <c r="B14" s="43">
        <v>297</v>
      </c>
      <c r="C14" s="43">
        <v>101</v>
      </c>
      <c r="D14" s="43">
        <v>5689</v>
      </c>
      <c r="E14" s="43">
        <v>21</v>
      </c>
      <c r="F14" s="43">
        <v>1392</v>
      </c>
      <c r="G14" s="43">
        <v>3542</v>
      </c>
      <c r="H14" s="43">
        <v>381</v>
      </c>
      <c r="I14" s="43">
        <v>664</v>
      </c>
      <c r="J14" s="43">
        <v>2546</v>
      </c>
      <c r="K14" s="43">
        <v>22128</v>
      </c>
      <c r="L14" s="43">
        <v>3132617</v>
      </c>
      <c r="M14" s="43">
        <v>2438172</v>
      </c>
      <c r="N14" s="54">
        <v>694445</v>
      </c>
      <c r="O14" s="43">
        <v>17295362.48</v>
      </c>
      <c r="P14" s="43">
        <v>16139966.98</v>
      </c>
      <c r="Q14" s="43">
        <v>1070705.71</v>
      </c>
      <c r="R14" s="43">
        <v>16224656.77</v>
      </c>
      <c r="S14" s="43">
        <v>170939.86</v>
      </c>
      <c r="T14" s="43">
        <v>102262.52</v>
      </c>
      <c r="U14" s="43">
        <v>10959.92</v>
      </c>
      <c r="V14" s="54">
        <v>899765.85</v>
      </c>
      <c r="W14" s="42">
        <v>75496</v>
      </c>
      <c r="X14" s="42">
        <v>4876</v>
      </c>
      <c r="Y14" s="67">
        <v>80372</v>
      </c>
      <c r="Z14" s="67">
        <v>96363.513899999991</v>
      </c>
      <c r="AA14" s="60">
        <v>0</v>
      </c>
      <c r="AB14" s="58"/>
      <c r="AC14" s="70">
        <v>67777</v>
      </c>
      <c r="AD14" s="70">
        <v>-1001</v>
      </c>
      <c r="AE14" s="71">
        <v>118265.38</v>
      </c>
      <c r="AF14" s="103">
        <v>723030.33609999996</v>
      </c>
      <c r="AG14" s="120"/>
      <c r="AH14" s="74">
        <v>2250.4432471264367</v>
      </c>
      <c r="AI14" s="74">
        <v>6339.3428829536533</v>
      </c>
      <c r="AJ14" s="74">
        <v>1.8290229885057472</v>
      </c>
    </row>
    <row r="15" spans="1:36" ht="20.100000000000001" customHeight="1">
      <c r="A15" s="41">
        <v>46060</v>
      </c>
      <c r="B15" s="43">
        <v>313</v>
      </c>
      <c r="C15" s="43">
        <v>131</v>
      </c>
      <c r="D15" s="43">
        <v>6632</v>
      </c>
      <c r="E15" s="43">
        <v>22</v>
      </c>
      <c r="F15" s="43">
        <v>1588</v>
      </c>
      <c r="G15" s="43">
        <v>3726</v>
      </c>
      <c r="H15" s="43">
        <v>423</v>
      </c>
      <c r="I15" s="43">
        <v>704</v>
      </c>
      <c r="J15" s="43">
        <v>2727</v>
      </c>
      <c r="K15" s="43">
        <v>36561</v>
      </c>
      <c r="L15" s="43">
        <v>3660906</v>
      </c>
      <c r="M15" s="43">
        <v>2863977</v>
      </c>
      <c r="N15" s="54">
        <v>796929</v>
      </c>
      <c r="O15" s="43">
        <v>25221261.969999999</v>
      </c>
      <c r="P15" s="43">
        <v>23553931.82</v>
      </c>
      <c r="Q15" s="72">
        <v>907805.48</v>
      </c>
      <c r="R15" s="72">
        <v>24313456.489999998</v>
      </c>
      <c r="S15" s="59">
        <v>318463.40000000002</v>
      </c>
      <c r="T15" s="59">
        <v>147778.62</v>
      </c>
      <c r="U15" s="59">
        <v>6868.94</v>
      </c>
      <c r="V15" s="54">
        <v>589342.07999999996</v>
      </c>
      <c r="W15" s="42">
        <v>88228</v>
      </c>
      <c r="X15" s="42">
        <v>5728</v>
      </c>
      <c r="Y15" s="67">
        <v>93956</v>
      </c>
      <c r="Z15" s="67">
        <v>81702.493199999997</v>
      </c>
      <c r="AA15" s="59">
        <v>0</v>
      </c>
      <c r="AB15" s="58"/>
      <c r="AC15" s="70">
        <v>0</v>
      </c>
      <c r="AD15" s="70">
        <v>-17122</v>
      </c>
      <c r="AE15" s="71">
        <v>123632.57</v>
      </c>
      <c r="AF15" s="103">
        <v>413683.58679999993</v>
      </c>
      <c r="AG15" s="120"/>
      <c r="AH15" s="74">
        <v>2305.3564231738037</v>
      </c>
      <c r="AI15" s="74">
        <v>8637.3053978731205</v>
      </c>
      <c r="AJ15" s="74">
        <v>1.7172544080604535</v>
      </c>
    </row>
    <row r="16" spans="1:36" ht="20.100000000000001" customHeight="1">
      <c r="A16" s="41">
        <v>46061</v>
      </c>
      <c r="B16" s="43">
        <v>251</v>
      </c>
      <c r="C16" s="43">
        <v>116</v>
      </c>
      <c r="D16" s="43">
        <v>5979</v>
      </c>
      <c r="E16" s="43">
        <v>22</v>
      </c>
      <c r="F16" s="43">
        <v>1583</v>
      </c>
      <c r="G16" s="43">
        <v>3745</v>
      </c>
      <c r="H16" s="43">
        <v>411</v>
      </c>
      <c r="I16" s="43">
        <v>693</v>
      </c>
      <c r="J16" s="43">
        <v>2723</v>
      </c>
      <c r="K16" s="43">
        <v>19368</v>
      </c>
      <c r="L16" s="43">
        <v>3393231</v>
      </c>
      <c r="M16" s="43">
        <v>2208030</v>
      </c>
      <c r="N16" s="54">
        <v>1185201</v>
      </c>
      <c r="O16" s="43">
        <v>22880813</v>
      </c>
      <c r="P16" s="43">
        <v>21426697.550000001</v>
      </c>
      <c r="Q16" s="72">
        <v>1660163.12</v>
      </c>
      <c r="R16" s="72">
        <v>21220649.879999999</v>
      </c>
      <c r="S16" s="59">
        <v>243172.43</v>
      </c>
      <c r="T16" s="59">
        <v>120530.9</v>
      </c>
      <c r="U16" s="59">
        <v>9191.2999999999993</v>
      </c>
      <c r="V16" s="54">
        <v>1416990.6900000002</v>
      </c>
      <c r="W16" s="42">
        <v>81777</v>
      </c>
      <c r="X16" s="42">
        <v>4416</v>
      </c>
      <c r="Y16" s="67">
        <v>86193</v>
      </c>
      <c r="Z16" s="67">
        <v>149414.6808</v>
      </c>
      <c r="AA16" s="59">
        <v>92250</v>
      </c>
      <c r="AB16" s="58"/>
      <c r="AC16" s="70">
        <v>0</v>
      </c>
      <c r="AD16" s="70">
        <v>-4002</v>
      </c>
      <c r="AE16" s="71">
        <v>168323.02</v>
      </c>
      <c r="AF16" s="103">
        <v>1089133.0092000002</v>
      </c>
      <c r="AG16" s="120"/>
      <c r="AH16" s="74">
        <v>2143.5445356917244</v>
      </c>
      <c r="AI16" s="74">
        <v>7868.7835291957399</v>
      </c>
      <c r="AJ16" s="74">
        <v>1.7201516108654453</v>
      </c>
    </row>
    <row r="17" spans="1:36" ht="20.100000000000001" customHeight="1">
      <c r="A17" s="41">
        <v>46062</v>
      </c>
      <c r="B17" s="43">
        <v>189</v>
      </c>
      <c r="C17" s="43">
        <v>70</v>
      </c>
      <c r="D17" s="43">
        <v>8284</v>
      </c>
      <c r="E17" s="43">
        <v>13</v>
      </c>
      <c r="F17" s="43">
        <v>1400</v>
      </c>
      <c r="G17" s="43">
        <v>3415</v>
      </c>
      <c r="H17" s="43">
        <v>514</v>
      </c>
      <c r="I17" s="43">
        <v>827</v>
      </c>
      <c r="J17" s="43">
        <v>5953</v>
      </c>
      <c r="K17" s="43">
        <v>16708</v>
      </c>
      <c r="L17" s="43">
        <v>3114749</v>
      </c>
      <c r="M17" s="43">
        <v>2753924</v>
      </c>
      <c r="N17" s="54">
        <v>360825</v>
      </c>
      <c r="O17" s="43">
        <v>18735181.949999999</v>
      </c>
      <c r="P17" s="43">
        <v>17483442.77</v>
      </c>
      <c r="Q17" s="72">
        <v>966888.11</v>
      </c>
      <c r="R17" s="72">
        <v>17768293.84</v>
      </c>
      <c r="S17" s="59">
        <v>153194.68</v>
      </c>
      <c r="T17" s="59">
        <v>88182.46</v>
      </c>
      <c r="U17" s="59">
        <v>7879.62</v>
      </c>
      <c r="V17" s="54">
        <v>813693.42999999993</v>
      </c>
      <c r="W17" s="42">
        <v>75065</v>
      </c>
      <c r="X17" s="42">
        <v>5508</v>
      </c>
      <c r="Y17" s="67">
        <v>80573</v>
      </c>
      <c r="Z17" s="67">
        <v>87019.929899999988</v>
      </c>
      <c r="AA17" s="59">
        <v>500655.59</v>
      </c>
      <c r="AB17" s="58"/>
      <c r="AC17" s="70">
        <v>0</v>
      </c>
      <c r="AD17" s="70">
        <v>-20100</v>
      </c>
      <c r="AE17" s="71">
        <v>174164.22</v>
      </c>
      <c r="AF17" s="103">
        <v>145444.91009999992</v>
      </c>
      <c r="AG17" s="120"/>
      <c r="AH17" s="74">
        <v>2224.8207142857141</v>
      </c>
      <c r="AI17" s="74">
        <v>2936.9129464135731</v>
      </c>
      <c r="AJ17" s="74">
        <v>4.2521428571428572</v>
      </c>
    </row>
    <row r="18" spans="1:36" ht="20.100000000000001" customHeight="1">
      <c r="A18" s="41">
        <v>46063</v>
      </c>
      <c r="B18" s="43">
        <v>244</v>
      </c>
      <c r="C18" s="43">
        <v>99</v>
      </c>
      <c r="D18" s="43">
        <v>6744</v>
      </c>
      <c r="E18" s="43">
        <v>20</v>
      </c>
      <c r="F18" s="43">
        <v>1459</v>
      </c>
      <c r="G18" s="43">
        <v>3543</v>
      </c>
      <c r="H18" s="43">
        <v>466</v>
      </c>
      <c r="I18" s="43">
        <v>768</v>
      </c>
      <c r="J18" s="43">
        <v>4550</v>
      </c>
      <c r="K18" s="43">
        <v>46275</v>
      </c>
      <c r="L18" s="43">
        <v>2864090</v>
      </c>
      <c r="M18" s="43">
        <v>2471644</v>
      </c>
      <c r="N18" s="54">
        <v>392446</v>
      </c>
      <c r="O18" s="43">
        <v>20439796.66</v>
      </c>
      <c r="P18" s="43">
        <v>19122360.309999999</v>
      </c>
      <c r="Q18" s="72">
        <v>506405.76</v>
      </c>
      <c r="R18" s="72">
        <v>19933390.899999999</v>
      </c>
      <c r="S18" s="59">
        <v>213867.14</v>
      </c>
      <c r="T18" s="59">
        <v>103108.13</v>
      </c>
      <c r="U18" s="59">
        <v>11340.63</v>
      </c>
      <c r="V18" s="54">
        <v>292538.62</v>
      </c>
      <c r="W18" s="42">
        <v>69025</v>
      </c>
      <c r="X18" s="42">
        <v>4943</v>
      </c>
      <c r="Y18" s="67">
        <v>73968</v>
      </c>
      <c r="Z18" s="67">
        <v>45576.518400000001</v>
      </c>
      <c r="AA18" s="59">
        <v>0</v>
      </c>
      <c r="AB18" s="58"/>
      <c r="AC18" s="70">
        <v>0</v>
      </c>
      <c r="AD18" s="70">
        <v>-77349</v>
      </c>
      <c r="AE18" s="71">
        <v>204826.28</v>
      </c>
      <c r="AF18" s="103">
        <v>172994.10159999999</v>
      </c>
      <c r="AG18" s="120"/>
      <c r="AH18" s="74">
        <v>1963.0500342700479</v>
      </c>
      <c r="AI18" s="74">
        <v>4202.716551648351</v>
      </c>
      <c r="AJ18" s="74">
        <v>3.1185743660041125</v>
      </c>
    </row>
    <row r="19" spans="1:36" ht="20.100000000000001" customHeight="1">
      <c r="A19" s="41">
        <v>46064</v>
      </c>
      <c r="B19" s="43">
        <v>208</v>
      </c>
      <c r="C19" s="43">
        <v>78</v>
      </c>
      <c r="D19" s="43">
        <v>8903</v>
      </c>
      <c r="E19" s="43">
        <v>16</v>
      </c>
      <c r="F19" s="43">
        <v>1483</v>
      </c>
      <c r="G19" s="43">
        <v>3625</v>
      </c>
      <c r="H19" s="43">
        <v>488</v>
      </c>
      <c r="I19" s="43">
        <v>755</v>
      </c>
      <c r="J19" s="43">
        <v>6518</v>
      </c>
      <c r="K19" s="43">
        <v>26989</v>
      </c>
      <c r="L19" s="43">
        <v>2710493</v>
      </c>
      <c r="M19" s="43">
        <v>2117690</v>
      </c>
      <c r="N19" s="54">
        <v>592803</v>
      </c>
      <c r="O19" s="43">
        <v>17461213.57</v>
      </c>
      <c r="P19" s="43">
        <v>16138641.57</v>
      </c>
      <c r="Q19" s="72">
        <v>933179.35</v>
      </c>
      <c r="R19" s="72">
        <v>16528034.220000001</v>
      </c>
      <c r="S19" s="59">
        <v>163374.65</v>
      </c>
      <c r="T19" s="59">
        <v>87650.69</v>
      </c>
      <c r="U19" s="59">
        <v>6787.54</v>
      </c>
      <c r="V19" s="54">
        <v>769804.7</v>
      </c>
      <c r="W19" s="42">
        <v>65323</v>
      </c>
      <c r="X19" s="42">
        <v>4235</v>
      </c>
      <c r="Y19" s="67">
        <v>69558</v>
      </c>
      <c r="Z19" s="67">
        <v>83986.141499999998</v>
      </c>
      <c r="AA19" s="59">
        <v>0</v>
      </c>
      <c r="AB19" s="58"/>
      <c r="AC19" s="70">
        <v>0</v>
      </c>
      <c r="AD19" s="70">
        <v>-11762</v>
      </c>
      <c r="AE19" s="71">
        <v>114981.84</v>
      </c>
      <c r="AF19" s="103">
        <v>616260.55849999993</v>
      </c>
      <c r="AG19" s="120"/>
      <c r="AH19" s="74">
        <v>1827.7093728927848</v>
      </c>
      <c r="AI19" s="74">
        <v>2476.0112872046639</v>
      </c>
      <c r="AJ19" s="74">
        <v>4.395144976399191</v>
      </c>
    </row>
    <row r="20" spans="1:36" ht="20.100000000000001" customHeight="1">
      <c r="A20" s="41">
        <v>46065</v>
      </c>
      <c r="B20" s="43">
        <v>209</v>
      </c>
      <c r="C20" s="43">
        <v>72</v>
      </c>
      <c r="D20" s="43">
        <v>6462</v>
      </c>
      <c r="E20" s="43">
        <v>12</v>
      </c>
      <c r="F20" s="43">
        <v>1344</v>
      </c>
      <c r="G20" s="43">
        <v>3361</v>
      </c>
      <c r="H20" s="43">
        <v>411</v>
      </c>
      <c r="I20" s="43">
        <v>754</v>
      </c>
      <c r="J20" s="43">
        <v>4250</v>
      </c>
      <c r="K20" s="43">
        <v>17121</v>
      </c>
      <c r="L20" s="43">
        <v>2595745</v>
      </c>
      <c r="M20" s="43">
        <v>2860777</v>
      </c>
      <c r="N20" s="54">
        <v>-265032</v>
      </c>
      <c r="O20" s="43">
        <v>19328930.09</v>
      </c>
      <c r="P20" s="43">
        <v>17796196.25</v>
      </c>
      <c r="Q20" s="72">
        <v>-72915.72</v>
      </c>
      <c r="R20" s="72">
        <v>19401845.809999999</v>
      </c>
      <c r="S20" s="59">
        <v>174324.11</v>
      </c>
      <c r="T20" s="59">
        <v>103298.28</v>
      </c>
      <c r="U20" s="59">
        <v>4785.33</v>
      </c>
      <c r="V20" s="54">
        <v>-247239.83</v>
      </c>
      <c r="W20" s="42">
        <v>62557</v>
      </c>
      <c r="X20" s="42">
        <v>5722</v>
      </c>
      <c r="Y20" s="67">
        <v>68279</v>
      </c>
      <c r="Z20" s="67">
        <v>-6562.4147999999996</v>
      </c>
      <c r="AA20" s="59">
        <v>0</v>
      </c>
      <c r="AB20" s="58"/>
      <c r="AC20" s="70">
        <v>0</v>
      </c>
      <c r="AD20" s="70">
        <v>-4538.7299999999996</v>
      </c>
      <c r="AE20" s="71">
        <v>92345.5</v>
      </c>
      <c r="AF20" s="103">
        <v>-308956.41519999993</v>
      </c>
      <c r="AG20" s="120"/>
      <c r="AH20" s="74">
        <v>1931.3578869047619</v>
      </c>
      <c r="AI20" s="74">
        <v>4187.3402941176473</v>
      </c>
      <c r="AJ20" s="74">
        <v>3.1622023809523809</v>
      </c>
    </row>
    <row r="21" spans="1:36" ht="20.100000000000001" customHeight="1">
      <c r="A21" s="41">
        <v>46066</v>
      </c>
      <c r="B21" s="43">
        <v>192</v>
      </c>
      <c r="C21" s="43">
        <v>83</v>
      </c>
      <c r="D21" s="43">
        <v>6347</v>
      </c>
      <c r="E21" s="43">
        <v>12</v>
      </c>
      <c r="F21" s="43">
        <v>1412</v>
      </c>
      <c r="G21" s="43">
        <v>3526</v>
      </c>
      <c r="H21" s="43">
        <v>405</v>
      </c>
      <c r="I21" s="43">
        <v>675</v>
      </c>
      <c r="J21" s="43">
        <v>3647</v>
      </c>
      <c r="K21" s="43">
        <v>24884</v>
      </c>
      <c r="L21" s="43">
        <v>2733218</v>
      </c>
      <c r="M21" s="43">
        <v>1790225</v>
      </c>
      <c r="N21" s="54">
        <v>942993</v>
      </c>
      <c r="O21" s="43">
        <v>17678937.300000001</v>
      </c>
      <c r="P21" s="43">
        <v>16504475.49</v>
      </c>
      <c r="Q21" s="72">
        <v>1016379.96</v>
      </c>
      <c r="R21" s="72">
        <v>16662557.34</v>
      </c>
      <c r="S21" s="59">
        <v>156053.42000000001</v>
      </c>
      <c r="T21" s="59">
        <v>85833.12</v>
      </c>
      <c r="U21" s="59">
        <v>7037.48</v>
      </c>
      <c r="V21" s="54">
        <v>860326.53999999992</v>
      </c>
      <c r="W21" s="42">
        <v>65871</v>
      </c>
      <c r="X21" s="42">
        <v>3580</v>
      </c>
      <c r="Y21" s="67">
        <v>69451</v>
      </c>
      <c r="Z21" s="67">
        <v>91474.196399999986</v>
      </c>
      <c r="AA21" s="59">
        <v>0</v>
      </c>
      <c r="AB21" s="58"/>
      <c r="AC21" s="70">
        <v>0</v>
      </c>
      <c r="AD21" s="70">
        <v>-913</v>
      </c>
      <c r="AE21" s="71">
        <v>159742.25</v>
      </c>
      <c r="AF21" s="103">
        <v>699401.34359999991</v>
      </c>
      <c r="AG21" s="120"/>
      <c r="AH21" s="74">
        <v>1935.7067988668555</v>
      </c>
      <c r="AI21" s="74">
        <v>4525.4936907046886</v>
      </c>
      <c r="AJ21" s="74">
        <v>2.5828611898016995</v>
      </c>
    </row>
    <row r="22" spans="1:36" ht="20.100000000000001" customHeight="1">
      <c r="A22" s="41">
        <v>46067</v>
      </c>
      <c r="B22" s="43">
        <v>182</v>
      </c>
      <c r="C22" s="43">
        <v>87</v>
      </c>
      <c r="D22" s="43">
        <v>8687</v>
      </c>
      <c r="E22" s="43">
        <v>25</v>
      </c>
      <c r="F22" s="43">
        <v>1622</v>
      </c>
      <c r="G22" s="43">
        <v>3779</v>
      </c>
      <c r="H22" s="43">
        <v>477</v>
      </c>
      <c r="I22" s="43">
        <v>816</v>
      </c>
      <c r="J22" s="43">
        <v>6025</v>
      </c>
      <c r="K22" s="43">
        <v>20487</v>
      </c>
      <c r="L22" s="43">
        <v>3928982</v>
      </c>
      <c r="M22" s="43">
        <v>3520715</v>
      </c>
      <c r="N22" s="54">
        <v>408267</v>
      </c>
      <c r="O22" s="43">
        <v>24505823.510000002</v>
      </c>
      <c r="P22" s="43">
        <v>22758888.27</v>
      </c>
      <c r="Q22" s="72">
        <v>701833.52</v>
      </c>
      <c r="R22" s="72">
        <v>23803989.989999998</v>
      </c>
      <c r="S22" s="59">
        <v>329948.40000000002</v>
      </c>
      <c r="T22" s="59">
        <v>129647.76</v>
      </c>
      <c r="U22" s="59">
        <v>4621.8500000000004</v>
      </c>
      <c r="V22" s="54">
        <v>371885.12</v>
      </c>
      <c r="W22" s="42">
        <v>94688</v>
      </c>
      <c r="X22" s="42">
        <v>7041</v>
      </c>
      <c r="Y22" s="67">
        <v>101729</v>
      </c>
      <c r="Z22" s="67">
        <v>63165.016799999998</v>
      </c>
      <c r="AA22" s="59">
        <v>0</v>
      </c>
      <c r="AB22" s="58"/>
      <c r="AC22" s="91">
        <v>0</v>
      </c>
      <c r="AD22" s="70">
        <v>-6006.2</v>
      </c>
      <c r="AE22" s="71">
        <v>111111.87</v>
      </c>
      <c r="AF22" s="103">
        <v>206991.10320000001</v>
      </c>
      <c r="AG22" s="120"/>
      <c r="AH22" s="74">
        <v>2422.3070283600491</v>
      </c>
      <c r="AI22" s="74">
        <v>3777.408841493776</v>
      </c>
      <c r="AJ22" s="74">
        <v>3.714549938347719</v>
      </c>
    </row>
    <row r="23" spans="1:36" ht="20.100000000000001" customHeight="1">
      <c r="A23" s="41">
        <v>46068</v>
      </c>
      <c r="B23" s="43">
        <v>287</v>
      </c>
      <c r="C23" s="43">
        <v>116</v>
      </c>
      <c r="D23" s="43">
        <v>8106</v>
      </c>
      <c r="E23" s="43">
        <v>22</v>
      </c>
      <c r="F23" s="43">
        <v>1692</v>
      </c>
      <c r="G23" s="43">
        <v>3803</v>
      </c>
      <c r="H23" s="43">
        <v>447</v>
      </c>
      <c r="I23" s="43">
        <v>779</v>
      </c>
      <c r="J23" s="43">
        <v>4937</v>
      </c>
      <c r="K23" s="43">
        <v>21605</v>
      </c>
      <c r="L23" s="43">
        <v>3456471</v>
      </c>
      <c r="M23" s="43">
        <v>3384332</v>
      </c>
      <c r="N23" s="54">
        <v>72139</v>
      </c>
      <c r="O23" s="43">
        <v>29544817.170000002</v>
      </c>
      <c r="P23" s="43">
        <v>27434533.280000001</v>
      </c>
      <c r="Q23" s="72">
        <v>-843667.46</v>
      </c>
      <c r="R23" s="72">
        <v>30388484.629999999</v>
      </c>
      <c r="S23" s="59">
        <v>311846.81</v>
      </c>
      <c r="T23" s="59">
        <v>154866.26999999999</v>
      </c>
      <c r="U23" s="59">
        <v>5936.88</v>
      </c>
      <c r="V23" s="54">
        <v>-1155514.27</v>
      </c>
      <c r="W23" s="42">
        <v>83301</v>
      </c>
      <c r="X23" s="42">
        <v>6769</v>
      </c>
      <c r="Y23" s="67">
        <v>90070</v>
      </c>
      <c r="Z23" s="67">
        <v>-75930.071400000001</v>
      </c>
      <c r="AA23" s="59">
        <v>0</v>
      </c>
      <c r="AB23" s="58"/>
      <c r="AC23" s="70">
        <v>0</v>
      </c>
      <c r="AD23" s="70">
        <v>-12493</v>
      </c>
      <c r="AE23" s="71">
        <v>230992.47</v>
      </c>
      <c r="AF23" s="103">
        <v>-1169654.1986</v>
      </c>
      <c r="AG23" s="120"/>
      <c r="AH23" s="74">
        <v>2042.8315602836878</v>
      </c>
      <c r="AI23" s="74">
        <v>5556.9238971035047</v>
      </c>
      <c r="AJ23" s="74">
        <v>2.9178486997635935</v>
      </c>
    </row>
    <row r="24" spans="1:36" ht="20.100000000000001" customHeight="1">
      <c r="A24" s="41">
        <v>46069</v>
      </c>
      <c r="B24" s="43">
        <v>217</v>
      </c>
      <c r="C24" s="43">
        <v>76</v>
      </c>
      <c r="D24" s="43">
        <v>6643</v>
      </c>
      <c r="E24" s="43">
        <v>16</v>
      </c>
      <c r="F24" s="43">
        <v>1472</v>
      </c>
      <c r="G24" s="43">
        <v>3648</v>
      </c>
      <c r="H24" s="43">
        <v>471</v>
      </c>
      <c r="I24" s="43">
        <v>790</v>
      </c>
      <c r="J24" s="43">
        <v>3721</v>
      </c>
      <c r="K24" s="43">
        <v>20829</v>
      </c>
      <c r="L24" s="43">
        <v>2988861</v>
      </c>
      <c r="M24" s="43">
        <v>4308388</v>
      </c>
      <c r="N24" s="54">
        <v>-1319527</v>
      </c>
      <c r="O24" s="43">
        <v>24578335.600000001</v>
      </c>
      <c r="P24" s="43">
        <v>22846116.199999999</v>
      </c>
      <c r="Q24" s="72">
        <v>1170007.18</v>
      </c>
      <c r="R24" s="72">
        <v>23408328.420000002</v>
      </c>
      <c r="S24" s="59">
        <v>234078.28</v>
      </c>
      <c r="T24" s="59">
        <v>144784.66</v>
      </c>
      <c r="U24" s="59">
        <v>6677.85</v>
      </c>
      <c r="V24" s="54">
        <v>935928.89999999991</v>
      </c>
      <c r="W24" s="42">
        <v>72032</v>
      </c>
      <c r="X24" s="42">
        <v>8617</v>
      </c>
      <c r="Y24" s="67">
        <v>80649</v>
      </c>
      <c r="Z24" s="67">
        <v>105300.64619999999</v>
      </c>
      <c r="AA24" s="59">
        <v>878342.41</v>
      </c>
      <c r="AB24" s="58"/>
      <c r="AC24" s="70">
        <v>134568</v>
      </c>
      <c r="AD24" s="70">
        <v>0</v>
      </c>
      <c r="AE24" s="71">
        <v>210637.04</v>
      </c>
      <c r="AF24" s="103">
        <v>-128363.15620000011</v>
      </c>
      <c r="AG24" s="120"/>
      <c r="AH24" s="74">
        <v>2030.476222826087</v>
      </c>
      <c r="AI24" s="74">
        <v>6139.7786079011021</v>
      </c>
      <c r="AJ24" s="74">
        <v>2.5278532608695654</v>
      </c>
    </row>
    <row r="25" spans="1:36" ht="20.100000000000001" customHeight="1">
      <c r="A25" s="41">
        <v>46070</v>
      </c>
      <c r="B25" s="43">
        <v>214</v>
      </c>
      <c r="C25" s="43">
        <v>92</v>
      </c>
      <c r="D25" s="43">
        <v>9254</v>
      </c>
      <c r="E25" s="43">
        <v>13</v>
      </c>
      <c r="F25" s="43">
        <v>1571</v>
      </c>
      <c r="G25" s="43">
        <v>3826</v>
      </c>
      <c r="H25" s="43">
        <v>485</v>
      </c>
      <c r="I25" s="43">
        <v>845</v>
      </c>
      <c r="J25" s="43">
        <v>5795</v>
      </c>
      <c r="K25" s="43">
        <v>17489</v>
      </c>
      <c r="L25" s="43">
        <v>3609533.67</v>
      </c>
      <c r="M25" s="43">
        <v>3605667</v>
      </c>
      <c r="N25" s="54">
        <v>3866.6699999999255</v>
      </c>
      <c r="O25" s="43">
        <v>23892969.600000001</v>
      </c>
      <c r="P25" s="43">
        <v>21820541.27</v>
      </c>
      <c r="Q25" s="72">
        <v>374080.76</v>
      </c>
      <c r="R25" s="72">
        <v>23518888.84</v>
      </c>
      <c r="S25" s="59">
        <v>218848.79</v>
      </c>
      <c r="T25" s="59">
        <v>115189.62</v>
      </c>
      <c r="U25" s="59">
        <v>5249.92</v>
      </c>
      <c r="V25" s="54">
        <v>155231.97</v>
      </c>
      <c r="W25" s="42">
        <v>86990</v>
      </c>
      <c r="X25" s="42">
        <v>7211</v>
      </c>
      <c r="Y25" s="67">
        <v>94201</v>
      </c>
      <c r="Z25" s="67">
        <v>33667.268400000001</v>
      </c>
      <c r="AA25" s="59">
        <v>0</v>
      </c>
      <c r="AB25" s="58"/>
      <c r="AC25" s="70">
        <v>0</v>
      </c>
      <c r="AD25" s="70">
        <v>-3974</v>
      </c>
      <c r="AE25" s="71">
        <v>238992.95</v>
      </c>
      <c r="AF25" s="103">
        <v>27363.7016</v>
      </c>
      <c r="AG25" s="120"/>
      <c r="AH25" s="74">
        <v>2297.6025907065564</v>
      </c>
      <c r="AI25" s="74">
        <v>3765.4083295944779</v>
      </c>
      <c r="AJ25" s="74">
        <v>3.6887332908975177</v>
      </c>
    </row>
    <row r="26" spans="1:36" ht="20.100000000000001" customHeight="1">
      <c r="A26" s="41">
        <v>46071</v>
      </c>
      <c r="B26" s="43">
        <v>195</v>
      </c>
      <c r="C26" s="43">
        <v>100</v>
      </c>
      <c r="D26" s="43">
        <v>7066</v>
      </c>
      <c r="E26" s="43">
        <v>18</v>
      </c>
      <c r="F26" s="43">
        <v>1411</v>
      </c>
      <c r="G26" s="43">
        <v>3523</v>
      </c>
      <c r="H26" s="43">
        <v>418</v>
      </c>
      <c r="I26" s="43">
        <v>718</v>
      </c>
      <c r="J26" s="43">
        <v>4324</v>
      </c>
      <c r="K26" s="43">
        <v>25916</v>
      </c>
      <c r="L26" s="43">
        <v>2977443.8</v>
      </c>
      <c r="M26" s="43">
        <v>2274909</v>
      </c>
      <c r="N26" s="54">
        <v>702534.79999999981</v>
      </c>
      <c r="O26" s="43">
        <v>16749475.76</v>
      </c>
      <c r="P26" s="43">
        <v>15486706.210000001</v>
      </c>
      <c r="Q26" s="72">
        <v>1021501.65</v>
      </c>
      <c r="R26" s="72">
        <v>15727974.109999999</v>
      </c>
      <c r="S26" s="59">
        <v>197888.17</v>
      </c>
      <c r="T26" s="59">
        <v>94230.32</v>
      </c>
      <c r="U26" s="59">
        <v>9523.32</v>
      </c>
      <c r="V26" s="54">
        <v>823613.48</v>
      </c>
      <c r="W26" s="42">
        <v>71756</v>
      </c>
      <c r="X26" s="42">
        <v>4550</v>
      </c>
      <c r="Y26" s="67">
        <v>76306</v>
      </c>
      <c r="Z26" s="67">
        <v>91935.148499999996</v>
      </c>
      <c r="AA26" s="59">
        <v>0</v>
      </c>
      <c r="AB26" s="58"/>
      <c r="AC26" s="70">
        <v>45313</v>
      </c>
      <c r="AD26" s="70">
        <v>-2693</v>
      </c>
      <c r="AE26" s="71">
        <v>116292.3</v>
      </c>
      <c r="AF26" s="103">
        <v>655372.33149999997</v>
      </c>
      <c r="AG26" s="120"/>
      <c r="AH26" s="74">
        <v>2110.1656980864632</v>
      </c>
      <c r="AI26" s="74">
        <v>3581.5694287696579</v>
      </c>
      <c r="AJ26" s="74">
        <v>3.0644932671863927</v>
      </c>
    </row>
    <row r="27" spans="1:36" ht="20.100000000000001" customHeight="1">
      <c r="A27" s="41">
        <v>46072</v>
      </c>
      <c r="B27" s="43">
        <v>202</v>
      </c>
      <c r="C27" s="43">
        <v>85</v>
      </c>
      <c r="D27" s="43">
        <v>6745</v>
      </c>
      <c r="E27" s="43">
        <v>13</v>
      </c>
      <c r="F27" s="43">
        <v>1314</v>
      </c>
      <c r="G27" s="43">
        <v>3320</v>
      </c>
      <c r="H27" s="43">
        <v>390</v>
      </c>
      <c r="I27" s="43">
        <v>676</v>
      </c>
      <c r="J27" s="43">
        <v>4036</v>
      </c>
      <c r="K27" s="43">
        <v>23940</v>
      </c>
      <c r="L27" s="43">
        <v>3865314</v>
      </c>
      <c r="M27" s="43">
        <v>2765089</v>
      </c>
      <c r="N27" s="54">
        <v>1100225</v>
      </c>
      <c r="O27" s="43">
        <v>22265324.149999999</v>
      </c>
      <c r="P27" s="43">
        <v>20647471.329999998</v>
      </c>
      <c r="Q27" s="72">
        <v>1015297.21</v>
      </c>
      <c r="R27" s="72">
        <v>21250026.940000001</v>
      </c>
      <c r="S27" s="59">
        <v>214422.47</v>
      </c>
      <c r="T27" s="59">
        <v>111516.06</v>
      </c>
      <c r="U27" s="59">
        <v>6945.83</v>
      </c>
      <c r="V27" s="54">
        <v>800874.74</v>
      </c>
      <c r="W27" s="42">
        <v>93154</v>
      </c>
      <c r="X27" s="42">
        <v>5530</v>
      </c>
      <c r="Y27" s="67">
        <v>98684</v>
      </c>
      <c r="Z27" s="67">
        <v>91376.748899999991</v>
      </c>
      <c r="AA27" s="59">
        <v>0</v>
      </c>
      <c r="AB27" s="58"/>
      <c r="AC27" s="70">
        <v>4938</v>
      </c>
      <c r="AD27" s="70">
        <v>-172</v>
      </c>
      <c r="AE27" s="71">
        <v>156383.75</v>
      </c>
      <c r="AF27" s="103">
        <v>610813.99109999998</v>
      </c>
      <c r="AG27" s="120"/>
      <c r="AH27" s="74">
        <v>2941.6392694063925</v>
      </c>
      <c r="AI27" s="74">
        <v>5115.825403865213</v>
      </c>
      <c r="AJ27" s="74">
        <v>3.0715372907153728</v>
      </c>
    </row>
    <row r="28" spans="1:36" ht="20.100000000000001" customHeight="1">
      <c r="A28" s="41">
        <v>46073</v>
      </c>
      <c r="B28" s="43">
        <v>278</v>
      </c>
      <c r="C28" s="43">
        <v>127</v>
      </c>
      <c r="D28" s="43">
        <v>7519</v>
      </c>
      <c r="E28" s="43">
        <v>20</v>
      </c>
      <c r="F28" s="43">
        <v>1592</v>
      </c>
      <c r="G28" s="43">
        <v>3772</v>
      </c>
      <c r="H28" s="43">
        <v>478</v>
      </c>
      <c r="I28" s="43">
        <v>805</v>
      </c>
      <c r="J28" s="43">
        <v>4574</v>
      </c>
      <c r="K28" s="43">
        <v>47078</v>
      </c>
      <c r="L28" s="43">
        <v>3766608</v>
      </c>
      <c r="M28" s="43">
        <v>3720373</v>
      </c>
      <c r="N28" s="54">
        <v>46235</v>
      </c>
      <c r="O28" s="43">
        <v>24490281.100000001</v>
      </c>
      <c r="P28" s="43">
        <v>22100853.629999999</v>
      </c>
      <c r="Q28" s="72">
        <v>404555.77</v>
      </c>
      <c r="R28" s="72">
        <v>24085725.329999998</v>
      </c>
      <c r="S28" s="59">
        <v>243884.16</v>
      </c>
      <c r="T28" s="59">
        <v>127041.04</v>
      </c>
      <c r="U28" s="59">
        <v>11564.43</v>
      </c>
      <c r="V28" s="54">
        <v>160671.61000000002</v>
      </c>
      <c r="W28" s="42">
        <v>90775</v>
      </c>
      <c r="X28" s="42">
        <v>7441</v>
      </c>
      <c r="Y28" s="67">
        <v>98216</v>
      </c>
      <c r="Z28" s="67">
        <v>36410.0193</v>
      </c>
      <c r="AA28" s="59">
        <v>0</v>
      </c>
      <c r="AB28" s="58"/>
      <c r="AC28" s="70">
        <v>27500</v>
      </c>
      <c r="AD28" s="70">
        <v>-2523</v>
      </c>
      <c r="AE28" s="71">
        <v>178007.04000000001</v>
      </c>
      <c r="AF28" s="103">
        <v>26045.590700000015</v>
      </c>
      <c r="AG28" s="120"/>
      <c r="AH28" s="74">
        <v>2365.9597989949748</v>
      </c>
      <c r="AI28" s="74">
        <v>4831.843819414079</v>
      </c>
      <c r="AJ28" s="74">
        <v>2.8731155778894473</v>
      </c>
    </row>
    <row r="29" spans="1:36" ht="20.100000000000001" customHeight="1">
      <c r="A29" s="41">
        <v>46074</v>
      </c>
      <c r="B29" s="43">
        <v>232</v>
      </c>
      <c r="C29" s="43">
        <v>135</v>
      </c>
      <c r="D29" s="43">
        <v>6976</v>
      </c>
      <c r="E29" s="43">
        <v>32</v>
      </c>
      <c r="F29" s="43">
        <v>1753</v>
      </c>
      <c r="G29" s="43">
        <v>3950</v>
      </c>
      <c r="H29" s="43">
        <v>471</v>
      </c>
      <c r="I29" s="43">
        <v>854</v>
      </c>
      <c r="J29" s="43">
        <v>4001</v>
      </c>
      <c r="K29" s="43">
        <v>41640</v>
      </c>
      <c r="L29" s="43">
        <v>4358117</v>
      </c>
      <c r="M29" s="43">
        <v>4390788</v>
      </c>
      <c r="N29" s="54">
        <v>-32671</v>
      </c>
      <c r="O29" s="43">
        <v>31531408.050000001</v>
      </c>
      <c r="P29" s="43">
        <v>28943950.07</v>
      </c>
      <c r="Q29" s="43">
        <v>687317.14</v>
      </c>
      <c r="R29" s="43">
        <v>30844090.91</v>
      </c>
      <c r="S29" s="59">
        <v>429437.96</v>
      </c>
      <c r="T29" s="59">
        <v>179933.27</v>
      </c>
      <c r="U29" s="59">
        <v>12728.66</v>
      </c>
      <c r="V29" s="54">
        <v>257879.18</v>
      </c>
      <c r="W29" s="42">
        <v>105031</v>
      </c>
      <c r="X29" s="42">
        <v>8782</v>
      </c>
      <c r="Y29" s="67">
        <v>113813</v>
      </c>
      <c r="Z29" s="67">
        <v>61858.542600000001</v>
      </c>
      <c r="AA29" s="59">
        <v>0</v>
      </c>
      <c r="AB29" s="58"/>
      <c r="AC29" s="70">
        <v>30000</v>
      </c>
      <c r="AD29" s="70">
        <v>-1643</v>
      </c>
      <c r="AE29" s="71">
        <v>129078.65</v>
      </c>
      <c r="AF29" s="103">
        <v>82207.637399999992</v>
      </c>
      <c r="AH29" s="74">
        <v>2486.0907016543069</v>
      </c>
      <c r="AI29" s="74">
        <v>7234.1789727568112</v>
      </c>
      <c r="AJ29" s="74">
        <v>2.2823730747290361</v>
      </c>
    </row>
    <row r="30" spans="1:36" ht="20.100000000000001" customHeight="1">
      <c r="A30" s="41">
        <v>46075</v>
      </c>
      <c r="B30" s="43">
        <v>287</v>
      </c>
      <c r="C30" s="43">
        <v>149</v>
      </c>
      <c r="D30" s="43">
        <v>6928</v>
      </c>
      <c r="E30" s="43">
        <v>30</v>
      </c>
      <c r="F30" s="43">
        <v>1683</v>
      </c>
      <c r="G30" s="43">
        <v>3769</v>
      </c>
      <c r="H30" s="43">
        <v>450</v>
      </c>
      <c r="I30" s="43">
        <v>787</v>
      </c>
      <c r="J30" s="43">
        <v>3114</v>
      </c>
      <c r="K30" s="43">
        <v>42005</v>
      </c>
      <c r="L30" s="43">
        <v>3085325</v>
      </c>
      <c r="M30" s="43">
        <v>2447273</v>
      </c>
      <c r="N30" s="54">
        <v>638052</v>
      </c>
      <c r="O30" s="43">
        <v>18596462.57</v>
      </c>
      <c r="P30" s="43">
        <v>17179816.890000001</v>
      </c>
      <c r="Q30" s="43">
        <v>785273.87</v>
      </c>
      <c r="R30" s="43">
        <v>17811188.699999999</v>
      </c>
      <c r="S30" s="59">
        <v>339308.27</v>
      </c>
      <c r="T30" s="59">
        <v>100568.85</v>
      </c>
      <c r="U30" s="59">
        <v>11116.06</v>
      </c>
      <c r="V30" s="54">
        <v>445965.6</v>
      </c>
      <c r="W30" s="42">
        <v>74356</v>
      </c>
      <c r="X30" s="42">
        <v>4895</v>
      </c>
      <c r="Y30" s="67">
        <v>79251</v>
      </c>
      <c r="Z30" s="67">
        <v>70674.648300000001</v>
      </c>
      <c r="AA30" s="59">
        <v>0</v>
      </c>
      <c r="AB30" s="58"/>
      <c r="AC30" s="70">
        <v>0</v>
      </c>
      <c r="AD30" s="70">
        <v>0</v>
      </c>
      <c r="AE30" s="71">
        <v>85598.71</v>
      </c>
      <c r="AF30" s="103">
        <v>296039.95169999998</v>
      </c>
      <c r="AH30" s="74">
        <v>1833.2293523469993</v>
      </c>
      <c r="AI30" s="74">
        <v>5516.9611078998078</v>
      </c>
      <c r="AJ30" s="74">
        <v>1.8502673796791445</v>
      </c>
    </row>
    <row r="31" spans="1:36" ht="20.100000000000001" customHeight="1">
      <c r="A31" s="41">
        <v>46076</v>
      </c>
      <c r="B31" s="43">
        <v>183</v>
      </c>
      <c r="C31" s="43">
        <v>105</v>
      </c>
      <c r="D31" s="43">
        <v>5957</v>
      </c>
      <c r="E31" s="43">
        <v>15</v>
      </c>
      <c r="F31" s="43">
        <v>1384</v>
      </c>
      <c r="G31" s="43">
        <v>3274</v>
      </c>
      <c r="H31" s="43">
        <v>475</v>
      </c>
      <c r="I31" s="43">
        <v>807</v>
      </c>
      <c r="J31" s="43">
        <v>2831</v>
      </c>
      <c r="K31" s="43">
        <v>25603</v>
      </c>
      <c r="L31" s="43">
        <v>3485155</v>
      </c>
      <c r="M31" s="43">
        <v>3905761</v>
      </c>
      <c r="N31" s="54">
        <v>-420606</v>
      </c>
      <c r="O31" s="43">
        <v>19821934.890000001</v>
      </c>
      <c r="P31" s="43">
        <v>18275867.690000001</v>
      </c>
      <c r="Q31" s="43">
        <v>602646.21</v>
      </c>
      <c r="R31" s="43">
        <v>19219288.68</v>
      </c>
      <c r="S31" s="59">
        <v>272850.48</v>
      </c>
      <c r="T31" s="59">
        <v>94076.43</v>
      </c>
      <c r="U31" s="59">
        <v>9980.3799999999992</v>
      </c>
      <c r="V31" s="54">
        <v>329795.73</v>
      </c>
      <c r="W31" s="42">
        <v>83992</v>
      </c>
      <c r="X31" s="42">
        <v>7812</v>
      </c>
      <c r="Y31" s="67">
        <v>91804</v>
      </c>
      <c r="Z31" s="67">
        <v>54238.158899999995</v>
      </c>
      <c r="AA31" s="59">
        <v>716537.29</v>
      </c>
      <c r="AB31" s="58"/>
      <c r="AC31" s="70">
        <v>0</v>
      </c>
      <c r="AD31" s="70">
        <v>-11600</v>
      </c>
      <c r="AE31" s="71">
        <v>160264.88</v>
      </c>
      <c r="AF31" s="103">
        <v>-532783.71890000009</v>
      </c>
      <c r="AH31" s="74">
        <v>2518.1755780346821</v>
      </c>
      <c r="AI31" s="74">
        <v>6455.6226386435892</v>
      </c>
      <c r="AJ31" s="74">
        <v>2.0455202312138727</v>
      </c>
    </row>
    <row r="32" spans="1:36" ht="20.100000000000001" customHeight="1">
      <c r="A32" s="41">
        <v>46077</v>
      </c>
      <c r="B32" s="45">
        <v>196</v>
      </c>
      <c r="C32" s="46">
        <v>89</v>
      </c>
      <c r="D32" s="45">
        <v>5592</v>
      </c>
      <c r="E32" s="45">
        <v>22</v>
      </c>
      <c r="F32" s="45">
        <v>1340</v>
      </c>
      <c r="G32" s="45">
        <v>3455</v>
      </c>
      <c r="H32" s="45">
        <v>393</v>
      </c>
      <c r="I32" s="45">
        <v>720</v>
      </c>
      <c r="J32" s="45">
        <v>2718</v>
      </c>
      <c r="K32" s="45">
        <v>22778</v>
      </c>
      <c r="L32" s="45">
        <v>3599198</v>
      </c>
      <c r="M32" s="45">
        <v>3500750</v>
      </c>
      <c r="N32" s="54">
        <v>98448</v>
      </c>
      <c r="O32" s="45">
        <v>21769469.010000002</v>
      </c>
      <c r="P32" s="45">
        <v>20103308.620000001</v>
      </c>
      <c r="Q32" s="45">
        <v>436967.65</v>
      </c>
      <c r="R32" s="45">
        <v>21332501.359999999</v>
      </c>
      <c r="S32" s="45">
        <v>212415.25</v>
      </c>
      <c r="T32" s="45">
        <v>98352.83</v>
      </c>
      <c r="U32" s="45">
        <v>8822.27</v>
      </c>
      <c r="V32" s="54">
        <v>224552.40000000002</v>
      </c>
      <c r="W32" s="42">
        <v>86741</v>
      </c>
      <c r="X32" s="42">
        <v>7002</v>
      </c>
      <c r="Y32" s="67">
        <v>93743</v>
      </c>
      <c r="Z32" s="67">
        <v>39327.088499999998</v>
      </c>
      <c r="AA32" s="59">
        <v>0</v>
      </c>
      <c r="AB32" s="58"/>
      <c r="AC32" s="70">
        <v>0</v>
      </c>
      <c r="AD32" s="70">
        <v>-2449.9499999999998</v>
      </c>
      <c r="AE32" s="72">
        <v>142901.99</v>
      </c>
      <c r="AF32" s="103">
        <v>91482.311500000025</v>
      </c>
      <c r="AH32" s="74">
        <v>2685.9686567164181</v>
      </c>
      <c r="AI32" s="74">
        <v>7396.3607873436358</v>
      </c>
      <c r="AJ32" s="74">
        <v>2.0283582089552237</v>
      </c>
    </row>
    <row r="33" spans="1:36" ht="20.100000000000001" customHeight="1">
      <c r="A33" s="41">
        <v>46078</v>
      </c>
      <c r="B33" s="43">
        <v>169</v>
      </c>
      <c r="C33" s="43">
        <v>80</v>
      </c>
      <c r="D33" s="43">
        <v>5342</v>
      </c>
      <c r="E33" s="43">
        <v>22</v>
      </c>
      <c r="F33" s="43">
        <v>1307</v>
      </c>
      <c r="G33" s="43">
        <v>3340</v>
      </c>
      <c r="H33" s="43">
        <v>356</v>
      </c>
      <c r="I33" s="43">
        <v>636</v>
      </c>
      <c r="J33" s="43">
        <v>2580</v>
      </c>
      <c r="K33" s="43">
        <v>23535</v>
      </c>
      <c r="L33" s="43">
        <v>3055133</v>
      </c>
      <c r="M33" s="43">
        <v>2181676</v>
      </c>
      <c r="N33" s="54">
        <v>873457</v>
      </c>
      <c r="O33" s="43">
        <v>20036739.890000001</v>
      </c>
      <c r="P33" s="43">
        <v>18369195.16</v>
      </c>
      <c r="Q33" s="43">
        <v>1037721.74</v>
      </c>
      <c r="R33" s="43">
        <v>18999018.149999999</v>
      </c>
      <c r="S33" s="59">
        <v>211327.49</v>
      </c>
      <c r="T33" s="59">
        <v>95939.57</v>
      </c>
      <c r="U33" s="59">
        <v>11858.85</v>
      </c>
      <c r="V33" s="54">
        <v>826394.25</v>
      </c>
      <c r="W33" s="42">
        <v>73629</v>
      </c>
      <c r="X33" s="42">
        <v>4363</v>
      </c>
      <c r="Y33" s="67">
        <v>77992</v>
      </c>
      <c r="Z33" s="67">
        <v>93394.95659999999</v>
      </c>
      <c r="AA33" s="59">
        <v>0</v>
      </c>
      <c r="AB33" s="58"/>
      <c r="AC33" s="70">
        <v>0</v>
      </c>
      <c r="AD33" s="70">
        <v>0</v>
      </c>
      <c r="AE33" s="71">
        <v>155855.09</v>
      </c>
      <c r="AF33" s="103">
        <v>655007.29339999997</v>
      </c>
      <c r="AH33" s="74">
        <v>2337.5156847742924</v>
      </c>
      <c r="AI33" s="74">
        <v>7119.8430852713182</v>
      </c>
      <c r="AJ33" s="74">
        <v>1.9739862280030605</v>
      </c>
    </row>
    <row r="34" spans="1:36" ht="20.100000000000001" customHeight="1">
      <c r="A34" s="41">
        <v>46079</v>
      </c>
      <c r="B34" s="43">
        <v>180</v>
      </c>
      <c r="C34" s="43">
        <v>82</v>
      </c>
      <c r="D34" s="43">
        <v>5327</v>
      </c>
      <c r="E34" s="43">
        <v>16</v>
      </c>
      <c r="F34" s="43">
        <v>1352</v>
      </c>
      <c r="G34" s="43">
        <v>3397</v>
      </c>
      <c r="H34" s="43">
        <v>387</v>
      </c>
      <c r="I34" s="43">
        <v>700</v>
      </c>
      <c r="J34" s="43">
        <v>2600</v>
      </c>
      <c r="K34" s="43">
        <v>22286</v>
      </c>
      <c r="L34" s="43">
        <v>3106013.96</v>
      </c>
      <c r="M34" s="43">
        <v>2896151</v>
      </c>
      <c r="N34" s="54">
        <v>209862.95999999996</v>
      </c>
      <c r="O34" s="43">
        <v>19309147.829999998</v>
      </c>
      <c r="P34" s="43">
        <v>17981222.039999999</v>
      </c>
      <c r="Q34" s="43">
        <v>283839.34999999998</v>
      </c>
      <c r="R34" s="43">
        <v>19025308.48</v>
      </c>
      <c r="S34" s="59">
        <v>202122.49</v>
      </c>
      <c r="T34" s="59">
        <v>102711.71</v>
      </c>
      <c r="U34" s="59">
        <v>9667.4699999999993</v>
      </c>
      <c r="V34" s="54">
        <v>81716.859999999986</v>
      </c>
      <c r="W34" s="42">
        <v>74855</v>
      </c>
      <c r="X34" s="42">
        <v>5792</v>
      </c>
      <c r="Y34" s="67">
        <v>80647</v>
      </c>
      <c r="Z34" s="67">
        <v>25545.541499999996</v>
      </c>
      <c r="AA34" s="59">
        <v>0</v>
      </c>
      <c r="AB34" s="58"/>
      <c r="AC34" s="70">
        <v>6300</v>
      </c>
      <c r="AD34" s="70">
        <v>0</v>
      </c>
      <c r="AE34" s="71">
        <v>190248.69</v>
      </c>
      <c r="AF34" s="103">
        <v>-24475.68150000001</v>
      </c>
      <c r="AH34" s="74">
        <v>852.56137768619374</v>
      </c>
      <c r="AI34" s="74">
        <v>806.8393628286816</v>
      </c>
      <c r="AJ34" s="74">
        <v>6.5604945540182511</v>
      </c>
    </row>
    <row r="35" spans="1:36" ht="20.100000000000001" customHeight="1">
      <c r="A35" s="41">
        <v>46080</v>
      </c>
      <c r="B35" s="43">
        <v>212</v>
      </c>
      <c r="C35" s="43">
        <v>115</v>
      </c>
      <c r="D35" s="43">
        <v>5207</v>
      </c>
      <c r="E35" s="43">
        <v>28</v>
      </c>
      <c r="F35" s="43">
        <v>1413</v>
      </c>
      <c r="G35" s="43">
        <v>3679</v>
      </c>
      <c r="H35" s="43">
        <v>366</v>
      </c>
      <c r="I35" s="43">
        <v>693</v>
      </c>
      <c r="J35" s="43">
        <v>2630</v>
      </c>
      <c r="K35" s="43">
        <v>28329</v>
      </c>
      <c r="L35" s="43">
        <v>3562071</v>
      </c>
      <c r="M35" s="43">
        <v>3196949</v>
      </c>
      <c r="N35" s="54">
        <v>365122</v>
      </c>
      <c r="O35" s="43">
        <v>23703841.77</v>
      </c>
      <c r="P35" s="43">
        <v>22210916.23</v>
      </c>
      <c r="Q35" s="43">
        <v>522082.34</v>
      </c>
      <c r="R35" s="43">
        <v>23181759.43</v>
      </c>
      <c r="S35" s="59">
        <v>228811.53</v>
      </c>
      <c r="T35" s="59">
        <v>124167.83</v>
      </c>
      <c r="U35" s="59">
        <v>9484.31</v>
      </c>
      <c r="V35" s="54">
        <v>293270.81000000006</v>
      </c>
      <c r="W35" s="42">
        <v>85846</v>
      </c>
      <c r="X35" s="42">
        <v>6394</v>
      </c>
      <c r="Y35" s="67">
        <v>92240</v>
      </c>
      <c r="Z35" s="67">
        <v>46987.410600000003</v>
      </c>
      <c r="AA35" s="59">
        <v>0</v>
      </c>
      <c r="AB35" s="58"/>
      <c r="AC35" s="61">
        <v>0</v>
      </c>
      <c r="AD35" s="70">
        <v>-2000</v>
      </c>
      <c r="AE35" s="71">
        <v>146386.14000000001</v>
      </c>
      <c r="AF35" s="103">
        <v>154043.39940000005</v>
      </c>
      <c r="AH35" s="74">
        <v>868.97227507474861</v>
      </c>
      <c r="AI35" s="74">
        <v>784.03460164495743</v>
      </c>
      <c r="AJ35" s="74">
        <v>7.7001902690948629</v>
      </c>
    </row>
    <row r="36" spans="1:36" ht="18.75" customHeight="1">
      <c r="A36" s="41">
        <v>46081</v>
      </c>
      <c r="B36" s="43">
        <v>252</v>
      </c>
      <c r="C36" s="43">
        <v>88</v>
      </c>
      <c r="D36" s="43">
        <v>10087</v>
      </c>
      <c r="E36" s="43">
        <v>22</v>
      </c>
      <c r="F36" s="43">
        <v>1787</v>
      </c>
      <c r="G36" s="43">
        <v>3978</v>
      </c>
      <c r="H36" s="43">
        <v>562</v>
      </c>
      <c r="I36" s="43">
        <v>912</v>
      </c>
      <c r="J36" s="43">
        <v>7647</v>
      </c>
      <c r="K36" s="43">
        <v>17119</v>
      </c>
      <c r="L36" s="43">
        <v>3529624.99</v>
      </c>
      <c r="M36" s="43">
        <v>3107408</v>
      </c>
      <c r="N36" s="54">
        <v>422216.99000000022</v>
      </c>
      <c r="O36" s="43">
        <v>24383483.579999998</v>
      </c>
      <c r="P36" s="43">
        <v>22457506.530000001</v>
      </c>
      <c r="Q36" s="43">
        <v>928099.87</v>
      </c>
      <c r="R36" s="43">
        <v>23455383.73</v>
      </c>
      <c r="S36" s="59">
        <v>299879.32</v>
      </c>
      <c r="T36" s="59">
        <v>115826.83</v>
      </c>
      <c r="U36" s="59">
        <v>10555.24</v>
      </c>
      <c r="V36" s="54">
        <v>628220.55000000005</v>
      </c>
      <c r="W36" s="42">
        <v>85064</v>
      </c>
      <c r="X36" s="42">
        <v>6215</v>
      </c>
      <c r="Y36" s="67">
        <v>91279</v>
      </c>
      <c r="Z36" s="67">
        <v>83528.988299999997</v>
      </c>
      <c r="AA36" s="59">
        <v>0</v>
      </c>
      <c r="AB36" s="58"/>
      <c r="AC36" s="70">
        <v>0</v>
      </c>
      <c r="AD36" s="70">
        <v>-1022.16</v>
      </c>
      <c r="AE36" s="70">
        <v>174489.3</v>
      </c>
      <c r="AF36" s="103">
        <v>453412.56170000008</v>
      </c>
      <c r="AH36" s="74">
        <v>1975.1678735310577</v>
      </c>
      <c r="AI36" s="74">
        <v>2936.7734444880348</v>
      </c>
      <c r="AJ36" s="74">
        <v>4.2792389479574711</v>
      </c>
    </row>
    <row r="37" spans="1:36" ht="19.5" hidden="1" customHeight="1">
      <c r="A37" s="41">
        <v>46082</v>
      </c>
      <c r="B37" s="43"/>
      <c r="C37" s="43"/>
      <c r="D37" s="43"/>
      <c r="E37" s="43"/>
      <c r="F37" s="43"/>
      <c r="G37" s="43"/>
      <c r="H37" s="43"/>
      <c r="I37" s="43"/>
      <c r="J37" s="43"/>
      <c r="K37" s="43"/>
      <c r="L37" s="43"/>
      <c r="M37" s="43"/>
      <c r="N37" s="54" t="s">
        <v>181</v>
      </c>
      <c r="O37" s="43"/>
      <c r="P37" s="43"/>
      <c r="Q37" s="43"/>
      <c r="R37" s="43"/>
      <c r="S37" s="59"/>
      <c r="T37" s="59"/>
      <c r="U37" s="59"/>
      <c r="V37" s="54" t="s">
        <v>181</v>
      </c>
      <c r="W37" s="42"/>
      <c r="X37" s="42"/>
      <c r="Y37" s="67">
        <v>0</v>
      </c>
      <c r="Z37" s="67" t="s">
        <v>181</v>
      </c>
      <c r="AA37" s="59"/>
      <c r="AB37" s="121"/>
      <c r="AC37" s="70"/>
      <c r="AD37" s="70"/>
      <c r="AE37" s="70"/>
      <c r="AF37" s="103" t="s">
        <v>181</v>
      </c>
      <c r="AH37" s="74" t="e">
        <v>#DIV/0!</v>
      </c>
      <c r="AI37" s="74" t="e">
        <v>#DIV/0!</v>
      </c>
      <c r="AJ37" s="74" t="e">
        <v>#DIV/0!</v>
      </c>
    </row>
    <row r="38" spans="1:36" ht="19.5" hidden="1" customHeight="1">
      <c r="A38" s="41">
        <v>46083</v>
      </c>
      <c r="B38" s="43"/>
      <c r="C38" s="43"/>
      <c r="D38" s="43"/>
      <c r="E38" s="43"/>
      <c r="F38" s="43"/>
      <c r="G38" s="43"/>
      <c r="H38" s="43"/>
      <c r="I38" s="43"/>
      <c r="J38" s="43"/>
      <c r="K38" s="43"/>
      <c r="L38" s="43"/>
      <c r="M38" s="43"/>
      <c r="N38" s="54" t="s">
        <v>181</v>
      </c>
      <c r="O38" s="43"/>
      <c r="P38" s="43"/>
      <c r="Q38" s="43"/>
      <c r="R38" s="43"/>
      <c r="S38" s="59"/>
      <c r="T38" s="59"/>
      <c r="U38" s="59"/>
      <c r="V38" s="54" t="s">
        <v>181</v>
      </c>
      <c r="W38" s="42"/>
      <c r="X38" s="42"/>
      <c r="Y38" s="67">
        <v>0</v>
      </c>
      <c r="Z38" s="67" t="s">
        <v>181</v>
      </c>
      <c r="AA38" s="59"/>
      <c r="AB38" s="121"/>
      <c r="AC38" s="59"/>
      <c r="AD38" s="70"/>
      <c r="AE38" s="70"/>
      <c r="AF38" s="103" t="s">
        <v>181</v>
      </c>
      <c r="AH38" s="74" t="e">
        <v>#DIV/0!</v>
      </c>
      <c r="AI38" s="74" t="e">
        <v>#DIV/0!</v>
      </c>
      <c r="AJ38" s="74" t="e">
        <v>#DIV/0!</v>
      </c>
    </row>
    <row r="39" spans="1:36" ht="20.100000000000001" hidden="1" customHeight="1">
      <c r="A39" s="41">
        <v>46084</v>
      </c>
      <c r="B39" s="45"/>
      <c r="C39" s="46"/>
      <c r="D39" s="45"/>
      <c r="E39" s="45"/>
      <c r="F39" s="45"/>
      <c r="G39" s="45"/>
      <c r="H39" s="46"/>
      <c r="I39" s="45"/>
      <c r="J39" s="45"/>
      <c r="K39" s="45"/>
      <c r="L39" s="45"/>
      <c r="M39" s="45"/>
      <c r="N39" s="54" t="s">
        <v>181</v>
      </c>
      <c r="O39" s="45"/>
      <c r="P39" s="45"/>
      <c r="Q39" s="45"/>
      <c r="R39" s="45"/>
      <c r="S39" s="45"/>
      <c r="T39" s="45"/>
      <c r="U39" s="45"/>
      <c r="V39" s="54" t="s">
        <v>181</v>
      </c>
      <c r="W39" s="62"/>
      <c r="X39" s="62"/>
      <c r="Y39" s="67">
        <v>0</v>
      </c>
      <c r="Z39" s="67" t="s">
        <v>181</v>
      </c>
      <c r="AA39" s="59"/>
      <c r="AB39" s="121"/>
      <c r="AC39" s="70"/>
      <c r="AD39" s="70"/>
      <c r="AE39" s="106"/>
      <c r="AF39" s="103" t="s">
        <v>181</v>
      </c>
      <c r="AH39" s="74" t="e">
        <v>#DIV/0!</v>
      </c>
      <c r="AI39" s="74" t="e">
        <v>#DIV/0!</v>
      </c>
      <c r="AJ39" s="74" t="e">
        <v>#DIV/0!</v>
      </c>
    </row>
    <row r="40" spans="1:36" s="24" customFormat="1" ht="30" customHeight="1">
      <c r="A40" s="37" t="s">
        <v>180</v>
      </c>
      <c r="B40" s="47">
        <v>6749</v>
      </c>
      <c r="C40" s="47">
        <v>2828</v>
      </c>
      <c r="D40" s="47">
        <v>194131</v>
      </c>
      <c r="E40" s="47">
        <v>551</v>
      </c>
      <c r="F40" s="47">
        <v>42098</v>
      </c>
      <c r="G40" s="47">
        <v>102161</v>
      </c>
      <c r="H40" s="47">
        <v>12318</v>
      </c>
      <c r="I40" s="47">
        <v>21394</v>
      </c>
      <c r="J40" s="47">
        <v>110631</v>
      </c>
      <c r="K40" s="47">
        <v>821452</v>
      </c>
      <c r="L40" s="47">
        <v>95683037.419999987</v>
      </c>
      <c r="M40" s="47">
        <v>87698587</v>
      </c>
      <c r="N40" s="47">
        <v>7984450.4199999999</v>
      </c>
      <c r="O40" s="47">
        <v>632461870.28000009</v>
      </c>
      <c r="P40" s="47">
        <v>585198950.48999989</v>
      </c>
      <c r="Q40" s="47">
        <v>18499072.210000001</v>
      </c>
      <c r="R40" s="47">
        <v>613962798.09000003</v>
      </c>
      <c r="S40" s="47">
        <v>7117643.9700000016</v>
      </c>
      <c r="T40" s="47">
        <v>3310890.79</v>
      </c>
      <c r="U40" s="47">
        <v>276746.41000000003</v>
      </c>
      <c r="V40" s="47">
        <v>11381428.240000002</v>
      </c>
      <c r="W40" s="47">
        <v>2305961</v>
      </c>
      <c r="X40" s="47">
        <v>175398</v>
      </c>
      <c r="Y40" s="47">
        <v>2481359</v>
      </c>
      <c r="Z40" s="47">
        <v>1664916.4989</v>
      </c>
      <c r="AA40" s="47">
        <v>2519156.34</v>
      </c>
      <c r="AB40" s="47">
        <v>0</v>
      </c>
      <c r="AC40" s="47">
        <v>316396</v>
      </c>
      <c r="AD40" s="47">
        <v>-233421.16000000003</v>
      </c>
      <c r="AE40" s="47">
        <v>4580122.03</v>
      </c>
      <c r="AF40" s="157">
        <v>4715996.4011000004</v>
      </c>
      <c r="AH40" s="76">
        <v>2272.8642078008452</v>
      </c>
      <c r="AI40" s="76">
        <v>5289.64711961385</v>
      </c>
      <c r="AJ40" s="76">
        <v>2.6279395695757519</v>
      </c>
    </row>
    <row r="41" spans="1:36" ht="20.100000000000001" customHeight="1">
      <c r="A41" s="180" t="s">
        <v>109</v>
      </c>
      <c r="B41" s="180"/>
      <c r="C41" s="180"/>
      <c r="D41" s="180"/>
      <c r="E41" s="180"/>
      <c r="F41" s="180"/>
      <c r="G41" s="180"/>
      <c r="H41" s="180"/>
      <c r="I41" s="181"/>
      <c r="J41" s="180"/>
      <c r="K41" s="180"/>
      <c r="L41" s="180"/>
      <c r="M41" s="180"/>
      <c r="N41" s="180"/>
      <c r="O41" s="180"/>
      <c r="P41" s="180"/>
      <c r="Q41" s="180"/>
      <c r="R41" s="180"/>
      <c r="S41" s="180"/>
      <c r="T41" s="180"/>
      <c r="U41" s="180"/>
      <c r="V41" s="180"/>
      <c r="W41" s="180"/>
      <c r="X41" s="180"/>
      <c r="Y41" s="180"/>
      <c r="Z41" s="180"/>
      <c r="AA41" s="180"/>
      <c r="AB41" s="180"/>
      <c r="AC41" s="180"/>
      <c r="AD41" s="180"/>
      <c r="AE41" s="180"/>
      <c r="AF41" s="180"/>
    </row>
    <row r="42" spans="1:36" ht="20.100000000000001" customHeight="1">
      <c r="W42" s="182" t="s">
        <v>145</v>
      </c>
      <c r="X42" s="182"/>
      <c r="AF42" s="122"/>
    </row>
    <row r="43" spans="1:36" ht="20.100000000000001" customHeight="1">
      <c r="N43" s="120"/>
      <c r="O43" s="120"/>
      <c r="V43" s="120"/>
      <c r="W43" s="120"/>
      <c r="X43" s="120"/>
    </row>
    <row r="44" spans="1:36" ht="20.100000000000001" customHeight="1">
      <c r="V44" s="120"/>
      <c r="X44" s="120"/>
    </row>
  </sheetData>
  <mergeCells count="3">
    <mergeCell ref="A6:AF6"/>
    <mergeCell ref="A41:AF41"/>
    <mergeCell ref="W42:X42"/>
  </mergeCells>
  <phoneticPr fontId="37" type="noConversion"/>
  <conditionalFormatting sqref="Q13:U13">
    <cfRule type="cellIs" dxfId="186" priority="18" operator="lessThan">
      <formula>0</formula>
    </cfRule>
  </conditionalFormatting>
  <conditionalFormatting sqref="Q35:U35">
    <cfRule type="cellIs" dxfId="185" priority="16" operator="lessThan">
      <formula>0</formula>
    </cfRule>
  </conditionalFormatting>
  <conditionalFormatting sqref="AA13:AC13 AB29:AB36 AE13">
    <cfRule type="cellIs" dxfId="184" priority="17" operator="lessThan">
      <formula>0</formula>
    </cfRule>
  </conditionalFormatting>
  <conditionalFormatting sqref="AC35 AE35">
    <cfRule type="cellIs" dxfId="183" priority="15" operator="lessThan">
      <formula>0</formula>
    </cfRule>
  </conditionalFormatting>
  <conditionalFormatting sqref="Q14:U14">
    <cfRule type="cellIs" dxfId="182" priority="14" operator="lessThan">
      <formula>0</formula>
    </cfRule>
  </conditionalFormatting>
  <conditionalFormatting sqref="AA14:AC14 AE14">
    <cfRule type="cellIs" dxfId="181" priority="13" operator="lessThan">
      <formula>0</formula>
    </cfRule>
  </conditionalFormatting>
  <conditionalFormatting sqref="AB15">
    <cfRule type="cellIs" dxfId="180" priority="12" operator="lessThan">
      <formula>0</formula>
    </cfRule>
  </conditionalFormatting>
  <conditionalFormatting sqref="AB16:AB17">
    <cfRule type="cellIs" dxfId="179" priority="11" operator="lessThan">
      <formula>0</formula>
    </cfRule>
  </conditionalFormatting>
  <conditionalFormatting sqref="AB18">
    <cfRule type="cellIs" dxfId="178" priority="10" operator="lessThan">
      <formula>0</formula>
    </cfRule>
  </conditionalFormatting>
  <conditionalFormatting sqref="AB19">
    <cfRule type="cellIs" dxfId="177" priority="9" operator="lessThan">
      <formula>0</formula>
    </cfRule>
  </conditionalFormatting>
  <conditionalFormatting sqref="AB20">
    <cfRule type="cellIs" dxfId="176" priority="8" operator="lessThan">
      <formula>0</formula>
    </cfRule>
  </conditionalFormatting>
  <conditionalFormatting sqref="AB21">
    <cfRule type="cellIs" dxfId="175" priority="7" operator="lessThan">
      <formula>0</formula>
    </cfRule>
  </conditionalFormatting>
  <conditionalFormatting sqref="AB21:AB24">
    <cfRule type="cellIs" dxfId="174" priority="6" operator="lessThan">
      <formula>0</formula>
    </cfRule>
  </conditionalFormatting>
  <conditionalFormatting sqref="AB23:AB24">
    <cfRule type="cellIs" dxfId="173" priority="5" operator="lessThan">
      <formula>0</formula>
    </cfRule>
  </conditionalFormatting>
  <conditionalFormatting sqref="AB25">
    <cfRule type="cellIs" dxfId="172" priority="4" operator="lessThan">
      <formula>0</formula>
    </cfRule>
  </conditionalFormatting>
  <conditionalFormatting sqref="AB26">
    <cfRule type="cellIs" dxfId="171" priority="3" operator="lessThan">
      <formula>0</formula>
    </cfRule>
  </conditionalFormatting>
  <conditionalFormatting sqref="AB27">
    <cfRule type="cellIs" dxfId="170" priority="2" operator="lessThan">
      <formula>0</formula>
    </cfRule>
  </conditionalFormatting>
  <conditionalFormatting sqref="AB28">
    <cfRule type="cellIs" dxfId="169" priority="1" operator="lessThan">
      <formula>0</formula>
    </cfRule>
  </conditionalFormatting>
  <pageMargins left="0.75" right="0.75" top="1" bottom="1" header="0.5" footer="0.5"/>
  <pageSetup paperSize="9"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421D8-8877-44A8-A768-2D6EFE146EEF}">
  <dimension ref="A1:AJ64"/>
  <sheetViews>
    <sheetView topLeftCell="G1" zoomScale="70" zoomScaleNormal="70" workbookViewId="0">
      <pane ySplit="8" topLeftCell="A9" activePane="bottomLeft" state="frozen"/>
      <selection activeCell="A36" sqref="A6:AH42"/>
      <selection pane="bottomLeft" activeCell="A36" sqref="A6:AH42"/>
    </sheetView>
  </sheetViews>
  <sheetFormatPr defaultColWidth="13.5703125" defaultRowHeight="20.100000000000001" customHeight="1"/>
  <cols>
    <col min="1" max="11" width="13.5703125" style="25"/>
    <col min="12" max="12" width="16.5703125" style="25" customWidth="1"/>
    <col min="13" max="13" width="16" style="25" bestFit="1" customWidth="1"/>
    <col min="14" max="14" width="13.5703125" style="25"/>
    <col min="15" max="16" width="15.5703125" style="25" bestFit="1" customWidth="1"/>
    <col min="17" max="17" width="13.5703125" style="25"/>
    <col min="18" max="18" width="16.140625" style="25" bestFit="1" customWidth="1"/>
    <col min="19" max="33" width="13.5703125" style="25"/>
    <col min="34" max="36" width="15.5703125" style="25" customWidth="1"/>
    <col min="37" max="16384" width="13.5703125" style="25"/>
  </cols>
  <sheetData>
    <row r="1" spans="1:36" ht="20.100000000000001" customHeight="1" thickBot="1"/>
    <row r="2" spans="1:36" ht="20.100000000000001" customHeight="1" thickBot="1">
      <c r="A2" s="26" t="str">
        <f>'2026年2月WP'!A2</f>
        <v>2月</v>
      </c>
      <c r="B2" s="49" t="s">
        <v>11</v>
      </c>
      <c r="C2" s="64" t="s">
        <v>12</v>
      </c>
      <c r="D2" s="50" t="s">
        <v>55</v>
      </c>
      <c r="E2" s="29"/>
      <c r="F2" s="30"/>
      <c r="K2" s="30"/>
      <c r="L2" s="49" t="s">
        <v>56</v>
      </c>
      <c r="M2" s="27" t="s">
        <v>57</v>
      </c>
      <c r="N2" s="27" t="s">
        <v>58</v>
      </c>
      <c r="O2" s="27" t="s">
        <v>16</v>
      </c>
      <c r="P2" s="27" t="s">
        <v>59</v>
      </c>
      <c r="Q2" s="27" t="s">
        <v>60</v>
      </c>
      <c r="R2" s="27" t="s">
        <v>18</v>
      </c>
      <c r="S2" s="27" t="s">
        <v>61</v>
      </c>
      <c r="T2" s="27" t="s">
        <v>20</v>
      </c>
      <c r="U2" s="27" t="s">
        <v>21</v>
      </c>
      <c r="V2" s="27" t="s">
        <v>62</v>
      </c>
      <c r="W2" s="27" t="s">
        <v>30</v>
      </c>
      <c r="X2" s="27" t="s">
        <v>31</v>
      </c>
      <c r="Y2" s="27" t="s">
        <v>126</v>
      </c>
      <c r="Z2" s="63" t="s">
        <v>32</v>
      </c>
      <c r="AA2" s="63" t="s">
        <v>110</v>
      </c>
      <c r="AB2" s="63" t="s">
        <v>111</v>
      </c>
      <c r="AC2" s="63" t="s">
        <v>37</v>
      </c>
      <c r="AD2" s="63" t="s">
        <v>38</v>
      </c>
      <c r="AE2" s="63" t="s">
        <v>24</v>
      </c>
      <c r="AF2" s="64" t="s">
        <v>64</v>
      </c>
    </row>
    <row r="3" spans="1:36" ht="20.100000000000001" customHeight="1">
      <c r="A3" s="31" t="s">
        <v>65</v>
      </c>
      <c r="B3" s="32">
        <f>SUM(B9:B39)</f>
        <v>13560</v>
      </c>
      <c r="C3" s="32">
        <f t="shared" ref="C3:D3" si="0">SUM(C9:C39)</f>
        <v>3787</v>
      </c>
      <c r="D3" s="32">
        <f t="shared" si="0"/>
        <v>470990</v>
      </c>
      <c r="E3" s="29"/>
      <c r="F3" s="30"/>
      <c r="K3" s="30"/>
      <c r="L3" s="51">
        <f>SUM(L9:L39)</f>
        <v>84897275.36999999</v>
      </c>
      <c r="M3" s="51">
        <f t="shared" ref="M3:AF3" si="1">SUM(M9:M39)</f>
        <v>70359592</v>
      </c>
      <c r="N3" s="51">
        <f t="shared" si="1"/>
        <v>14537683.370000003</v>
      </c>
      <c r="O3" s="51">
        <f t="shared" si="1"/>
        <v>653749472.89999998</v>
      </c>
      <c r="P3" s="51">
        <f t="shared" si="1"/>
        <v>598845344.95000005</v>
      </c>
      <c r="Q3" s="51">
        <f t="shared" si="1"/>
        <v>22973634.77</v>
      </c>
      <c r="R3" s="51">
        <f t="shared" si="1"/>
        <v>630775838.12999988</v>
      </c>
      <c r="S3" s="51">
        <f t="shared" si="1"/>
        <v>6402944.29</v>
      </c>
      <c r="T3" s="51">
        <f t="shared" si="1"/>
        <v>2399706.17</v>
      </c>
      <c r="U3" s="51">
        <f t="shared" si="1"/>
        <v>446178.29</v>
      </c>
      <c r="V3" s="51">
        <f t="shared" si="1"/>
        <v>16570690.479999995</v>
      </c>
      <c r="W3" s="51">
        <f t="shared" si="1"/>
        <v>1961127.06</v>
      </c>
      <c r="X3" s="51">
        <f t="shared" si="1"/>
        <v>140719.17000000001</v>
      </c>
      <c r="Y3" s="51">
        <f t="shared" si="1"/>
        <v>2101846.2300000004</v>
      </c>
      <c r="Z3" s="51">
        <f t="shared" si="1"/>
        <v>2067627.1292999999</v>
      </c>
      <c r="AA3" s="51">
        <f t="shared" si="1"/>
        <v>1928741.51</v>
      </c>
      <c r="AB3" s="51">
        <f t="shared" si="1"/>
        <v>0</v>
      </c>
      <c r="AC3" s="51">
        <f t="shared" si="1"/>
        <v>742706.39</v>
      </c>
      <c r="AD3" s="51">
        <f t="shared" si="1"/>
        <v>-732748.74999999988</v>
      </c>
      <c r="AE3" s="51">
        <f t="shared" si="1"/>
        <v>11240965</v>
      </c>
      <c r="AF3" s="51">
        <f t="shared" si="1"/>
        <v>10472475.6107</v>
      </c>
    </row>
    <row r="4" spans="1:36" ht="20.100000000000001" customHeight="1" thickBot="1">
      <c r="A4" s="33" t="s">
        <v>41</v>
      </c>
      <c r="B4" s="34">
        <f>AVERAGE(B9:B39)</f>
        <v>484.28571428571428</v>
      </c>
      <c r="C4" s="34">
        <f t="shared" ref="C4:D4" si="2">AVERAGE(C9:C39)</f>
        <v>135.25</v>
      </c>
      <c r="D4" s="34">
        <f t="shared" si="2"/>
        <v>16821.071428571428</v>
      </c>
      <c r="E4" s="29"/>
      <c r="F4" s="30"/>
      <c r="K4" s="30"/>
      <c r="L4" s="52">
        <f>AVERAGE(L9:L39)</f>
        <v>3032045.5489285709</v>
      </c>
      <c r="M4" s="52">
        <f t="shared" ref="M4:AF4" si="3">AVERAGE(M9:M39)</f>
        <v>2512842.5714285714</v>
      </c>
      <c r="N4" s="52">
        <f t="shared" si="3"/>
        <v>519202.9775000001</v>
      </c>
      <c r="O4" s="52">
        <f t="shared" si="3"/>
        <v>23348195.460714284</v>
      </c>
      <c r="P4" s="52">
        <f t="shared" si="3"/>
        <v>21387333.748214286</v>
      </c>
      <c r="Q4" s="52">
        <f t="shared" si="3"/>
        <v>820486.95607142861</v>
      </c>
      <c r="R4" s="52">
        <f t="shared" si="3"/>
        <v>22527708.504642852</v>
      </c>
      <c r="S4" s="52">
        <f t="shared" si="3"/>
        <v>228676.58178571428</v>
      </c>
      <c r="T4" s="52">
        <f t="shared" si="3"/>
        <v>85703.791785714289</v>
      </c>
      <c r="U4" s="52">
        <f t="shared" si="3"/>
        <v>15934.938928571428</v>
      </c>
      <c r="V4" s="52">
        <f t="shared" si="3"/>
        <v>591810.37428571412</v>
      </c>
      <c r="W4" s="52">
        <f t="shared" si="3"/>
        <v>70040.252142857149</v>
      </c>
      <c r="X4" s="52">
        <f t="shared" si="3"/>
        <v>5025.6846428571434</v>
      </c>
      <c r="Y4" s="52">
        <f t="shared" si="3"/>
        <v>67801.491290322592</v>
      </c>
      <c r="Z4" s="52">
        <f t="shared" si="3"/>
        <v>73843.82604642857</v>
      </c>
      <c r="AA4" s="52">
        <f t="shared" si="3"/>
        <v>68883.625357142853</v>
      </c>
      <c r="AB4" s="52" t="e">
        <f t="shared" si="3"/>
        <v>#DIV/0!</v>
      </c>
      <c r="AC4" s="52">
        <f t="shared" si="3"/>
        <v>26525.228214285715</v>
      </c>
      <c r="AD4" s="52">
        <f t="shared" si="3"/>
        <v>-26169.59821428571</v>
      </c>
      <c r="AE4" s="52">
        <f t="shared" si="3"/>
        <v>401463.03571428574</v>
      </c>
      <c r="AF4" s="52">
        <f t="shared" si="3"/>
        <v>374016.98609642859</v>
      </c>
    </row>
    <row r="5" spans="1:36" ht="20.100000000000001" customHeight="1" thickBot="1">
      <c r="A5" s="29"/>
      <c r="B5" s="35"/>
      <c r="C5" s="35"/>
      <c r="D5" s="35"/>
      <c r="E5" s="35"/>
      <c r="F5" s="30"/>
      <c r="G5" s="30"/>
      <c r="H5" s="30"/>
      <c r="I5" s="48"/>
      <c r="J5" s="30"/>
      <c r="K5" s="30"/>
      <c r="L5" s="53"/>
      <c r="M5" s="53"/>
      <c r="N5" s="53"/>
      <c r="O5" s="53"/>
      <c r="P5" s="53"/>
      <c r="Q5" s="53"/>
      <c r="R5" s="53"/>
      <c r="S5" s="30"/>
      <c r="T5" s="30"/>
      <c r="U5" s="30"/>
      <c r="V5" s="53"/>
      <c r="W5" s="53"/>
      <c r="X5" s="53"/>
      <c r="Y5" s="30"/>
      <c r="Z5" s="30"/>
      <c r="AA5" s="30"/>
      <c r="AB5" s="30"/>
      <c r="AC5" s="30"/>
      <c r="AD5" s="30"/>
      <c r="AE5" s="30"/>
      <c r="AF5" s="53"/>
    </row>
    <row r="6" spans="1:36" ht="20.100000000000001" customHeight="1">
      <c r="A6" s="183" t="s">
        <v>127</v>
      </c>
      <c r="B6" s="184"/>
      <c r="C6" s="184"/>
      <c r="D6" s="184"/>
      <c r="E6" s="184"/>
      <c r="F6" s="184"/>
      <c r="G6" s="184"/>
      <c r="H6" s="184"/>
      <c r="I6" s="184"/>
      <c r="J6" s="184"/>
      <c r="K6" s="184"/>
      <c r="L6" s="184"/>
      <c r="M6" s="184"/>
      <c r="N6" s="184"/>
      <c r="O6" s="184"/>
      <c r="P6" s="184"/>
      <c r="Q6" s="184"/>
      <c r="R6" s="184"/>
      <c r="S6" s="184"/>
      <c r="T6" s="184"/>
      <c r="U6" s="184"/>
      <c r="V6" s="184"/>
      <c r="W6" s="184"/>
      <c r="X6" s="184"/>
      <c r="Y6" s="184"/>
      <c r="Z6" s="184"/>
      <c r="AA6" s="184"/>
      <c r="AB6" s="184"/>
      <c r="AC6" s="184"/>
      <c r="AD6" s="184"/>
      <c r="AE6" s="184"/>
      <c r="AF6" s="185"/>
    </row>
    <row r="7" spans="1:36" ht="50.1" customHeight="1">
      <c r="A7" s="36" t="s">
        <v>1</v>
      </c>
      <c r="B7" s="37" t="s">
        <v>67</v>
      </c>
      <c r="C7" s="37" t="s">
        <v>68</v>
      </c>
      <c r="D7" s="37" t="s">
        <v>55</v>
      </c>
      <c r="E7" s="38" t="s">
        <v>13</v>
      </c>
      <c r="F7" s="37" t="s">
        <v>69</v>
      </c>
      <c r="G7" s="37" t="s">
        <v>70</v>
      </c>
      <c r="H7" s="37" t="s">
        <v>71</v>
      </c>
      <c r="I7" s="37" t="s">
        <v>72</v>
      </c>
      <c r="J7" s="37" t="s">
        <v>73</v>
      </c>
      <c r="K7" s="37" t="s">
        <v>74</v>
      </c>
      <c r="L7" s="37" t="s">
        <v>75</v>
      </c>
      <c r="M7" s="37" t="s">
        <v>76</v>
      </c>
      <c r="N7" s="37" t="s">
        <v>77</v>
      </c>
      <c r="O7" s="38" t="s">
        <v>16</v>
      </c>
      <c r="P7" s="37" t="s">
        <v>17</v>
      </c>
      <c r="Q7" s="37" t="s">
        <v>78</v>
      </c>
      <c r="R7" s="38" t="s">
        <v>18</v>
      </c>
      <c r="S7" s="37" t="s">
        <v>79</v>
      </c>
      <c r="T7" s="38" t="s">
        <v>20</v>
      </c>
      <c r="U7" s="38" t="s">
        <v>21</v>
      </c>
      <c r="V7" s="37" t="s">
        <v>80</v>
      </c>
      <c r="W7" s="38" t="s">
        <v>30</v>
      </c>
      <c r="X7" s="38" t="s">
        <v>31</v>
      </c>
      <c r="Y7" s="37" t="s">
        <v>63</v>
      </c>
      <c r="Z7" s="37" t="s">
        <v>112</v>
      </c>
      <c r="AA7" s="37" t="s">
        <v>113</v>
      </c>
      <c r="AB7" s="37" t="s">
        <v>114</v>
      </c>
      <c r="AC7" s="37" t="s">
        <v>37</v>
      </c>
      <c r="AD7" s="37" t="s">
        <v>38</v>
      </c>
      <c r="AE7" s="38" t="s">
        <v>24</v>
      </c>
      <c r="AF7" s="65" t="s">
        <v>64</v>
      </c>
      <c r="AH7" s="116" t="s">
        <v>81</v>
      </c>
      <c r="AI7" s="116" t="s">
        <v>82</v>
      </c>
      <c r="AJ7" s="116" t="s">
        <v>83</v>
      </c>
    </row>
    <row r="8" spans="1:36" ht="50.1" customHeight="1" thickBot="1">
      <c r="A8" s="39" t="s">
        <v>84</v>
      </c>
      <c r="B8" s="40" t="s">
        <v>85</v>
      </c>
      <c r="C8" s="40" t="s">
        <v>86</v>
      </c>
      <c r="D8" s="40" t="s">
        <v>87</v>
      </c>
      <c r="E8" s="40" t="s">
        <v>115</v>
      </c>
      <c r="F8" s="40" t="s">
        <v>88</v>
      </c>
      <c r="G8" s="40" t="s">
        <v>89</v>
      </c>
      <c r="H8" s="40" t="s">
        <v>90</v>
      </c>
      <c r="I8" s="40" t="s">
        <v>91</v>
      </c>
      <c r="J8" s="40" t="s">
        <v>92</v>
      </c>
      <c r="K8" s="40" t="s">
        <v>93</v>
      </c>
      <c r="L8" s="40" t="s">
        <v>94</v>
      </c>
      <c r="M8" s="40" t="s">
        <v>95</v>
      </c>
      <c r="N8" s="40" t="s">
        <v>96</v>
      </c>
      <c r="O8" s="40" t="s">
        <v>116</v>
      </c>
      <c r="P8" s="40" t="s">
        <v>97</v>
      </c>
      <c r="Q8" s="40" t="s">
        <v>98</v>
      </c>
      <c r="R8" s="40" t="s">
        <v>117</v>
      </c>
      <c r="S8" s="40" t="s">
        <v>99</v>
      </c>
      <c r="T8" s="40" t="s">
        <v>118</v>
      </c>
      <c r="U8" s="40" t="s">
        <v>119</v>
      </c>
      <c r="V8" s="40" t="s">
        <v>128</v>
      </c>
      <c r="W8" s="40" t="s">
        <v>120</v>
      </c>
      <c r="X8" s="40" t="s">
        <v>121</v>
      </c>
      <c r="Y8" s="40" t="s">
        <v>101</v>
      </c>
      <c r="Z8" s="40" t="s">
        <v>122</v>
      </c>
      <c r="AA8" s="40" t="s">
        <v>123</v>
      </c>
      <c r="AB8" s="40" t="s">
        <v>124</v>
      </c>
      <c r="AC8" s="40" t="s">
        <v>102</v>
      </c>
      <c r="AD8" s="40" t="s">
        <v>103</v>
      </c>
      <c r="AE8" s="40" t="s">
        <v>125</v>
      </c>
      <c r="AF8" s="66" t="s">
        <v>104</v>
      </c>
      <c r="AH8" s="117" t="s">
        <v>105</v>
      </c>
      <c r="AI8" s="117" t="s">
        <v>106</v>
      </c>
      <c r="AJ8" s="117" t="s">
        <v>107</v>
      </c>
    </row>
    <row r="9" spans="1:36" ht="20.100000000000001" customHeight="1">
      <c r="A9" s="41">
        <v>46054</v>
      </c>
      <c r="B9" s="42">
        <v>931</v>
      </c>
      <c r="C9" s="42">
        <v>204</v>
      </c>
      <c r="D9" s="42">
        <v>18208</v>
      </c>
      <c r="E9" s="42">
        <v>29</v>
      </c>
      <c r="F9" s="42">
        <v>2508</v>
      </c>
      <c r="G9" s="42">
        <v>4989</v>
      </c>
      <c r="H9" s="42">
        <v>648</v>
      </c>
      <c r="I9" s="42">
        <v>1005</v>
      </c>
      <c r="J9" s="42">
        <v>13162</v>
      </c>
      <c r="K9" s="42">
        <v>44897</v>
      </c>
      <c r="L9" s="42">
        <v>3106771.37</v>
      </c>
      <c r="M9" s="42">
        <v>2958057</v>
      </c>
      <c r="N9" s="109">
        <v>148714.37000000011</v>
      </c>
      <c r="O9" s="42">
        <v>27712939.379999999</v>
      </c>
      <c r="P9" s="42">
        <v>25422361.170000002</v>
      </c>
      <c r="Q9" s="42">
        <v>-64018.34</v>
      </c>
      <c r="R9" s="42">
        <v>27776957.719999999</v>
      </c>
      <c r="S9" s="42">
        <v>451201.73</v>
      </c>
      <c r="T9" s="42">
        <v>62137.440000000002</v>
      </c>
      <c r="U9" s="42">
        <v>13677.66</v>
      </c>
      <c r="V9" s="109">
        <v>-515220.06999999995</v>
      </c>
      <c r="W9" s="42">
        <v>71766.42</v>
      </c>
      <c r="X9" s="42">
        <v>5916.11</v>
      </c>
      <c r="Y9" s="109">
        <v>77682.53</v>
      </c>
      <c r="Z9" s="67">
        <v>-5761.650599999999</v>
      </c>
      <c r="AA9" s="58">
        <v>0</v>
      </c>
      <c r="AB9" s="58"/>
      <c r="AC9" s="68">
        <v>0</v>
      </c>
      <c r="AD9" s="69">
        <v>-454564.47</v>
      </c>
      <c r="AE9" s="69">
        <v>492234</v>
      </c>
      <c r="AF9" s="103">
        <v>-587140.94939999992</v>
      </c>
      <c r="AH9" s="74">
        <f t="shared" ref="AH9:AH40" si="4">L9/F9</f>
        <v>1238.7445653907496</v>
      </c>
      <c r="AI9" s="74">
        <f t="shared" ref="AI9:AI40" si="5">P9/J9</f>
        <v>1931.4968219115638</v>
      </c>
      <c r="AJ9" s="74">
        <f t="shared" ref="AJ9:AJ40" si="6">J9/F9</f>
        <v>5.2480063795853269</v>
      </c>
    </row>
    <row r="10" spans="1:36" ht="20.100000000000001" customHeight="1">
      <c r="A10" s="41">
        <v>46055</v>
      </c>
      <c r="B10" s="43">
        <v>435</v>
      </c>
      <c r="C10" s="43">
        <v>142</v>
      </c>
      <c r="D10" s="43">
        <v>16841</v>
      </c>
      <c r="E10" s="43">
        <v>14</v>
      </c>
      <c r="F10" s="43">
        <v>2320</v>
      </c>
      <c r="G10" s="43">
        <v>4738</v>
      </c>
      <c r="H10" s="43">
        <v>660</v>
      </c>
      <c r="I10" s="43">
        <v>1049</v>
      </c>
      <c r="J10" s="43">
        <v>12294</v>
      </c>
      <c r="K10" s="43">
        <v>23988</v>
      </c>
      <c r="L10" s="43">
        <v>3171798.86</v>
      </c>
      <c r="M10" s="43">
        <v>3515943</v>
      </c>
      <c r="N10" s="83">
        <v>-344144.14000000013</v>
      </c>
      <c r="O10" s="43">
        <v>22506794.109999999</v>
      </c>
      <c r="P10" s="43">
        <v>20602743.780000001</v>
      </c>
      <c r="Q10" s="59">
        <v>579400.78</v>
      </c>
      <c r="R10" s="59">
        <v>21927393.329999998</v>
      </c>
      <c r="S10" s="43">
        <v>248530.22</v>
      </c>
      <c r="T10" s="43">
        <v>81352.820000000007</v>
      </c>
      <c r="U10" s="59">
        <v>15151.14</v>
      </c>
      <c r="V10" s="83">
        <v>330870.56000000006</v>
      </c>
      <c r="W10" s="42">
        <v>73268.55</v>
      </c>
      <c r="X10" s="42">
        <v>7031.89</v>
      </c>
      <c r="Y10" s="109">
        <v>80300.44</v>
      </c>
      <c r="Z10" s="67">
        <v>52146.070200000002</v>
      </c>
      <c r="AA10" s="58">
        <v>614421.80000000005</v>
      </c>
      <c r="AB10" s="58"/>
      <c r="AC10" s="70">
        <v>13735.17</v>
      </c>
      <c r="AD10" s="114">
        <v>-285</v>
      </c>
      <c r="AE10" s="71">
        <v>839119</v>
      </c>
      <c r="AF10" s="103">
        <v>-415997.75020000001</v>
      </c>
      <c r="AH10" s="74">
        <f t="shared" si="4"/>
        <v>1367.1546810344828</v>
      </c>
      <c r="AI10" s="74">
        <f t="shared" si="5"/>
        <v>1675.837301122499</v>
      </c>
      <c r="AJ10" s="74">
        <f t="shared" si="6"/>
        <v>5.2991379310344824</v>
      </c>
    </row>
    <row r="11" spans="1:36" ht="20.100000000000001" customHeight="1">
      <c r="A11" s="41">
        <v>46056</v>
      </c>
      <c r="B11" s="44">
        <v>559</v>
      </c>
      <c r="C11" s="44">
        <v>152</v>
      </c>
      <c r="D11" s="44">
        <v>18689</v>
      </c>
      <c r="E11" s="44">
        <v>24</v>
      </c>
      <c r="F11" s="44">
        <v>2250</v>
      </c>
      <c r="G11" s="44">
        <v>4886</v>
      </c>
      <c r="H11" s="44">
        <v>624</v>
      </c>
      <c r="I11" s="44">
        <v>1017</v>
      </c>
      <c r="J11" s="44">
        <v>13508</v>
      </c>
      <c r="K11" s="44">
        <v>26490</v>
      </c>
      <c r="L11" s="44">
        <v>3456902.25</v>
      </c>
      <c r="M11" s="44">
        <v>2447434</v>
      </c>
      <c r="N11" s="83">
        <v>1009468.25</v>
      </c>
      <c r="O11" s="44">
        <v>25517487.129999999</v>
      </c>
      <c r="P11" s="44">
        <v>23368593.5</v>
      </c>
      <c r="Q11" s="60">
        <v>1289911.33</v>
      </c>
      <c r="R11" s="60">
        <v>24227575.800000001</v>
      </c>
      <c r="S11" s="60">
        <v>201438.32</v>
      </c>
      <c r="T11" s="60">
        <v>102699.94</v>
      </c>
      <c r="U11" s="60">
        <v>19843.650000000001</v>
      </c>
      <c r="V11" s="83">
        <v>1088473.01</v>
      </c>
      <c r="W11" s="42">
        <v>79854.44</v>
      </c>
      <c r="X11" s="42">
        <v>4894.87</v>
      </c>
      <c r="Y11" s="109">
        <v>84749.31</v>
      </c>
      <c r="Z11" s="67">
        <v>116092.0197</v>
      </c>
      <c r="AA11" s="58">
        <v>0</v>
      </c>
      <c r="AB11" s="58"/>
      <c r="AC11" s="70">
        <v>0</v>
      </c>
      <c r="AD11" s="114">
        <v>-1433.31</v>
      </c>
      <c r="AE11" s="71">
        <v>282121</v>
      </c>
      <c r="AF11" s="103">
        <v>887631.68029999989</v>
      </c>
      <c r="AH11" s="74">
        <f t="shared" si="4"/>
        <v>1536.4010000000001</v>
      </c>
      <c r="AI11" s="74">
        <f t="shared" si="5"/>
        <v>1729.9817515546342</v>
      </c>
      <c r="AJ11" s="74">
        <f t="shared" si="6"/>
        <v>6.0035555555555558</v>
      </c>
    </row>
    <row r="12" spans="1:36" ht="20.100000000000001" customHeight="1">
      <c r="A12" s="41">
        <v>46057</v>
      </c>
      <c r="B12" s="43">
        <v>578</v>
      </c>
      <c r="C12" s="43">
        <v>158</v>
      </c>
      <c r="D12" s="43">
        <v>17222</v>
      </c>
      <c r="E12" s="43">
        <v>20</v>
      </c>
      <c r="F12" s="43">
        <v>2170</v>
      </c>
      <c r="G12" s="43">
        <v>4846</v>
      </c>
      <c r="H12" s="43">
        <v>655</v>
      </c>
      <c r="I12" s="43">
        <v>1051</v>
      </c>
      <c r="J12" s="43">
        <v>13289</v>
      </c>
      <c r="K12" s="43">
        <v>28550</v>
      </c>
      <c r="L12" s="43">
        <v>3826473.64</v>
      </c>
      <c r="M12" s="43">
        <v>2486225</v>
      </c>
      <c r="N12" s="83">
        <v>1340248.6400000001</v>
      </c>
      <c r="O12" s="43">
        <v>25453068.539999999</v>
      </c>
      <c r="P12" s="43">
        <v>23473108.84</v>
      </c>
      <c r="Q12" s="43">
        <v>1477027.66</v>
      </c>
      <c r="R12" s="43">
        <v>23976040.879999999</v>
      </c>
      <c r="S12" s="43">
        <v>188766.03</v>
      </c>
      <c r="T12" s="43">
        <v>82459.78</v>
      </c>
      <c r="U12" s="43">
        <v>19785.86</v>
      </c>
      <c r="V12" s="83">
        <v>1288261.6299999999</v>
      </c>
      <c r="W12" s="42">
        <v>88391.54</v>
      </c>
      <c r="X12" s="42">
        <v>4972.45</v>
      </c>
      <c r="Y12" s="109">
        <v>93363.989999999991</v>
      </c>
      <c r="Z12" s="67">
        <v>132932.48939999999</v>
      </c>
      <c r="AA12" s="58">
        <v>0</v>
      </c>
      <c r="AB12" s="58"/>
      <c r="AC12" s="70">
        <v>0</v>
      </c>
      <c r="AD12" s="114">
        <v>-30193.08</v>
      </c>
      <c r="AE12" s="71">
        <v>257551</v>
      </c>
      <c r="AF12" s="103">
        <v>1061965.1505999998</v>
      </c>
      <c r="AH12" s="74">
        <f t="shared" si="4"/>
        <v>1763.3519078341014</v>
      </c>
      <c r="AI12" s="74">
        <f t="shared" si="5"/>
        <v>1766.3562976898186</v>
      </c>
      <c r="AJ12" s="74">
        <f t="shared" si="6"/>
        <v>6.1239631336405527</v>
      </c>
    </row>
    <row r="13" spans="1:36" ht="20.100000000000001" customHeight="1">
      <c r="A13" s="41">
        <v>46058</v>
      </c>
      <c r="B13" s="43">
        <v>492</v>
      </c>
      <c r="C13" s="43">
        <v>141</v>
      </c>
      <c r="D13" s="43">
        <v>15998</v>
      </c>
      <c r="E13" s="43">
        <v>20</v>
      </c>
      <c r="F13" s="43">
        <v>2074</v>
      </c>
      <c r="G13" s="43">
        <v>4551</v>
      </c>
      <c r="H13" s="43">
        <v>565</v>
      </c>
      <c r="I13" s="43">
        <v>900</v>
      </c>
      <c r="J13" s="43">
        <v>11792</v>
      </c>
      <c r="K13" s="43">
        <v>28883</v>
      </c>
      <c r="L13" s="43">
        <v>2983744</v>
      </c>
      <c r="M13" s="43">
        <v>2335099</v>
      </c>
      <c r="N13" s="83">
        <v>648645</v>
      </c>
      <c r="O13" s="43">
        <v>20864695.379999999</v>
      </c>
      <c r="P13" s="43">
        <v>19321890.25</v>
      </c>
      <c r="Q13" s="43">
        <v>705892.75</v>
      </c>
      <c r="R13" s="43">
        <v>20158802.629999999</v>
      </c>
      <c r="S13" s="43">
        <v>167403.62</v>
      </c>
      <c r="T13" s="43">
        <v>67357</v>
      </c>
      <c r="U13" s="43">
        <v>23662.23</v>
      </c>
      <c r="V13" s="83">
        <v>538489.13</v>
      </c>
      <c r="W13" s="42">
        <v>68924.490000000005</v>
      </c>
      <c r="X13" s="42">
        <v>4670.2</v>
      </c>
      <c r="Y13" s="109">
        <v>73594.69</v>
      </c>
      <c r="Z13" s="67">
        <v>63530.347499999996</v>
      </c>
      <c r="AA13" s="60">
        <v>0</v>
      </c>
      <c r="AB13" s="58"/>
      <c r="AC13" s="70">
        <v>0</v>
      </c>
      <c r="AD13" s="114">
        <v>-7403.29</v>
      </c>
      <c r="AE13" s="71">
        <v>185447</v>
      </c>
      <c r="AF13" s="103">
        <v>401364.09250000003</v>
      </c>
      <c r="AH13" s="74">
        <f t="shared" si="4"/>
        <v>1438.642237222758</v>
      </c>
      <c r="AI13" s="74">
        <f t="shared" si="5"/>
        <v>1638.5592138738127</v>
      </c>
      <c r="AJ13" s="74">
        <f t="shared" si="6"/>
        <v>5.685631629701061</v>
      </c>
    </row>
    <row r="14" spans="1:36" ht="20.100000000000001" customHeight="1">
      <c r="A14" s="41">
        <v>46059</v>
      </c>
      <c r="B14" s="43">
        <v>424</v>
      </c>
      <c r="C14" s="43">
        <v>122</v>
      </c>
      <c r="D14" s="43">
        <v>14293</v>
      </c>
      <c r="E14" s="43">
        <v>19</v>
      </c>
      <c r="F14" s="43">
        <v>2415</v>
      </c>
      <c r="G14" s="43">
        <v>4771</v>
      </c>
      <c r="H14" s="43">
        <v>603</v>
      </c>
      <c r="I14" s="43">
        <v>981</v>
      </c>
      <c r="J14" s="43">
        <v>10708</v>
      </c>
      <c r="K14" s="43">
        <v>23900</v>
      </c>
      <c r="L14" s="43">
        <v>3941221.62</v>
      </c>
      <c r="M14" s="43">
        <v>3065968</v>
      </c>
      <c r="N14" s="83">
        <v>875253.62000000011</v>
      </c>
      <c r="O14" s="43">
        <v>26015360.559999999</v>
      </c>
      <c r="P14" s="43">
        <v>24155002.100000001</v>
      </c>
      <c r="Q14" s="43">
        <v>1271404.8799999999</v>
      </c>
      <c r="R14" s="43">
        <v>24743955.690000001</v>
      </c>
      <c r="S14" s="43">
        <v>298526.84999999998</v>
      </c>
      <c r="T14" s="43">
        <v>82457</v>
      </c>
      <c r="U14" s="43">
        <v>29062.97</v>
      </c>
      <c r="V14" s="83">
        <v>972878.02999999991</v>
      </c>
      <c r="W14" s="42">
        <v>91042.22</v>
      </c>
      <c r="X14" s="42">
        <v>6131.94</v>
      </c>
      <c r="Y14" s="109">
        <v>97174.16</v>
      </c>
      <c r="Z14" s="67">
        <v>114426.43919999998</v>
      </c>
      <c r="AA14" s="60">
        <v>0</v>
      </c>
      <c r="AB14" s="58"/>
      <c r="AC14" s="70">
        <v>68665</v>
      </c>
      <c r="AD14" s="114">
        <v>-2111.9699999999998</v>
      </c>
      <c r="AE14" s="71">
        <v>208284</v>
      </c>
      <c r="AF14" s="103">
        <v>761277.43079999986</v>
      </c>
      <c r="AH14" s="74">
        <f t="shared" si="4"/>
        <v>1631.9758260869567</v>
      </c>
      <c r="AI14" s="74">
        <f t="shared" si="5"/>
        <v>2255.7902596189765</v>
      </c>
      <c r="AJ14" s="74">
        <f t="shared" si="6"/>
        <v>4.4339544513457554</v>
      </c>
    </row>
    <row r="15" spans="1:36" ht="20.100000000000001" customHeight="1">
      <c r="A15" s="41">
        <v>46060</v>
      </c>
      <c r="B15" s="43">
        <v>609</v>
      </c>
      <c r="C15" s="43">
        <v>191</v>
      </c>
      <c r="D15" s="43">
        <v>15527</v>
      </c>
      <c r="E15" s="43">
        <v>34</v>
      </c>
      <c r="F15" s="43">
        <v>2081</v>
      </c>
      <c r="G15" s="43">
        <v>4432</v>
      </c>
      <c r="H15" s="43">
        <v>589</v>
      </c>
      <c r="I15" s="43">
        <v>949</v>
      </c>
      <c r="J15" s="43">
        <v>11409</v>
      </c>
      <c r="K15" s="43">
        <v>103325</v>
      </c>
      <c r="L15" s="43">
        <v>2999471</v>
      </c>
      <c r="M15" s="43">
        <v>2304381</v>
      </c>
      <c r="N15" s="83">
        <v>695090</v>
      </c>
      <c r="O15" s="43">
        <v>24824355.620000001</v>
      </c>
      <c r="P15" s="43">
        <v>22725529.609999999</v>
      </c>
      <c r="Q15" s="72">
        <v>1045092.92</v>
      </c>
      <c r="R15" s="72">
        <v>23779262.699999999</v>
      </c>
      <c r="S15" s="59">
        <v>247521.6</v>
      </c>
      <c r="T15" s="59">
        <v>84240.45</v>
      </c>
      <c r="U15" s="59">
        <v>20825.91</v>
      </c>
      <c r="V15" s="83">
        <v>797571.32000000007</v>
      </c>
      <c r="W15" s="42">
        <v>69287.78</v>
      </c>
      <c r="X15" s="42">
        <v>4608.76</v>
      </c>
      <c r="Y15" s="109">
        <v>73896.539999999994</v>
      </c>
      <c r="Z15" s="67">
        <v>94058.362800000003</v>
      </c>
      <c r="AA15" s="60">
        <v>0</v>
      </c>
      <c r="AB15" s="58"/>
      <c r="AC15" s="70">
        <v>0</v>
      </c>
      <c r="AD15" s="114">
        <v>-10290.870000000001</v>
      </c>
      <c r="AE15" s="71">
        <v>151517</v>
      </c>
      <c r="AF15" s="103">
        <v>629616.41720000003</v>
      </c>
      <c r="AH15" s="74">
        <f t="shared" si="4"/>
        <v>1441.3604036520903</v>
      </c>
      <c r="AI15" s="74">
        <f t="shared" si="5"/>
        <v>1991.8949609957051</v>
      </c>
      <c r="AJ15" s="74">
        <f t="shared" si="6"/>
        <v>5.4824603555982705</v>
      </c>
    </row>
    <row r="16" spans="1:36" ht="20.100000000000001" customHeight="1">
      <c r="A16" s="41">
        <v>46061</v>
      </c>
      <c r="B16" s="43">
        <v>499</v>
      </c>
      <c r="C16" s="43">
        <v>138</v>
      </c>
      <c r="D16" s="43">
        <v>15023</v>
      </c>
      <c r="E16" s="43">
        <v>25</v>
      </c>
      <c r="F16" s="43">
        <v>2008</v>
      </c>
      <c r="G16" s="43">
        <v>4352</v>
      </c>
      <c r="H16" s="43">
        <v>575</v>
      </c>
      <c r="I16" s="43">
        <v>951</v>
      </c>
      <c r="J16" s="43">
        <v>11231</v>
      </c>
      <c r="K16" s="43">
        <v>19112</v>
      </c>
      <c r="L16" s="43">
        <v>2592129.52</v>
      </c>
      <c r="M16" s="43">
        <v>2810521</v>
      </c>
      <c r="N16" s="83">
        <v>-218391.47999999998</v>
      </c>
      <c r="O16" s="43">
        <v>20691011.5</v>
      </c>
      <c r="P16" s="43">
        <v>19135348.280000001</v>
      </c>
      <c r="Q16" s="72">
        <v>-20374.2</v>
      </c>
      <c r="R16" s="72">
        <v>20711385.699999999</v>
      </c>
      <c r="S16" s="59">
        <v>192664.47</v>
      </c>
      <c r="T16" s="59">
        <v>92335.25</v>
      </c>
      <c r="U16" s="59">
        <v>20458.64</v>
      </c>
      <c r="V16" s="83">
        <v>-213038.67</v>
      </c>
      <c r="W16" s="42">
        <v>59878.19</v>
      </c>
      <c r="X16" s="42">
        <v>5621.04</v>
      </c>
      <c r="Y16" s="109">
        <v>65499.23</v>
      </c>
      <c r="Z16" s="67">
        <v>-1833.6780000000001</v>
      </c>
      <c r="AA16" s="60">
        <v>0</v>
      </c>
      <c r="AB16" s="58"/>
      <c r="AC16" s="70">
        <v>0</v>
      </c>
      <c r="AD16" s="114">
        <v>-2006.35</v>
      </c>
      <c r="AE16" s="71">
        <v>151352</v>
      </c>
      <c r="AF16" s="103">
        <v>-276704.22200000001</v>
      </c>
      <c r="AH16" s="74">
        <f t="shared" si="4"/>
        <v>1290.901155378486</v>
      </c>
      <c r="AI16" s="74">
        <f t="shared" si="5"/>
        <v>1703.7973715608584</v>
      </c>
      <c r="AJ16" s="74">
        <f t="shared" si="6"/>
        <v>5.5931274900398407</v>
      </c>
    </row>
    <row r="17" spans="1:36" ht="20.100000000000001" customHeight="1">
      <c r="A17" s="41">
        <v>46062</v>
      </c>
      <c r="B17" s="43">
        <v>386</v>
      </c>
      <c r="C17" s="43">
        <v>105</v>
      </c>
      <c r="D17" s="43">
        <v>18545</v>
      </c>
      <c r="E17" s="43">
        <v>16</v>
      </c>
      <c r="F17" s="43">
        <v>1961</v>
      </c>
      <c r="G17" s="43">
        <v>4162</v>
      </c>
      <c r="H17" s="43">
        <v>711</v>
      </c>
      <c r="I17" s="43">
        <v>1053</v>
      </c>
      <c r="J17" s="43">
        <v>15772</v>
      </c>
      <c r="K17" s="43">
        <v>13919</v>
      </c>
      <c r="L17" s="43">
        <v>2787016.22</v>
      </c>
      <c r="M17" s="43">
        <v>2710883</v>
      </c>
      <c r="N17" s="83">
        <v>76133.220000000205</v>
      </c>
      <c r="O17" s="43">
        <v>20585734.84</v>
      </c>
      <c r="P17" s="43">
        <v>18968928.870000001</v>
      </c>
      <c r="Q17" s="72">
        <v>659964.74</v>
      </c>
      <c r="R17" s="72">
        <v>19925770.100000001</v>
      </c>
      <c r="S17" s="59">
        <v>169974.7</v>
      </c>
      <c r="T17" s="59">
        <v>65977.36</v>
      </c>
      <c r="U17" s="59">
        <v>11057.74</v>
      </c>
      <c r="V17" s="83">
        <v>489990.04</v>
      </c>
      <c r="W17" s="42">
        <v>64380.07</v>
      </c>
      <c r="X17" s="42">
        <v>5421.77</v>
      </c>
      <c r="Y17" s="109">
        <v>69801.84</v>
      </c>
      <c r="Z17" s="67">
        <v>59396.8266</v>
      </c>
      <c r="AA17" s="60">
        <v>389662.73</v>
      </c>
      <c r="AB17" s="58"/>
      <c r="AC17" s="70">
        <v>123811.75</v>
      </c>
      <c r="AD17" s="114">
        <v>-2689.6</v>
      </c>
      <c r="AE17" s="71">
        <v>831541</v>
      </c>
      <c r="AF17" s="103">
        <v>-28871.356600000028</v>
      </c>
      <c r="AH17" s="74">
        <f t="shared" si="4"/>
        <v>1421.2219377868435</v>
      </c>
      <c r="AI17" s="74">
        <f t="shared" si="5"/>
        <v>1202.6964792036522</v>
      </c>
      <c r="AJ17" s="74">
        <f t="shared" si="6"/>
        <v>8.0428352881183063</v>
      </c>
    </row>
    <row r="18" spans="1:36" ht="20.100000000000001" customHeight="1">
      <c r="A18" s="41">
        <v>46063</v>
      </c>
      <c r="B18" s="43">
        <v>435</v>
      </c>
      <c r="C18" s="43">
        <v>127</v>
      </c>
      <c r="D18" s="43">
        <v>16058</v>
      </c>
      <c r="E18" s="43">
        <v>11</v>
      </c>
      <c r="F18" s="43">
        <v>1916</v>
      </c>
      <c r="G18" s="43">
        <v>4283</v>
      </c>
      <c r="H18" s="43">
        <v>654</v>
      </c>
      <c r="I18" s="43">
        <v>1049</v>
      </c>
      <c r="J18" s="43">
        <v>13391</v>
      </c>
      <c r="K18" s="43">
        <v>34782</v>
      </c>
      <c r="L18" s="43">
        <v>2873448.37</v>
      </c>
      <c r="M18" s="43">
        <v>2333431</v>
      </c>
      <c r="N18" s="83">
        <v>540017.37000000011</v>
      </c>
      <c r="O18" s="43">
        <v>20776377.109999999</v>
      </c>
      <c r="P18" s="43">
        <v>18977121.949999999</v>
      </c>
      <c r="Q18" s="72">
        <v>818662.02</v>
      </c>
      <c r="R18" s="72">
        <v>19957715.09</v>
      </c>
      <c r="S18" s="59">
        <v>149460.56</v>
      </c>
      <c r="T18" s="59">
        <v>65275.75</v>
      </c>
      <c r="U18" s="59">
        <v>16138.88</v>
      </c>
      <c r="V18" s="83">
        <v>669201.46</v>
      </c>
      <c r="W18" s="42">
        <v>66376.66</v>
      </c>
      <c r="X18" s="42">
        <v>4666.8599999999997</v>
      </c>
      <c r="Y18" s="109">
        <v>71043.520000000004</v>
      </c>
      <c r="Z18" s="67">
        <v>73679.5818</v>
      </c>
      <c r="AA18" s="60">
        <v>0</v>
      </c>
      <c r="AB18" s="58"/>
      <c r="AC18" s="70">
        <v>0</v>
      </c>
      <c r="AD18" s="114">
        <v>-3504.28</v>
      </c>
      <c r="AE18" s="71">
        <v>777795</v>
      </c>
      <c r="AF18" s="103">
        <v>524478.3581999999</v>
      </c>
      <c r="AH18" s="74">
        <f t="shared" si="4"/>
        <v>1499.712092901879</v>
      </c>
      <c r="AI18" s="74">
        <f t="shared" si="5"/>
        <v>1417.1549510865507</v>
      </c>
      <c r="AJ18" s="74">
        <f t="shared" si="6"/>
        <v>6.9890396659707728</v>
      </c>
    </row>
    <row r="19" spans="1:36" ht="20.100000000000001" customHeight="1">
      <c r="A19" s="41">
        <v>46064</v>
      </c>
      <c r="B19" s="43">
        <v>348</v>
      </c>
      <c r="C19" s="43">
        <v>127</v>
      </c>
      <c r="D19" s="43">
        <v>19056</v>
      </c>
      <c r="E19" s="43">
        <v>28</v>
      </c>
      <c r="F19" s="43">
        <v>2058</v>
      </c>
      <c r="G19" s="43">
        <v>4289</v>
      </c>
      <c r="H19" s="43">
        <v>705</v>
      </c>
      <c r="I19" s="43">
        <v>1010</v>
      </c>
      <c r="J19" s="43">
        <v>16350</v>
      </c>
      <c r="K19" s="43">
        <v>40955</v>
      </c>
      <c r="L19" s="43">
        <v>2501325.34</v>
      </c>
      <c r="M19" s="43">
        <v>1659654</v>
      </c>
      <c r="N19" s="83">
        <v>841671.33999999985</v>
      </c>
      <c r="O19" s="43">
        <v>18318782.210000001</v>
      </c>
      <c r="P19" s="43">
        <v>16747453.949999999</v>
      </c>
      <c r="Q19" s="72">
        <v>949078.75</v>
      </c>
      <c r="R19" s="72">
        <v>17369703.460000001</v>
      </c>
      <c r="S19" s="59">
        <v>135688.29</v>
      </c>
      <c r="T19" s="59">
        <v>50704.800000000003</v>
      </c>
      <c r="U19" s="59">
        <v>15738.1</v>
      </c>
      <c r="V19" s="83">
        <v>813390.46</v>
      </c>
      <c r="W19" s="42">
        <v>57780.62</v>
      </c>
      <c r="X19" s="42">
        <v>3319.31</v>
      </c>
      <c r="Y19" s="109">
        <v>61099.93</v>
      </c>
      <c r="Z19" s="67">
        <v>85417.087499999994</v>
      </c>
      <c r="AA19" s="60">
        <v>0</v>
      </c>
      <c r="AB19" s="58"/>
      <c r="AC19" s="70">
        <v>0</v>
      </c>
      <c r="AD19" s="114">
        <v>-403.19</v>
      </c>
      <c r="AE19" s="71">
        <v>288254</v>
      </c>
      <c r="AF19" s="103">
        <v>666873.44249999989</v>
      </c>
      <c r="AH19" s="74">
        <f t="shared" si="4"/>
        <v>1215.4156171039845</v>
      </c>
      <c r="AI19" s="74">
        <f t="shared" si="5"/>
        <v>1024.3091100917432</v>
      </c>
      <c r="AJ19" s="74">
        <f t="shared" si="6"/>
        <v>7.944606413994169</v>
      </c>
    </row>
    <row r="20" spans="1:36" ht="18.75" customHeight="1">
      <c r="A20" s="41">
        <v>46065</v>
      </c>
      <c r="B20" s="43">
        <v>368</v>
      </c>
      <c r="C20" s="43">
        <v>116</v>
      </c>
      <c r="D20" s="43">
        <v>15334</v>
      </c>
      <c r="E20" s="43">
        <v>23</v>
      </c>
      <c r="F20" s="43">
        <v>1891</v>
      </c>
      <c r="G20" s="43">
        <v>4059</v>
      </c>
      <c r="H20" s="43">
        <v>582</v>
      </c>
      <c r="I20" s="43">
        <v>904</v>
      </c>
      <c r="J20" s="43">
        <v>12588</v>
      </c>
      <c r="K20" s="43">
        <v>21523</v>
      </c>
      <c r="L20" s="43">
        <v>2693046.6</v>
      </c>
      <c r="M20" s="43">
        <v>2265105</v>
      </c>
      <c r="N20" s="83">
        <v>427941.60000000009</v>
      </c>
      <c r="O20" s="43">
        <v>17558087.890000001</v>
      </c>
      <c r="P20" s="43">
        <v>16258148.93</v>
      </c>
      <c r="Q20" s="72">
        <v>836010.71</v>
      </c>
      <c r="R20" s="72">
        <v>16722077.18</v>
      </c>
      <c r="S20" s="59">
        <v>136451.97</v>
      </c>
      <c r="T20" s="59">
        <v>55469.65</v>
      </c>
      <c r="U20" s="59">
        <v>11617.32</v>
      </c>
      <c r="V20" s="83">
        <v>699558.74</v>
      </c>
      <c r="W20" s="42">
        <v>62209.38</v>
      </c>
      <c r="X20" s="42">
        <v>4530.21</v>
      </c>
      <c r="Y20" s="109">
        <v>66739.59</v>
      </c>
      <c r="Z20" s="67">
        <v>75240.963899999988</v>
      </c>
      <c r="AA20" s="60">
        <v>0</v>
      </c>
      <c r="AB20" s="58"/>
      <c r="AC20" s="70">
        <v>5176</v>
      </c>
      <c r="AD20" s="114">
        <v>-5347.44</v>
      </c>
      <c r="AE20" s="71">
        <v>158465</v>
      </c>
      <c r="AF20" s="103">
        <v>557578.18610000005</v>
      </c>
      <c r="AH20" s="74">
        <f t="shared" si="4"/>
        <v>1424.1388683236382</v>
      </c>
      <c r="AI20" s="74">
        <f t="shared" si="5"/>
        <v>1291.5593366698442</v>
      </c>
      <c r="AJ20" s="74">
        <f t="shared" si="6"/>
        <v>6.656795346377578</v>
      </c>
    </row>
    <row r="21" spans="1:36" ht="20.100000000000001" customHeight="1">
      <c r="A21" s="41">
        <v>46066</v>
      </c>
      <c r="B21" s="43">
        <v>327</v>
      </c>
      <c r="C21" s="43">
        <v>106</v>
      </c>
      <c r="D21" s="43">
        <v>14965</v>
      </c>
      <c r="E21" s="43">
        <v>19</v>
      </c>
      <c r="F21" s="43">
        <v>2440</v>
      </c>
      <c r="G21" s="43">
        <v>4763</v>
      </c>
      <c r="H21" s="43">
        <v>641</v>
      </c>
      <c r="I21" s="43">
        <v>987</v>
      </c>
      <c r="J21" s="43">
        <v>11852</v>
      </c>
      <c r="K21" s="43">
        <v>21127</v>
      </c>
      <c r="L21" s="43">
        <v>2981304.73</v>
      </c>
      <c r="M21" s="43">
        <v>2386753</v>
      </c>
      <c r="N21" s="83">
        <v>594551.73</v>
      </c>
      <c r="O21" s="43">
        <v>21226301.800000001</v>
      </c>
      <c r="P21" s="43">
        <v>19445299.18</v>
      </c>
      <c r="Q21" s="72">
        <v>787824.52</v>
      </c>
      <c r="R21" s="72">
        <v>20438477.280000001</v>
      </c>
      <c r="S21" s="59">
        <v>236071.67</v>
      </c>
      <c r="T21" s="59">
        <v>48871.72</v>
      </c>
      <c r="U21" s="59">
        <v>12242.84</v>
      </c>
      <c r="V21" s="83">
        <v>551752.85</v>
      </c>
      <c r="W21" s="42">
        <v>68868.14</v>
      </c>
      <c r="X21" s="42">
        <v>4773.51</v>
      </c>
      <c r="Y21" s="109">
        <v>73641.649999999994</v>
      </c>
      <c r="Z21" s="67">
        <v>70904.2068</v>
      </c>
      <c r="AA21" s="60">
        <v>0</v>
      </c>
      <c r="AB21" s="58"/>
      <c r="AC21" s="70">
        <v>0</v>
      </c>
      <c r="AD21" s="71">
        <v>-8177.94</v>
      </c>
      <c r="AE21" s="71">
        <v>170973</v>
      </c>
      <c r="AF21" s="103">
        <v>407206.99319999997</v>
      </c>
      <c r="AH21" s="74">
        <f t="shared" si="4"/>
        <v>1221.846200819672</v>
      </c>
      <c r="AI21" s="74">
        <f t="shared" si="5"/>
        <v>1640.6766098548767</v>
      </c>
      <c r="AJ21" s="74">
        <f t="shared" si="6"/>
        <v>4.8573770491803279</v>
      </c>
    </row>
    <row r="22" spans="1:36" ht="20.25" customHeight="1">
      <c r="A22" s="41">
        <v>46067</v>
      </c>
      <c r="B22" s="43">
        <v>405</v>
      </c>
      <c r="C22" s="43">
        <v>108</v>
      </c>
      <c r="D22" s="43">
        <v>18901</v>
      </c>
      <c r="E22" s="43">
        <v>22</v>
      </c>
      <c r="F22" s="43">
        <v>2158</v>
      </c>
      <c r="G22" s="43">
        <v>4600</v>
      </c>
      <c r="H22" s="43">
        <v>664</v>
      </c>
      <c r="I22" s="43">
        <v>1006</v>
      </c>
      <c r="J22" s="43">
        <v>15536</v>
      </c>
      <c r="K22" s="43">
        <v>17839</v>
      </c>
      <c r="L22" s="43">
        <v>2463722.9300000002</v>
      </c>
      <c r="M22" s="43">
        <v>1552347</v>
      </c>
      <c r="N22" s="83">
        <v>911375.93000000017</v>
      </c>
      <c r="O22" s="43">
        <v>16968260.629999999</v>
      </c>
      <c r="P22" s="43">
        <v>15580239.279999999</v>
      </c>
      <c r="Q22" s="72">
        <v>1000145.64</v>
      </c>
      <c r="R22" s="72">
        <v>15968114.99</v>
      </c>
      <c r="S22" s="59">
        <v>180020.71</v>
      </c>
      <c r="T22" s="59">
        <v>37149.5</v>
      </c>
      <c r="U22" s="59">
        <v>15969.01</v>
      </c>
      <c r="V22" s="83">
        <v>820124.93</v>
      </c>
      <c r="W22" s="42">
        <v>56912</v>
      </c>
      <c r="X22" s="42">
        <v>3104.69</v>
      </c>
      <c r="Y22" s="109">
        <v>60016.69</v>
      </c>
      <c r="Z22" s="67">
        <v>90013.107600000003</v>
      </c>
      <c r="AA22" s="60">
        <v>0</v>
      </c>
      <c r="AB22" s="58"/>
      <c r="AC22" s="70">
        <v>0</v>
      </c>
      <c r="AD22" s="114">
        <v>-250.05</v>
      </c>
      <c r="AE22" s="71">
        <v>198480</v>
      </c>
      <c r="AF22" s="103">
        <v>670095.1324</v>
      </c>
      <c r="AH22" s="74">
        <f t="shared" si="4"/>
        <v>1141.6695690454126</v>
      </c>
      <c r="AI22" s="74">
        <f t="shared" si="5"/>
        <v>1002.8475334706487</v>
      </c>
      <c r="AJ22" s="74">
        <f t="shared" si="6"/>
        <v>7.1992585727525489</v>
      </c>
    </row>
    <row r="23" spans="1:36" ht="20.100000000000001" customHeight="1">
      <c r="A23" s="41">
        <v>46068</v>
      </c>
      <c r="B23" s="43">
        <v>557</v>
      </c>
      <c r="C23" s="43">
        <v>152</v>
      </c>
      <c r="D23" s="43">
        <v>18329</v>
      </c>
      <c r="E23" s="43">
        <v>25</v>
      </c>
      <c r="F23" s="43">
        <v>2131</v>
      </c>
      <c r="G23" s="43">
        <v>4389</v>
      </c>
      <c r="H23" s="43">
        <v>653</v>
      </c>
      <c r="I23" s="43">
        <v>1013</v>
      </c>
      <c r="J23" s="43">
        <v>14965</v>
      </c>
      <c r="K23" s="43">
        <v>24977</v>
      </c>
      <c r="L23" s="43">
        <v>3148898.14</v>
      </c>
      <c r="M23" s="43">
        <v>2551455</v>
      </c>
      <c r="N23" s="83">
        <v>597443.14000000013</v>
      </c>
      <c r="O23" s="43">
        <v>26797018.300000001</v>
      </c>
      <c r="P23" s="43">
        <v>24400496.289999999</v>
      </c>
      <c r="Q23" s="72">
        <v>995976.52</v>
      </c>
      <c r="R23" s="72">
        <v>25801041.780000001</v>
      </c>
      <c r="S23" s="59">
        <v>196617.41</v>
      </c>
      <c r="T23" s="59">
        <v>88204.18</v>
      </c>
      <c r="U23" s="59">
        <v>14991.48</v>
      </c>
      <c r="V23" s="83">
        <v>799359.11</v>
      </c>
      <c r="W23" s="42">
        <v>72739.55</v>
      </c>
      <c r="X23" s="42">
        <v>5102.91</v>
      </c>
      <c r="Y23" s="109">
        <v>77842.460000000006</v>
      </c>
      <c r="Z23" s="67">
        <v>89637.886799999993</v>
      </c>
      <c r="AA23" s="60">
        <v>0</v>
      </c>
      <c r="AB23" s="58"/>
      <c r="AC23" s="70">
        <v>0</v>
      </c>
      <c r="AD23" s="71">
        <v>-2505.17</v>
      </c>
      <c r="AE23" s="71">
        <v>285571</v>
      </c>
      <c r="AF23" s="103">
        <v>631878.76320000004</v>
      </c>
      <c r="AH23" s="74">
        <f t="shared" si="4"/>
        <v>1477.6621961520414</v>
      </c>
      <c r="AI23" s="74">
        <f t="shared" si="5"/>
        <v>1630.5042626127631</v>
      </c>
      <c r="AJ23" s="74">
        <f t="shared" si="6"/>
        <v>7.0225246363209761</v>
      </c>
    </row>
    <row r="24" spans="1:36" ht="20.100000000000001" customHeight="1">
      <c r="A24" s="41">
        <v>46069</v>
      </c>
      <c r="B24" s="43">
        <v>500</v>
      </c>
      <c r="C24" s="43">
        <v>128</v>
      </c>
      <c r="D24" s="43">
        <v>15578</v>
      </c>
      <c r="E24" s="43">
        <v>20</v>
      </c>
      <c r="F24" s="43">
        <v>1923</v>
      </c>
      <c r="G24" s="43">
        <v>4146</v>
      </c>
      <c r="H24" s="43">
        <v>622</v>
      </c>
      <c r="I24" s="43">
        <v>1017</v>
      </c>
      <c r="J24" s="43">
        <v>12009</v>
      </c>
      <c r="K24" s="43">
        <v>21747</v>
      </c>
      <c r="L24" s="43">
        <v>3467675.51</v>
      </c>
      <c r="M24" s="43">
        <v>3490584</v>
      </c>
      <c r="N24" s="83">
        <v>-22908.490000000224</v>
      </c>
      <c r="O24" s="43">
        <v>21799670.199999999</v>
      </c>
      <c r="P24" s="43">
        <v>19933077.600000001</v>
      </c>
      <c r="Q24" s="72">
        <v>724153.13</v>
      </c>
      <c r="R24" s="72">
        <v>21075517.07</v>
      </c>
      <c r="S24" s="59">
        <v>183207.96</v>
      </c>
      <c r="T24" s="59">
        <v>59017.35</v>
      </c>
      <c r="U24" s="59">
        <v>14795.19</v>
      </c>
      <c r="V24" s="83">
        <v>540945.17000000004</v>
      </c>
      <c r="W24" s="42">
        <v>80103.3</v>
      </c>
      <c r="X24" s="42">
        <v>6981.17</v>
      </c>
      <c r="Y24" s="109">
        <v>87084.47</v>
      </c>
      <c r="Z24" s="67">
        <v>65173.7817</v>
      </c>
      <c r="AA24" s="60">
        <v>453631.04</v>
      </c>
      <c r="AB24" s="58"/>
      <c r="AC24" s="70">
        <v>331186.58</v>
      </c>
      <c r="AD24" s="114">
        <v>-26768.23</v>
      </c>
      <c r="AE24" s="71">
        <v>965954</v>
      </c>
      <c r="AF24" s="103">
        <v>-64944.121699999909</v>
      </c>
      <c r="AH24" s="74">
        <f t="shared" si="4"/>
        <v>1803.2633957358294</v>
      </c>
      <c r="AI24" s="74">
        <f t="shared" si="5"/>
        <v>1659.8449163127655</v>
      </c>
      <c r="AJ24" s="74">
        <f t="shared" si="6"/>
        <v>6.2449297971918876</v>
      </c>
    </row>
    <row r="25" spans="1:36" ht="20.100000000000001" customHeight="1">
      <c r="A25" s="41">
        <v>46070</v>
      </c>
      <c r="B25" s="43">
        <v>480</v>
      </c>
      <c r="C25" s="43">
        <v>146</v>
      </c>
      <c r="D25" s="43">
        <v>18896</v>
      </c>
      <c r="E25" s="43">
        <v>21</v>
      </c>
      <c r="F25" s="43">
        <v>2154</v>
      </c>
      <c r="G25" s="43">
        <v>4672</v>
      </c>
      <c r="H25" s="43">
        <v>683</v>
      </c>
      <c r="I25" s="43">
        <v>1030</v>
      </c>
      <c r="J25" s="43">
        <v>15360</v>
      </c>
      <c r="K25" s="43">
        <v>40649</v>
      </c>
      <c r="L25" s="43">
        <v>3801939.92</v>
      </c>
      <c r="M25" s="43">
        <v>2704616</v>
      </c>
      <c r="N25" s="83">
        <v>1097323.92</v>
      </c>
      <c r="O25" s="43">
        <v>28735801.949999999</v>
      </c>
      <c r="P25" s="43">
        <v>26829096.920000002</v>
      </c>
      <c r="Q25" s="72">
        <v>1624939.53</v>
      </c>
      <c r="R25" s="72">
        <v>27110862.420000002</v>
      </c>
      <c r="S25" s="59">
        <v>266494.05</v>
      </c>
      <c r="T25" s="59">
        <v>150578.43</v>
      </c>
      <c r="U25" s="59">
        <v>18998.73</v>
      </c>
      <c r="V25" s="83">
        <v>1358445.48</v>
      </c>
      <c r="W25" s="42">
        <v>87824.81</v>
      </c>
      <c r="X25" s="42">
        <v>5409.23</v>
      </c>
      <c r="Y25" s="109">
        <v>93234.04</v>
      </c>
      <c r="Z25" s="67">
        <v>146244.5577</v>
      </c>
      <c r="AA25" s="60">
        <v>0</v>
      </c>
      <c r="AB25" s="58"/>
      <c r="AC25" s="70">
        <v>77777</v>
      </c>
      <c r="AD25" s="114">
        <v>-9760.26</v>
      </c>
      <c r="AE25" s="71">
        <v>163384</v>
      </c>
      <c r="AF25" s="103">
        <v>1118966.8822999999</v>
      </c>
      <c r="AH25" s="74">
        <f t="shared" si="4"/>
        <v>1765.0603156917364</v>
      </c>
      <c r="AI25" s="74">
        <f t="shared" si="5"/>
        <v>1746.6859973958335</v>
      </c>
      <c r="AJ25" s="74">
        <f t="shared" si="6"/>
        <v>7.1309192200557101</v>
      </c>
    </row>
    <row r="26" spans="1:36" ht="20.100000000000001" customHeight="1">
      <c r="A26" s="41">
        <v>46071</v>
      </c>
      <c r="B26" s="43">
        <v>381</v>
      </c>
      <c r="C26" s="43">
        <v>109</v>
      </c>
      <c r="D26" s="43">
        <v>16398</v>
      </c>
      <c r="E26" s="43">
        <v>11</v>
      </c>
      <c r="F26" s="43">
        <v>1796</v>
      </c>
      <c r="G26" s="43">
        <v>3790</v>
      </c>
      <c r="H26" s="43">
        <v>594</v>
      </c>
      <c r="I26" s="43">
        <v>883</v>
      </c>
      <c r="J26" s="43">
        <v>13206</v>
      </c>
      <c r="K26" s="43">
        <v>36001</v>
      </c>
      <c r="L26" s="43">
        <v>2184818.7200000002</v>
      </c>
      <c r="M26" s="43">
        <v>1697747</v>
      </c>
      <c r="N26" s="83">
        <v>487071.7200000002</v>
      </c>
      <c r="O26" s="43">
        <v>16039551.199999999</v>
      </c>
      <c r="P26" s="43">
        <v>14690751.23</v>
      </c>
      <c r="Q26" s="72">
        <v>710761.93</v>
      </c>
      <c r="R26" s="72">
        <v>15328789.27</v>
      </c>
      <c r="S26" s="59">
        <v>141551.07999999999</v>
      </c>
      <c r="T26" s="59">
        <v>67935.12</v>
      </c>
      <c r="U26" s="59">
        <v>16288.76</v>
      </c>
      <c r="V26" s="83">
        <v>569210.85000000009</v>
      </c>
      <c r="W26" s="42">
        <v>50469.31</v>
      </c>
      <c r="X26" s="42">
        <v>3395.49</v>
      </c>
      <c r="Y26" s="109">
        <v>53864.799999999996</v>
      </c>
      <c r="Z26" s="67">
        <v>63968.573700000001</v>
      </c>
      <c r="AA26" s="60">
        <v>0</v>
      </c>
      <c r="AB26" s="58"/>
      <c r="AC26" s="70">
        <v>0</v>
      </c>
      <c r="AD26" s="114">
        <v>-640.28</v>
      </c>
      <c r="AE26" s="71">
        <v>258478</v>
      </c>
      <c r="AF26" s="103">
        <v>451377.4763000001</v>
      </c>
      <c r="AH26" s="74">
        <f t="shared" si="4"/>
        <v>1216.4914922048999</v>
      </c>
      <c r="AI26" s="74">
        <f t="shared" si="5"/>
        <v>1112.4300492200516</v>
      </c>
      <c r="AJ26" s="74">
        <f t="shared" si="6"/>
        <v>7.3530066815144766</v>
      </c>
    </row>
    <row r="27" spans="1:36" ht="20.100000000000001" customHeight="1">
      <c r="A27" s="41">
        <v>46072</v>
      </c>
      <c r="B27" s="43">
        <v>438</v>
      </c>
      <c r="C27" s="43">
        <v>130</v>
      </c>
      <c r="D27" s="43">
        <v>16856</v>
      </c>
      <c r="E27" s="43">
        <v>22</v>
      </c>
      <c r="F27" s="43">
        <v>1840</v>
      </c>
      <c r="G27" s="43">
        <v>4046</v>
      </c>
      <c r="H27" s="43">
        <v>539</v>
      </c>
      <c r="I27" s="43">
        <v>836</v>
      </c>
      <c r="J27" s="43">
        <v>13249</v>
      </c>
      <c r="K27" s="43">
        <v>20161</v>
      </c>
      <c r="L27" s="43">
        <v>2483516.58</v>
      </c>
      <c r="M27" s="43">
        <v>1689311</v>
      </c>
      <c r="N27" s="83">
        <v>794205.58000000007</v>
      </c>
      <c r="O27" s="43">
        <v>21647242.149999999</v>
      </c>
      <c r="P27" s="43">
        <v>19994602.460000001</v>
      </c>
      <c r="Q27" s="72">
        <v>647552.71</v>
      </c>
      <c r="R27" s="72">
        <v>20999689.440000001</v>
      </c>
      <c r="S27" s="59">
        <v>147108.25</v>
      </c>
      <c r="T27" s="59">
        <v>68660.59</v>
      </c>
      <c r="U27" s="59">
        <v>11184.83</v>
      </c>
      <c r="V27" s="83">
        <v>500444.45999999996</v>
      </c>
      <c r="W27" s="42">
        <v>57369.23</v>
      </c>
      <c r="X27" s="42">
        <v>3378.62</v>
      </c>
      <c r="Y27" s="109">
        <v>60747.850000000006</v>
      </c>
      <c r="Z27" s="67">
        <v>58279.743899999994</v>
      </c>
      <c r="AA27" s="60">
        <v>0</v>
      </c>
      <c r="AB27" s="58"/>
      <c r="AC27" s="70">
        <v>47664</v>
      </c>
      <c r="AD27" s="114">
        <v>-400.55</v>
      </c>
      <c r="AE27" s="71">
        <v>235045</v>
      </c>
      <c r="AF27" s="103">
        <v>381416.86609999998</v>
      </c>
      <c r="AH27" s="74">
        <f t="shared" si="4"/>
        <v>1349.7372717391304</v>
      </c>
      <c r="AI27" s="74">
        <f t="shared" si="5"/>
        <v>1509.140498150804</v>
      </c>
      <c r="AJ27" s="74">
        <f t="shared" si="6"/>
        <v>7.2005434782608697</v>
      </c>
    </row>
    <row r="28" spans="1:36" ht="20.100000000000001" customHeight="1">
      <c r="A28" s="41">
        <v>46073</v>
      </c>
      <c r="B28" s="43">
        <v>377</v>
      </c>
      <c r="C28" s="43">
        <v>147</v>
      </c>
      <c r="D28" s="43">
        <v>17370</v>
      </c>
      <c r="E28" s="43">
        <v>15</v>
      </c>
      <c r="F28" s="43">
        <v>2870</v>
      </c>
      <c r="G28" s="43">
        <v>5137</v>
      </c>
      <c r="H28" s="43">
        <v>689</v>
      </c>
      <c r="I28" s="43">
        <v>1017</v>
      </c>
      <c r="J28" s="43">
        <v>13211</v>
      </c>
      <c r="K28" s="43">
        <v>40820</v>
      </c>
      <c r="L28" s="43">
        <v>2693928.2</v>
      </c>
      <c r="M28" s="43">
        <v>1981202</v>
      </c>
      <c r="N28" s="83">
        <v>712726.20000000019</v>
      </c>
      <c r="O28" s="43">
        <v>22713631.190000001</v>
      </c>
      <c r="P28" s="43">
        <v>20584229.23</v>
      </c>
      <c r="Q28" s="72">
        <v>1317114.8700000001</v>
      </c>
      <c r="R28" s="72">
        <v>21396516.32</v>
      </c>
      <c r="S28" s="59">
        <v>302225.2</v>
      </c>
      <c r="T28" s="59">
        <v>100685.33</v>
      </c>
      <c r="U28" s="59">
        <v>10379.65</v>
      </c>
      <c r="V28" s="83">
        <v>1014889.6700000002</v>
      </c>
      <c r="W28" s="42">
        <v>62229.74</v>
      </c>
      <c r="X28" s="42">
        <v>3962.4</v>
      </c>
      <c r="Y28" s="109">
        <v>66192.14</v>
      </c>
      <c r="Z28" s="67">
        <v>118540.3383</v>
      </c>
      <c r="AA28" s="60">
        <v>0</v>
      </c>
      <c r="AB28" s="58"/>
      <c r="AC28" s="70">
        <v>0</v>
      </c>
      <c r="AD28" s="114">
        <v>-1734.69</v>
      </c>
      <c r="AE28" s="71">
        <v>277646</v>
      </c>
      <c r="AF28" s="103">
        <v>830157.19170000008</v>
      </c>
      <c r="AH28" s="74">
        <f t="shared" si="4"/>
        <v>938.65094076655055</v>
      </c>
      <c r="AI28" s="74">
        <f t="shared" si="5"/>
        <v>1558.1128779047763</v>
      </c>
      <c r="AJ28" s="74">
        <f t="shared" si="6"/>
        <v>4.6031358885017424</v>
      </c>
    </row>
    <row r="29" spans="1:36" ht="20.100000000000001" customHeight="1">
      <c r="A29" s="41">
        <v>46074</v>
      </c>
      <c r="B29" s="43">
        <v>387</v>
      </c>
      <c r="C29" s="43">
        <v>145</v>
      </c>
      <c r="D29" s="43">
        <v>16662</v>
      </c>
      <c r="E29" s="43">
        <v>33</v>
      </c>
      <c r="F29" s="43">
        <v>2257</v>
      </c>
      <c r="G29" s="43">
        <v>4624</v>
      </c>
      <c r="H29" s="43">
        <v>633</v>
      </c>
      <c r="I29" s="43">
        <v>937</v>
      </c>
      <c r="J29" s="43">
        <v>12455</v>
      </c>
      <c r="K29" s="43">
        <v>20996</v>
      </c>
      <c r="L29" s="43">
        <v>2767511.3</v>
      </c>
      <c r="M29" s="43">
        <v>2308930</v>
      </c>
      <c r="N29" s="83">
        <v>458581.29999999981</v>
      </c>
      <c r="O29" s="43">
        <v>37228196.159999996</v>
      </c>
      <c r="P29" s="43">
        <v>32092020.059999999</v>
      </c>
      <c r="Q29" s="72">
        <v>940412.72</v>
      </c>
      <c r="R29" s="72">
        <v>36287783.439999998</v>
      </c>
      <c r="S29" s="59">
        <v>355106.51</v>
      </c>
      <c r="T29" s="59">
        <v>202304.78</v>
      </c>
      <c r="U29" s="59">
        <v>13205.88</v>
      </c>
      <c r="V29" s="83">
        <v>585306.21</v>
      </c>
      <c r="W29" s="42">
        <v>63929.51</v>
      </c>
      <c r="X29" s="42">
        <v>4617.8599999999997</v>
      </c>
      <c r="Y29" s="109">
        <v>68547.37</v>
      </c>
      <c r="Z29" s="67">
        <v>84637.144799999995</v>
      </c>
      <c r="AA29" s="60">
        <v>0</v>
      </c>
      <c r="AB29" s="58"/>
      <c r="AC29" s="70">
        <v>0</v>
      </c>
      <c r="AD29" s="114">
        <v>-5520</v>
      </c>
      <c r="AE29" s="71">
        <v>281752</v>
      </c>
      <c r="AF29" s="103">
        <v>432121.69519999996</v>
      </c>
      <c r="AH29" s="74">
        <f t="shared" si="4"/>
        <v>1226.1902082410279</v>
      </c>
      <c r="AI29" s="74">
        <f t="shared" si="5"/>
        <v>2576.6374997992771</v>
      </c>
      <c r="AJ29" s="74">
        <f t="shared" si="6"/>
        <v>5.5183872396987148</v>
      </c>
    </row>
    <row r="30" spans="1:36" ht="20.100000000000001" customHeight="1">
      <c r="A30" s="41">
        <v>46075</v>
      </c>
      <c r="B30" s="43">
        <v>498</v>
      </c>
      <c r="C30" s="43">
        <v>130</v>
      </c>
      <c r="D30" s="43">
        <v>16579</v>
      </c>
      <c r="E30" s="43">
        <v>14</v>
      </c>
      <c r="F30" s="43">
        <v>2048</v>
      </c>
      <c r="G30" s="43">
        <v>4441</v>
      </c>
      <c r="H30" s="43">
        <v>530</v>
      </c>
      <c r="I30" s="43">
        <v>899</v>
      </c>
      <c r="J30" s="43">
        <v>12160</v>
      </c>
      <c r="K30" s="43">
        <v>18498</v>
      </c>
      <c r="L30" s="43">
        <v>3172960</v>
      </c>
      <c r="M30" s="43">
        <v>2274204</v>
      </c>
      <c r="N30" s="110">
        <v>898756</v>
      </c>
      <c r="O30" s="43">
        <v>25952454.280000001</v>
      </c>
      <c r="P30" s="43">
        <v>24017805.82</v>
      </c>
      <c r="Q30" s="43">
        <v>566926.57999999996</v>
      </c>
      <c r="R30" s="43">
        <v>25385527.699999999</v>
      </c>
      <c r="S30" s="59">
        <v>307555.38</v>
      </c>
      <c r="T30" s="59">
        <v>115973.45</v>
      </c>
      <c r="U30" s="59">
        <v>13074.16</v>
      </c>
      <c r="V30" s="110">
        <v>259371.19999999995</v>
      </c>
      <c r="W30" s="42">
        <v>73295.38</v>
      </c>
      <c r="X30" s="42">
        <v>4548.41</v>
      </c>
      <c r="Y30" s="109">
        <v>77843.790000000008</v>
      </c>
      <c r="Z30" s="67">
        <v>51023.392199999995</v>
      </c>
      <c r="AA30" s="70">
        <v>0</v>
      </c>
      <c r="AB30" s="58"/>
      <c r="AC30" s="70">
        <v>0</v>
      </c>
      <c r="AD30" s="114">
        <v>-300.07</v>
      </c>
      <c r="AE30" s="71">
        <v>282172</v>
      </c>
      <c r="AF30" s="103">
        <v>130504.01779999994</v>
      </c>
      <c r="AH30" s="74">
        <f t="shared" si="4"/>
        <v>1549.296875</v>
      </c>
      <c r="AI30" s="74">
        <f t="shared" si="5"/>
        <v>1975.1485049342105</v>
      </c>
      <c r="AJ30" s="74">
        <f t="shared" si="6"/>
        <v>5.9375</v>
      </c>
    </row>
    <row r="31" spans="1:36" ht="20.100000000000001" customHeight="1">
      <c r="A31" s="41">
        <v>46076</v>
      </c>
      <c r="B31" s="43">
        <v>447</v>
      </c>
      <c r="C31" s="43">
        <v>104</v>
      </c>
      <c r="D31" s="43">
        <v>15025</v>
      </c>
      <c r="E31" s="43">
        <v>18</v>
      </c>
      <c r="F31" s="43">
        <v>1725</v>
      </c>
      <c r="G31" s="43">
        <v>3718</v>
      </c>
      <c r="H31" s="43">
        <v>552</v>
      </c>
      <c r="I31" s="43">
        <v>843</v>
      </c>
      <c r="J31" s="43">
        <v>10987</v>
      </c>
      <c r="K31" s="43">
        <v>15643</v>
      </c>
      <c r="L31" s="43">
        <v>3300605.77</v>
      </c>
      <c r="M31" s="43">
        <v>2548421</v>
      </c>
      <c r="N31" s="110">
        <v>752184.77</v>
      </c>
      <c r="O31" s="43">
        <v>25818833.219999999</v>
      </c>
      <c r="P31" s="43">
        <v>23702788.690000001</v>
      </c>
      <c r="Q31" s="43">
        <v>1716933.81</v>
      </c>
      <c r="R31" s="43">
        <v>24101899.41</v>
      </c>
      <c r="S31" s="59">
        <v>430628.22</v>
      </c>
      <c r="T31" s="59">
        <v>110910.47</v>
      </c>
      <c r="U31" s="59">
        <v>12427.71</v>
      </c>
      <c r="V31" s="110">
        <v>1286305.5900000001</v>
      </c>
      <c r="W31" s="42">
        <v>76243.990000000005</v>
      </c>
      <c r="X31" s="42">
        <v>5096.84</v>
      </c>
      <c r="Y31" s="109">
        <v>81340.83</v>
      </c>
      <c r="Z31" s="67">
        <v>154524.0429</v>
      </c>
      <c r="AA31" s="70">
        <v>471025.94</v>
      </c>
      <c r="AB31" s="58"/>
      <c r="AC31" s="104">
        <v>74190.89</v>
      </c>
      <c r="AD31" s="162">
        <v>0</v>
      </c>
      <c r="AE31" s="71">
        <v>1163447</v>
      </c>
      <c r="AF31" s="103">
        <v>579414.77710000006</v>
      </c>
      <c r="AH31" s="74">
        <f t="shared" si="4"/>
        <v>1913.3946492753623</v>
      </c>
      <c r="AI31" s="74">
        <f t="shared" si="5"/>
        <v>2157.3485655775007</v>
      </c>
      <c r="AJ31" s="74">
        <f t="shared" si="6"/>
        <v>6.3692753623188407</v>
      </c>
    </row>
    <row r="32" spans="1:36" ht="20.100000000000001" customHeight="1">
      <c r="A32" s="41">
        <v>46077</v>
      </c>
      <c r="B32" s="45">
        <v>340</v>
      </c>
      <c r="C32" s="46">
        <v>115</v>
      </c>
      <c r="D32" s="45">
        <v>14754</v>
      </c>
      <c r="E32" s="45">
        <v>15</v>
      </c>
      <c r="F32" s="45">
        <v>1769</v>
      </c>
      <c r="G32" s="45">
        <v>3991</v>
      </c>
      <c r="H32" s="45">
        <v>528</v>
      </c>
      <c r="I32" s="45">
        <v>890</v>
      </c>
      <c r="J32" s="45">
        <v>11042</v>
      </c>
      <c r="K32" s="45">
        <v>22928</v>
      </c>
      <c r="L32" s="45">
        <v>2471096.88</v>
      </c>
      <c r="M32" s="45">
        <v>3052112</v>
      </c>
      <c r="N32" s="111">
        <v>-581015.12000000011</v>
      </c>
      <c r="O32" s="45">
        <v>20306033.989999998</v>
      </c>
      <c r="P32" s="45">
        <v>18667976.129999999</v>
      </c>
      <c r="Q32" s="45">
        <v>-287151.61</v>
      </c>
      <c r="R32" s="45">
        <v>20593185.600000001</v>
      </c>
      <c r="S32" s="45">
        <v>170630.87</v>
      </c>
      <c r="T32" s="45">
        <v>85374.27</v>
      </c>
      <c r="U32" s="45">
        <v>12077.62</v>
      </c>
      <c r="V32" s="111">
        <v>-457782.48</v>
      </c>
      <c r="W32" s="42">
        <v>57082.34</v>
      </c>
      <c r="X32" s="42">
        <v>6104.22</v>
      </c>
      <c r="Y32" s="109">
        <v>63186.559999999998</v>
      </c>
      <c r="Z32" s="67">
        <v>-25843.644899999999</v>
      </c>
      <c r="AA32" s="70">
        <v>0</v>
      </c>
      <c r="AB32" s="58"/>
      <c r="AC32" s="70">
        <v>500</v>
      </c>
      <c r="AD32" s="163">
        <v>-153853.32999999999</v>
      </c>
      <c r="AE32" s="72">
        <v>1049314</v>
      </c>
      <c r="AF32" s="103">
        <v>-495125.39509999997</v>
      </c>
      <c r="AH32" s="74">
        <f t="shared" si="4"/>
        <v>1396.8891351045788</v>
      </c>
      <c r="AI32" s="74">
        <f t="shared" si="5"/>
        <v>1690.6335926462596</v>
      </c>
      <c r="AJ32" s="74">
        <f t="shared" si="6"/>
        <v>6.2419446014697568</v>
      </c>
    </row>
    <row r="33" spans="1:36" ht="20.100000000000001" customHeight="1">
      <c r="A33" s="41">
        <v>46078</v>
      </c>
      <c r="B33" s="43">
        <v>450</v>
      </c>
      <c r="C33" s="43">
        <v>81</v>
      </c>
      <c r="D33" s="43">
        <v>14577</v>
      </c>
      <c r="E33" s="43">
        <v>19</v>
      </c>
      <c r="F33" s="43">
        <v>1769</v>
      </c>
      <c r="G33" s="43">
        <v>3902</v>
      </c>
      <c r="H33" s="43">
        <v>505</v>
      </c>
      <c r="I33" s="43">
        <v>826</v>
      </c>
      <c r="J33" s="43">
        <v>10806</v>
      </c>
      <c r="K33" s="43">
        <v>20814</v>
      </c>
      <c r="L33" s="43">
        <v>3731405.9</v>
      </c>
      <c r="M33" s="43">
        <v>4265551</v>
      </c>
      <c r="N33" s="111">
        <v>-534145.10000000009</v>
      </c>
      <c r="O33" s="43">
        <v>25199353.609999999</v>
      </c>
      <c r="P33" s="43">
        <v>22833921.449999999</v>
      </c>
      <c r="Q33" s="43">
        <v>-127831.38</v>
      </c>
      <c r="R33" s="43">
        <v>25327184.98</v>
      </c>
      <c r="S33" s="59">
        <v>196460.33</v>
      </c>
      <c r="T33" s="59">
        <v>102775.19</v>
      </c>
      <c r="U33" s="59">
        <v>11101.61</v>
      </c>
      <c r="V33" s="111">
        <v>-324291.70999999996</v>
      </c>
      <c r="W33" s="42">
        <v>86195.48</v>
      </c>
      <c r="X33" s="42">
        <v>8531.1</v>
      </c>
      <c r="Y33" s="109">
        <v>94726.58</v>
      </c>
      <c r="Z33" s="67">
        <v>-11504.824199999999</v>
      </c>
      <c r="AA33" s="59">
        <v>0</v>
      </c>
      <c r="AB33" s="58"/>
      <c r="AC33" s="104">
        <v>0</v>
      </c>
      <c r="AD33" s="163">
        <v>-401.22</v>
      </c>
      <c r="AE33" s="71">
        <v>346034</v>
      </c>
      <c r="AF33" s="103">
        <v>-407513.46580000001</v>
      </c>
      <c r="AH33" s="74">
        <f t="shared" si="4"/>
        <v>2109.3306387789712</v>
      </c>
      <c r="AI33" s="74">
        <f t="shared" si="5"/>
        <v>2113.078053858967</v>
      </c>
      <c r="AJ33" s="74">
        <f t="shared" si="6"/>
        <v>6.1085358959864333</v>
      </c>
    </row>
    <row r="34" spans="1:36" ht="20.100000000000001" customHeight="1">
      <c r="A34" s="41">
        <v>46079</v>
      </c>
      <c r="B34" s="43">
        <v>756</v>
      </c>
      <c r="C34" s="43">
        <v>134</v>
      </c>
      <c r="D34" s="43">
        <v>16940</v>
      </c>
      <c r="E34" s="43">
        <v>19</v>
      </c>
      <c r="F34" s="43">
        <v>1912</v>
      </c>
      <c r="G34" s="43">
        <v>4158</v>
      </c>
      <c r="H34" s="43">
        <v>526</v>
      </c>
      <c r="I34" s="43">
        <v>845</v>
      </c>
      <c r="J34" s="43">
        <v>12479</v>
      </c>
      <c r="K34" s="43">
        <v>28933</v>
      </c>
      <c r="L34" s="43">
        <v>3048622.61</v>
      </c>
      <c r="M34" s="43">
        <v>1998822</v>
      </c>
      <c r="N34" s="111">
        <v>1049800.6099999999</v>
      </c>
      <c r="O34" s="43">
        <v>23027656.16</v>
      </c>
      <c r="P34" s="43">
        <v>21281039.280000001</v>
      </c>
      <c r="Q34" s="43">
        <v>1126540.68</v>
      </c>
      <c r="R34" s="43">
        <v>21901115.48</v>
      </c>
      <c r="S34" s="59">
        <v>218799.05</v>
      </c>
      <c r="T34" s="59">
        <v>102628.5</v>
      </c>
      <c r="U34" s="59">
        <v>12556.45</v>
      </c>
      <c r="V34" s="111">
        <v>907741.62999999989</v>
      </c>
      <c r="W34" s="42">
        <v>70423.179999999993</v>
      </c>
      <c r="X34" s="42">
        <v>3997.64</v>
      </c>
      <c r="Y34" s="109">
        <v>74420.819999999992</v>
      </c>
      <c r="Z34" s="67">
        <v>101388.66119999999</v>
      </c>
      <c r="AA34" s="59">
        <v>0</v>
      </c>
      <c r="AB34" s="58"/>
      <c r="AC34" s="70">
        <v>0</v>
      </c>
      <c r="AD34" s="163">
        <v>-1373.11</v>
      </c>
      <c r="AE34" s="71">
        <v>365967</v>
      </c>
      <c r="AF34" s="103">
        <v>731932.14879999997</v>
      </c>
      <c r="AH34" s="74">
        <f t="shared" si="4"/>
        <v>1594.4678922594142</v>
      </c>
      <c r="AI34" s="74">
        <f t="shared" si="5"/>
        <v>1705.3481272537865</v>
      </c>
      <c r="AJ34" s="74">
        <f t="shared" si="6"/>
        <v>6.5266736401673642</v>
      </c>
    </row>
    <row r="35" spans="1:36" ht="20.100000000000001" customHeight="1">
      <c r="A35" s="41">
        <v>46080</v>
      </c>
      <c r="B35" s="43">
        <v>573</v>
      </c>
      <c r="C35" s="43">
        <v>149</v>
      </c>
      <c r="D35" s="43">
        <v>16000</v>
      </c>
      <c r="E35" s="43">
        <v>29</v>
      </c>
      <c r="F35" s="43">
        <v>2549</v>
      </c>
      <c r="G35" s="43">
        <v>4930</v>
      </c>
      <c r="H35" s="43">
        <v>634</v>
      </c>
      <c r="I35" s="43">
        <v>962</v>
      </c>
      <c r="J35" s="43">
        <v>12074</v>
      </c>
      <c r="K35" s="43">
        <v>18949</v>
      </c>
      <c r="L35" s="43">
        <v>3328495.98</v>
      </c>
      <c r="M35" s="43">
        <v>2579612</v>
      </c>
      <c r="N35" s="111">
        <v>748883.98</v>
      </c>
      <c r="O35" s="43">
        <v>26697481.859999999</v>
      </c>
      <c r="P35" s="43">
        <v>24727463.57</v>
      </c>
      <c r="Q35" s="43">
        <v>1093435.5900000001</v>
      </c>
      <c r="R35" s="43">
        <v>25604046.27</v>
      </c>
      <c r="S35" s="59">
        <v>307792.34000000003</v>
      </c>
      <c r="T35" s="59">
        <v>94468.79</v>
      </c>
      <c r="U35" s="59">
        <v>22259.360000000001</v>
      </c>
      <c r="V35" s="111">
        <v>785643.25</v>
      </c>
      <c r="W35" s="42">
        <v>76888.259999999995</v>
      </c>
      <c r="X35" s="42">
        <v>5159.22</v>
      </c>
      <c r="Y35" s="109">
        <v>82047.48</v>
      </c>
      <c r="Z35" s="67">
        <v>98409.203099999999</v>
      </c>
      <c r="AA35" s="59">
        <v>0</v>
      </c>
      <c r="AB35" s="58"/>
      <c r="AC35" s="70">
        <v>0</v>
      </c>
      <c r="AD35" s="163">
        <v>-831</v>
      </c>
      <c r="AE35" s="71">
        <v>265667</v>
      </c>
      <c r="AF35" s="103">
        <v>605186.56689999998</v>
      </c>
      <c r="AH35" s="74">
        <f t="shared" si="4"/>
        <v>1305.8046214201647</v>
      </c>
      <c r="AI35" s="74">
        <f t="shared" si="5"/>
        <v>2047.9926759980124</v>
      </c>
      <c r="AJ35" s="74">
        <f t="shared" si="6"/>
        <v>4.7367595135347198</v>
      </c>
    </row>
    <row r="36" spans="1:36" ht="20.100000000000001" customHeight="1">
      <c r="A36" s="41">
        <v>46081</v>
      </c>
      <c r="B36" s="43">
        <v>580</v>
      </c>
      <c r="C36" s="43">
        <v>180</v>
      </c>
      <c r="D36" s="43">
        <v>22366</v>
      </c>
      <c r="E36" s="43">
        <v>21</v>
      </c>
      <c r="F36" s="43">
        <v>2251</v>
      </c>
      <c r="G36" s="43">
        <v>4688</v>
      </c>
      <c r="H36" s="43">
        <v>794</v>
      </c>
      <c r="I36" s="43">
        <v>1133</v>
      </c>
      <c r="J36" s="43">
        <v>18966</v>
      </c>
      <c r="K36" s="43">
        <v>24019</v>
      </c>
      <c r="L36" s="43">
        <v>2917423.41</v>
      </c>
      <c r="M36" s="43">
        <v>2385224</v>
      </c>
      <c r="N36" s="111">
        <v>532199.41000000015</v>
      </c>
      <c r="O36" s="43">
        <v>22767291.93</v>
      </c>
      <c r="P36" s="43">
        <v>20908306.530000001</v>
      </c>
      <c r="Q36" s="43">
        <v>587845.53</v>
      </c>
      <c r="R36" s="43">
        <v>22179446.399999999</v>
      </c>
      <c r="S36" s="59">
        <v>175046.9</v>
      </c>
      <c r="T36" s="59">
        <v>71701.259999999995</v>
      </c>
      <c r="U36" s="59">
        <v>17604.91</v>
      </c>
      <c r="V36" s="111">
        <v>412798.63</v>
      </c>
      <c r="W36" s="42">
        <v>67392.479999999996</v>
      </c>
      <c r="X36" s="42">
        <v>4770.45</v>
      </c>
      <c r="Y36" s="109">
        <v>72162.929999999993</v>
      </c>
      <c r="Z36" s="67">
        <v>52906.097699999998</v>
      </c>
      <c r="AA36" s="59">
        <v>0</v>
      </c>
      <c r="AB36" s="58"/>
      <c r="AC36" s="70">
        <v>0</v>
      </c>
      <c r="AD36" s="114">
        <v>0</v>
      </c>
      <c r="AE36" s="71">
        <v>307401</v>
      </c>
      <c r="AF36" s="103">
        <v>287729.60230000003</v>
      </c>
      <c r="AH36" s="74">
        <f t="shared" si="4"/>
        <v>1296.0566015104398</v>
      </c>
      <c r="AI36" s="74">
        <f t="shared" si="5"/>
        <v>1102.4099193293262</v>
      </c>
      <c r="AJ36" s="74">
        <f t="shared" si="6"/>
        <v>8.4255886272767651</v>
      </c>
    </row>
    <row r="37" spans="1:36" ht="20.100000000000001" hidden="1" customHeight="1">
      <c r="A37" s="41">
        <v>46082</v>
      </c>
      <c r="B37" s="43"/>
      <c r="C37" s="43"/>
      <c r="D37" s="43"/>
      <c r="E37" s="43"/>
      <c r="F37" s="43"/>
      <c r="G37" s="43"/>
      <c r="H37" s="43"/>
      <c r="I37" s="43"/>
      <c r="J37" s="43"/>
      <c r="K37" s="43"/>
      <c r="L37" s="43"/>
      <c r="M37" s="43"/>
      <c r="N37" s="111" t="s">
        <v>181</v>
      </c>
      <c r="O37" s="43"/>
      <c r="P37" s="43"/>
      <c r="Q37" s="43"/>
      <c r="R37" s="43"/>
      <c r="S37" s="59"/>
      <c r="T37" s="59"/>
      <c r="U37" s="59"/>
      <c r="V37" s="111" t="s">
        <v>181</v>
      </c>
      <c r="W37" s="42"/>
      <c r="X37" s="42"/>
      <c r="Y37" s="109">
        <v>0</v>
      </c>
      <c r="Z37" s="67" t="s">
        <v>181</v>
      </c>
      <c r="AA37" s="45"/>
      <c r="AB37" s="58"/>
      <c r="AC37" s="70"/>
      <c r="AD37" s="114"/>
      <c r="AE37" s="71"/>
      <c r="AF37" s="103" t="s">
        <v>181</v>
      </c>
      <c r="AH37" s="74" t="e">
        <f t="shared" si="4"/>
        <v>#DIV/0!</v>
      </c>
      <c r="AI37" s="74" t="e">
        <f t="shared" si="5"/>
        <v>#DIV/0!</v>
      </c>
      <c r="AJ37" s="74" t="e">
        <f t="shared" si="6"/>
        <v>#DIV/0!</v>
      </c>
    </row>
    <row r="38" spans="1:36" ht="20.100000000000001" hidden="1" customHeight="1">
      <c r="A38" s="41">
        <v>46083</v>
      </c>
      <c r="B38" s="43"/>
      <c r="C38" s="43"/>
      <c r="D38" s="43"/>
      <c r="E38" s="43"/>
      <c r="F38" s="43"/>
      <c r="G38" s="43"/>
      <c r="H38" s="43"/>
      <c r="I38" s="43"/>
      <c r="J38" s="43"/>
      <c r="K38" s="43"/>
      <c r="L38" s="43"/>
      <c r="M38" s="43"/>
      <c r="N38" s="111" t="s">
        <v>181</v>
      </c>
      <c r="O38" s="43"/>
      <c r="P38" s="43"/>
      <c r="Q38" s="43"/>
      <c r="R38" s="43"/>
      <c r="S38" s="59"/>
      <c r="T38" s="59"/>
      <c r="U38" s="59"/>
      <c r="V38" s="111" t="s">
        <v>181</v>
      </c>
      <c r="W38" s="42"/>
      <c r="X38" s="42"/>
      <c r="Y38" s="109">
        <v>0</v>
      </c>
      <c r="Z38" s="67" t="s">
        <v>181</v>
      </c>
      <c r="AA38" s="45"/>
      <c r="AB38" s="58"/>
      <c r="AC38" s="70"/>
      <c r="AD38" s="114"/>
      <c r="AE38" s="71"/>
      <c r="AF38" s="103" t="s">
        <v>181</v>
      </c>
      <c r="AH38" s="74" t="e">
        <f t="shared" si="4"/>
        <v>#DIV/0!</v>
      </c>
      <c r="AI38" s="74" t="e">
        <f t="shared" si="5"/>
        <v>#DIV/0!</v>
      </c>
      <c r="AJ38" s="74" t="e">
        <f t="shared" si="6"/>
        <v>#DIV/0!</v>
      </c>
    </row>
    <row r="39" spans="1:36" s="23" customFormat="1" ht="20.100000000000001" hidden="1" customHeight="1">
      <c r="A39" s="41">
        <v>46084</v>
      </c>
      <c r="B39" s="45"/>
      <c r="C39" s="45"/>
      <c r="D39" s="45"/>
      <c r="E39" s="45"/>
      <c r="F39" s="45"/>
      <c r="G39" s="45"/>
      <c r="H39" s="45"/>
      <c r="I39" s="45"/>
      <c r="J39" s="45"/>
      <c r="K39" s="45"/>
      <c r="L39" s="45"/>
      <c r="M39" s="45"/>
      <c r="N39" s="111" t="s">
        <v>181</v>
      </c>
      <c r="O39" s="45"/>
      <c r="P39" s="45"/>
      <c r="Q39" s="45"/>
      <c r="R39" s="45"/>
      <c r="S39" s="45"/>
      <c r="T39" s="45"/>
      <c r="U39" s="45"/>
      <c r="V39" s="113" t="s">
        <v>181</v>
      </c>
      <c r="W39" s="62"/>
      <c r="X39" s="62"/>
      <c r="Y39" s="115">
        <v>0</v>
      </c>
      <c r="Z39" s="73" t="s">
        <v>181</v>
      </c>
      <c r="AA39" s="45"/>
      <c r="AB39" s="58"/>
      <c r="AC39" s="70"/>
      <c r="AD39" s="114"/>
      <c r="AE39" s="61"/>
      <c r="AF39" s="103" t="s">
        <v>181</v>
      </c>
      <c r="AH39" s="75" t="e">
        <f t="shared" si="4"/>
        <v>#DIV/0!</v>
      </c>
      <c r="AI39" s="75" t="e">
        <f t="shared" si="5"/>
        <v>#DIV/0!</v>
      </c>
      <c r="AJ39" s="75" t="e">
        <f t="shared" si="6"/>
        <v>#DIV/0!</v>
      </c>
    </row>
    <row r="40" spans="1:36" s="24" customFormat="1" ht="30" customHeight="1">
      <c r="A40" s="37" t="s">
        <v>108</v>
      </c>
      <c r="B40" s="47">
        <v>13560</v>
      </c>
      <c r="C40" s="47">
        <v>3787</v>
      </c>
      <c r="D40" s="47">
        <v>470990</v>
      </c>
      <c r="E40" s="47">
        <v>586</v>
      </c>
      <c r="F40" s="47">
        <v>59244</v>
      </c>
      <c r="G40" s="47">
        <v>124353</v>
      </c>
      <c r="H40" s="47">
        <v>17358</v>
      </c>
      <c r="I40" s="47">
        <v>27043</v>
      </c>
      <c r="J40" s="47">
        <v>365851</v>
      </c>
      <c r="K40" s="47">
        <v>804425</v>
      </c>
      <c r="L40" s="47">
        <v>84897275.36999999</v>
      </c>
      <c r="M40" s="47">
        <v>70359592</v>
      </c>
      <c r="N40" s="47">
        <v>14537683.370000003</v>
      </c>
      <c r="O40" s="47">
        <v>653749472.89999998</v>
      </c>
      <c r="P40" s="47">
        <v>598845344.95000005</v>
      </c>
      <c r="Q40" s="47">
        <v>22973634.77</v>
      </c>
      <c r="R40" s="47">
        <v>630775838.12999988</v>
      </c>
      <c r="S40" s="47">
        <v>6402944.29</v>
      </c>
      <c r="T40" s="47">
        <v>2399706.17</v>
      </c>
      <c r="U40" s="47">
        <v>446178.29</v>
      </c>
      <c r="V40" s="47">
        <v>16570690.479999995</v>
      </c>
      <c r="W40" s="47">
        <v>1961127.06</v>
      </c>
      <c r="X40" s="47">
        <v>140719.17000000001</v>
      </c>
      <c r="Y40" s="47">
        <v>2101846.2300000004</v>
      </c>
      <c r="Z40" s="47">
        <v>2067627.1292999999</v>
      </c>
      <c r="AA40" s="47">
        <v>1928741.51</v>
      </c>
      <c r="AB40" s="47">
        <v>0</v>
      </c>
      <c r="AC40" s="47">
        <v>742706.39</v>
      </c>
      <c r="AD40" s="47">
        <v>-732748.74999999988</v>
      </c>
      <c r="AE40" s="47">
        <v>11240965</v>
      </c>
      <c r="AF40" s="157">
        <v>10472475.6107</v>
      </c>
      <c r="AH40" s="76">
        <f t="shared" si="4"/>
        <v>1433.010522078185</v>
      </c>
      <c r="AI40" s="76">
        <f t="shared" si="5"/>
        <v>1636.8558373490848</v>
      </c>
      <c r="AJ40" s="76">
        <f t="shared" si="6"/>
        <v>6.1753257713861318</v>
      </c>
    </row>
    <row r="41" spans="1:36" ht="20.100000000000001" customHeight="1" thickBot="1">
      <c r="A41" s="186" t="s">
        <v>109</v>
      </c>
      <c r="B41" s="187"/>
      <c r="C41" s="187"/>
      <c r="D41" s="187"/>
      <c r="E41" s="187"/>
      <c r="F41" s="187"/>
      <c r="G41" s="187"/>
      <c r="H41" s="187"/>
      <c r="I41" s="188"/>
      <c r="J41" s="187"/>
      <c r="K41" s="187"/>
      <c r="L41" s="187"/>
      <c r="M41" s="187"/>
      <c r="N41" s="187"/>
      <c r="O41" s="187"/>
      <c r="P41" s="187"/>
      <c r="Q41" s="187"/>
      <c r="R41" s="187"/>
      <c r="S41" s="187"/>
      <c r="T41" s="187"/>
      <c r="U41" s="187"/>
      <c r="V41" s="187"/>
      <c r="W41" s="187"/>
      <c r="X41" s="187"/>
      <c r="Y41" s="187"/>
      <c r="Z41" s="187"/>
      <c r="AA41" s="187"/>
      <c r="AB41" s="187"/>
      <c r="AC41" s="187"/>
      <c r="AD41" s="187"/>
      <c r="AE41" s="187"/>
      <c r="AF41" s="189"/>
    </row>
    <row r="42" spans="1:36" ht="20.100000000000001" customHeight="1">
      <c r="I42" s="112"/>
      <c r="W42" s="182" t="s">
        <v>145</v>
      </c>
      <c r="X42" s="182"/>
    </row>
    <row r="43" spans="1:36" ht="20.100000000000001" customHeight="1">
      <c r="I43" s="112"/>
    </row>
    <row r="44" spans="1:36" ht="20.100000000000001" customHeight="1">
      <c r="I44" s="112"/>
    </row>
    <row r="45" spans="1:36" ht="20.100000000000001" customHeight="1">
      <c r="I45" s="112"/>
    </row>
    <row r="46" spans="1:36" ht="20.100000000000001" customHeight="1">
      <c r="I46" s="112"/>
    </row>
    <row r="47" spans="1:36" ht="20.100000000000001" customHeight="1">
      <c r="I47" s="112"/>
    </row>
    <row r="48" spans="1:36" ht="20.100000000000001" customHeight="1">
      <c r="I48" s="112"/>
    </row>
    <row r="49" spans="9:9" ht="20.100000000000001" customHeight="1">
      <c r="I49" s="112"/>
    </row>
    <row r="50" spans="9:9" ht="20.100000000000001" customHeight="1">
      <c r="I50" s="112"/>
    </row>
    <row r="51" spans="9:9" ht="20.100000000000001" customHeight="1">
      <c r="I51" s="112"/>
    </row>
    <row r="52" spans="9:9" ht="20.100000000000001" customHeight="1">
      <c r="I52" s="112"/>
    </row>
    <row r="53" spans="9:9" ht="20.100000000000001" customHeight="1">
      <c r="I53" s="112"/>
    </row>
    <row r="54" spans="9:9" ht="20.100000000000001" customHeight="1">
      <c r="I54" s="112"/>
    </row>
    <row r="55" spans="9:9" ht="20.100000000000001" customHeight="1">
      <c r="I55" s="112"/>
    </row>
    <row r="56" spans="9:9" ht="20.100000000000001" customHeight="1">
      <c r="I56" s="112"/>
    </row>
    <row r="57" spans="9:9" ht="20.100000000000001" customHeight="1">
      <c r="I57" s="112"/>
    </row>
    <row r="58" spans="9:9" ht="20.100000000000001" customHeight="1">
      <c r="I58" s="112"/>
    </row>
    <row r="59" spans="9:9" ht="20.100000000000001" customHeight="1">
      <c r="I59" s="112"/>
    </row>
    <row r="60" spans="9:9" ht="20.100000000000001" customHeight="1">
      <c r="I60" s="112"/>
    </row>
    <row r="61" spans="9:9" ht="20.100000000000001" customHeight="1">
      <c r="I61" s="112"/>
    </row>
    <row r="62" spans="9:9" ht="20.100000000000001" customHeight="1">
      <c r="I62" s="112"/>
    </row>
    <row r="63" spans="9:9" ht="20.100000000000001" customHeight="1">
      <c r="I63" s="112"/>
    </row>
    <row r="64" spans="9:9" ht="20.100000000000001" customHeight="1">
      <c r="I64" s="112"/>
    </row>
  </sheetData>
  <mergeCells count="3">
    <mergeCell ref="A6:AF6"/>
    <mergeCell ref="A41:AF41"/>
    <mergeCell ref="W42:X42"/>
  </mergeCells>
  <phoneticPr fontId="37" type="noConversion"/>
  <conditionalFormatting sqref="B40:AF40">
    <cfRule type="cellIs" dxfId="168" priority="57" operator="lessThan">
      <formula>0</formula>
    </cfRule>
  </conditionalFormatting>
  <conditionalFormatting sqref="N9:N13 N15 N30:N39">
    <cfRule type="cellIs" dxfId="167" priority="56" operator="lessThan">
      <formula>0</formula>
    </cfRule>
  </conditionalFormatting>
  <conditionalFormatting sqref="Q9:V9 Q10:R10 U10:V10">
    <cfRule type="cellIs" dxfId="166" priority="55" operator="lessThan">
      <formula>0</formula>
    </cfRule>
  </conditionalFormatting>
  <conditionalFormatting sqref="Q11:V13 Q15:V15 Q30:V39">
    <cfRule type="cellIs" dxfId="165" priority="54" operator="lessThan">
      <formula>0</formula>
    </cfRule>
  </conditionalFormatting>
  <conditionalFormatting sqref="Y9:AF13 Y15:AF15 AF14 Y30:AF39">
    <cfRule type="cellIs" dxfId="164" priority="53" operator="lessThan">
      <formula>0</formula>
    </cfRule>
  </conditionalFormatting>
  <conditionalFormatting sqref="N14">
    <cfRule type="cellIs" dxfId="163" priority="52" operator="lessThan">
      <formula>0</formula>
    </cfRule>
  </conditionalFormatting>
  <conditionalFormatting sqref="Q14:V14">
    <cfRule type="cellIs" dxfId="162" priority="51" operator="lessThan">
      <formula>0</formula>
    </cfRule>
  </conditionalFormatting>
  <conditionalFormatting sqref="Y14:AE14">
    <cfRule type="cellIs" dxfId="161" priority="50" operator="lessThan">
      <formula>0</formula>
    </cfRule>
  </conditionalFormatting>
  <conditionalFormatting sqref="N16:N17">
    <cfRule type="cellIs" dxfId="160" priority="49" operator="lessThan">
      <formula>0</formula>
    </cfRule>
  </conditionalFormatting>
  <conditionalFormatting sqref="Q16:V17">
    <cfRule type="cellIs" dxfId="159" priority="48" operator="lessThan">
      <formula>0</formula>
    </cfRule>
  </conditionalFormatting>
  <conditionalFormatting sqref="Y16:AA17 AC16:AF16 AD17:AF17">
    <cfRule type="cellIs" dxfId="158" priority="47" operator="lessThan">
      <formula>0</formula>
    </cfRule>
  </conditionalFormatting>
  <conditionalFormatting sqref="AB16">
    <cfRule type="cellIs" dxfId="157" priority="46" operator="lessThan">
      <formula>0</formula>
    </cfRule>
  </conditionalFormatting>
  <conditionalFormatting sqref="AB17">
    <cfRule type="cellIs" dxfId="156" priority="45" operator="lessThan">
      <formula>0</formula>
    </cfRule>
  </conditionalFormatting>
  <conditionalFormatting sqref="N18">
    <cfRule type="cellIs" dxfId="155" priority="44" operator="lessThan">
      <formula>0</formula>
    </cfRule>
  </conditionalFormatting>
  <conditionalFormatting sqref="Q18:V18">
    <cfRule type="cellIs" dxfId="154" priority="43" operator="lessThan">
      <formula>0</formula>
    </cfRule>
  </conditionalFormatting>
  <conditionalFormatting sqref="Y18:AA18 AC18:AF18">
    <cfRule type="cellIs" dxfId="153" priority="42" operator="lessThan">
      <formula>0</formula>
    </cfRule>
  </conditionalFormatting>
  <conditionalFormatting sqref="AB18">
    <cfRule type="cellIs" dxfId="152" priority="41" operator="lessThan">
      <formula>0</formula>
    </cfRule>
  </conditionalFormatting>
  <conditionalFormatting sqref="N19">
    <cfRule type="cellIs" dxfId="151" priority="40" operator="lessThan">
      <formula>0</formula>
    </cfRule>
  </conditionalFormatting>
  <conditionalFormatting sqref="Q19:V19">
    <cfRule type="cellIs" dxfId="150" priority="39" operator="lessThan">
      <formula>0</formula>
    </cfRule>
  </conditionalFormatting>
  <conditionalFormatting sqref="Y19:AA19 AC19:AF19">
    <cfRule type="cellIs" dxfId="149" priority="38" operator="lessThan">
      <formula>0</formula>
    </cfRule>
  </conditionalFormatting>
  <conditionalFormatting sqref="AB19">
    <cfRule type="cellIs" dxfId="148" priority="37" operator="lessThan">
      <formula>0</formula>
    </cfRule>
  </conditionalFormatting>
  <conditionalFormatting sqref="N20">
    <cfRule type="cellIs" dxfId="147" priority="36" operator="lessThan">
      <formula>0</formula>
    </cfRule>
  </conditionalFormatting>
  <conditionalFormatting sqref="Q20:V20">
    <cfRule type="cellIs" dxfId="146" priority="35" operator="lessThan">
      <formula>0</formula>
    </cfRule>
  </conditionalFormatting>
  <conditionalFormatting sqref="Y20:AA20 AC20:AF20">
    <cfRule type="cellIs" dxfId="145" priority="34" operator="lessThan">
      <formula>0</formula>
    </cfRule>
  </conditionalFormatting>
  <conditionalFormatting sqref="AB20">
    <cfRule type="cellIs" dxfId="144" priority="33" operator="lessThan">
      <formula>0</formula>
    </cfRule>
  </conditionalFormatting>
  <conditionalFormatting sqref="N21">
    <cfRule type="cellIs" dxfId="143" priority="32" operator="lessThan">
      <formula>0</formula>
    </cfRule>
  </conditionalFormatting>
  <conditionalFormatting sqref="Q21:V21">
    <cfRule type="cellIs" dxfId="142" priority="31" operator="lessThan">
      <formula>0</formula>
    </cfRule>
  </conditionalFormatting>
  <conditionalFormatting sqref="Y21:AA21 AC21:AF21">
    <cfRule type="cellIs" dxfId="141" priority="30" operator="lessThan">
      <formula>0</formula>
    </cfRule>
  </conditionalFormatting>
  <conditionalFormatting sqref="N22">
    <cfRule type="cellIs" dxfId="140" priority="29" operator="lessThan">
      <formula>0</formula>
    </cfRule>
  </conditionalFormatting>
  <conditionalFormatting sqref="Q22:V22">
    <cfRule type="cellIs" dxfId="139" priority="28" operator="lessThan">
      <formula>0</formula>
    </cfRule>
  </conditionalFormatting>
  <conditionalFormatting sqref="Y22:AA22 AC22:AF22">
    <cfRule type="cellIs" dxfId="138" priority="27" operator="lessThan">
      <formula>0</formula>
    </cfRule>
  </conditionalFormatting>
  <conditionalFormatting sqref="AB21:AB22">
    <cfRule type="cellIs" dxfId="137" priority="26" operator="lessThan">
      <formula>0</formula>
    </cfRule>
  </conditionalFormatting>
  <conditionalFormatting sqref="N23:N24">
    <cfRule type="cellIs" dxfId="136" priority="25" operator="lessThan">
      <formula>0</formula>
    </cfRule>
  </conditionalFormatting>
  <conditionalFormatting sqref="Q23:V24">
    <cfRule type="cellIs" dxfId="135" priority="24" operator="lessThan">
      <formula>0</formula>
    </cfRule>
  </conditionalFormatting>
  <conditionalFormatting sqref="Y23:AA24 AC23:AF24">
    <cfRule type="cellIs" dxfId="134" priority="23" operator="lessThan">
      <formula>0</formula>
    </cfRule>
  </conditionalFormatting>
  <conditionalFormatting sqref="AB23:AB24">
    <cfRule type="cellIs" dxfId="133" priority="22" operator="lessThan">
      <formula>0</formula>
    </cfRule>
  </conditionalFormatting>
  <conditionalFormatting sqref="N25">
    <cfRule type="cellIs" dxfId="132" priority="21" operator="lessThan">
      <formula>0</formula>
    </cfRule>
  </conditionalFormatting>
  <conditionalFormatting sqref="Q25:V25">
    <cfRule type="cellIs" dxfId="131" priority="20" operator="lessThan">
      <formula>0</formula>
    </cfRule>
  </conditionalFormatting>
  <conditionalFormatting sqref="Y25:AA25 AC25:AF25">
    <cfRule type="cellIs" dxfId="130" priority="19" operator="lessThan">
      <formula>0</formula>
    </cfRule>
  </conditionalFormatting>
  <conditionalFormatting sqref="AB25">
    <cfRule type="cellIs" dxfId="129" priority="18" operator="lessThan">
      <formula>0</formula>
    </cfRule>
  </conditionalFormatting>
  <conditionalFormatting sqref="N26">
    <cfRule type="cellIs" dxfId="128" priority="17" operator="lessThan">
      <formula>0</formula>
    </cfRule>
  </conditionalFormatting>
  <conditionalFormatting sqref="Q26:V26">
    <cfRule type="cellIs" dxfId="127" priority="16" operator="lessThan">
      <formula>0</formula>
    </cfRule>
  </conditionalFormatting>
  <conditionalFormatting sqref="Y26:AA26 AC26:AF26">
    <cfRule type="cellIs" dxfId="126" priority="15" operator="lessThan">
      <formula>0</formula>
    </cfRule>
  </conditionalFormatting>
  <conditionalFormatting sqref="AB26">
    <cfRule type="cellIs" dxfId="125" priority="14" operator="lessThan">
      <formula>0</formula>
    </cfRule>
  </conditionalFormatting>
  <conditionalFormatting sqref="N27">
    <cfRule type="cellIs" dxfId="124" priority="13" operator="lessThan">
      <formula>0</formula>
    </cfRule>
  </conditionalFormatting>
  <conditionalFormatting sqref="Q27:V27">
    <cfRule type="cellIs" dxfId="123" priority="12" operator="lessThan">
      <formula>0</formula>
    </cfRule>
  </conditionalFormatting>
  <conditionalFormatting sqref="Y27:AA27 AC27:AF27">
    <cfRule type="cellIs" dxfId="122" priority="11" operator="lessThan">
      <formula>0</formula>
    </cfRule>
  </conditionalFormatting>
  <conditionalFormatting sqref="AB27">
    <cfRule type="cellIs" dxfId="121" priority="10" operator="lessThan">
      <formula>0</formula>
    </cfRule>
  </conditionalFormatting>
  <conditionalFormatting sqref="N28">
    <cfRule type="cellIs" dxfId="120" priority="9" operator="lessThan">
      <formula>0</formula>
    </cfRule>
  </conditionalFormatting>
  <conditionalFormatting sqref="Q28:V28">
    <cfRule type="cellIs" dxfId="119" priority="8" operator="lessThan">
      <formula>0</formula>
    </cfRule>
  </conditionalFormatting>
  <conditionalFormatting sqref="Y28:AA28 AC28:AF28">
    <cfRule type="cellIs" dxfId="118" priority="7" operator="lessThan">
      <formula>0</formula>
    </cfRule>
  </conditionalFormatting>
  <conditionalFormatting sqref="AB28">
    <cfRule type="cellIs" dxfId="117" priority="6" operator="lessThan">
      <formula>0</formula>
    </cfRule>
  </conditionalFormatting>
  <conditionalFormatting sqref="N29">
    <cfRule type="cellIs" dxfId="116" priority="5" operator="lessThan">
      <formula>0</formula>
    </cfRule>
  </conditionalFormatting>
  <conditionalFormatting sqref="Q29:V29">
    <cfRule type="cellIs" dxfId="115" priority="4" operator="lessThan">
      <formula>0</formula>
    </cfRule>
  </conditionalFormatting>
  <conditionalFormatting sqref="Y29:AA29 AC29:AF29">
    <cfRule type="cellIs" dxfId="114" priority="3" operator="lessThan">
      <formula>0</formula>
    </cfRule>
  </conditionalFormatting>
  <conditionalFormatting sqref="AB29">
    <cfRule type="cellIs" dxfId="113" priority="2" operator="lessThan">
      <formula>0</formula>
    </cfRule>
  </conditionalFormatting>
  <conditionalFormatting sqref="AC17">
    <cfRule type="cellIs" dxfId="112" priority="1" operator="lessThan">
      <formula>0</formula>
    </cfRule>
  </conditionalFormatting>
  <pageMargins left="0.75" right="0.75" top="1" bottom="1" header="0.5" footer="0.5"/>
  <pageSetup paperSize="9" orientation="portrait"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E232B-C408-4BD5-BC36-844D2BA3380F}">
  <dimension ref="A1:AK42"/>
  <sheetViews>
    <sheetView topLeftCell="G1" zoomScale="70" zoomScaleNormal="70" workbookViewId="0">
      <pane ySplit="8" topLeftCell="A9" activePane="bottomLeft" state="frozen"/>
      <selection activeCell="A36" sqref="A6:AH42"/>
      <selection pane="bottomLeft" activeCell="A36" sqref="A6:AH42"/>
    </sheetView>
  </sheetViews>
  <sheetFormatPr defaultColWidth="13.5703125" defaultRowHeight="20.100000000000001" customHeight="1"/>
  <cols>
    <col min="1" max="4" width="13.5703125" style="25" customWidth="1"/>
    <col min="5" max="5" width="13.5703125" style="25"/>
    <col min="6" max="14" width="13.5703125" style="25" customWidth="1"/>
    <col min="15" max="15" width="15.7109375" style="25" bestFit="1" customWidth="1"/>
    <col min="16" max="16" width="16.5703125" style="25" customWidth="1"/>
    <col min="17" max="17" width="13.5703125" style="25" customWidth="1"/>
    <col min="18" max="18" width="16" style="25" bestFit="1" customWidth="1"/>
    <col min="19" max="33" width="13.5703125" style="25" customWidth="1"/>
    <col min="34" max="34" width="13.5703125" style="25"/>
    <col min="35" max="37" width="15.5703125" style="25" customWidth="1"/>
    <col min="38" max="16384" width="13.5703125" style="25"/>
  </cols>
  <sheetData>
    <row r="1" spans="1:37" ht="20.100000000000001" customHeight="1" thickBot="1"/>
    <row r="2" spans="1:37" ht="20.100000000000001" customHeight="1" thickBot="1">
      <c r="A2" s="26" t="str">
        <f>'2026年2月WP'!A2</f>
        <v>2月</v>
      </c>
      <c r="B2" s="27" t="s">
        <v>11</v>
      </c>
      <c r="C2" s="27" t="s">
        <v>12</v>
      </c>
      <c r="D2" s="28" t="s">
        <v>55</v>
      </c>
      <c r="E2" s="29"/>
      <c r="F2" s="30"/>
      <c r="K2" s="30"/>
      <c r="L2" s="49" t="s">
        <v>56</v>
      </c>
      <c r="M2" s="27" t="s">
        <v>57</v>
      </c>
      <c r="N2" s="27" t="s">
        <v>58</v>
      </c>
      <c r="O2" s="27" t="s">
        <v>16</v>
      </c>
      <c r="P2" s="27" t="s">
        <v>59</v>
      </c>
      <c r="Q2" s="27" t="s">
        <v>60</v>
      </c>
      <c r="R2" s="27" t="s">
        <v>18</v>
      </c>
      <c r="S2" s="27" t="s">
        <v>61</v>
      </c>
      <c r="T2" s="27" t="s">
        <v>20</v>
      </c>
      <c r="U2" s="27" t="s">
        <v>21</v>
      </c>
      <c r="V2" s="27" t="s">
        <v>62</v>
      </c>
      <c r="W2" s="27" t="s">
        <v>30</v>
      </c>
      <c r="X2" s="27" t="s">
        <v>31</v>
      </c>
      <c r="Y2" s="27" t="s">
        <v>63</v>
      </c>
      <c r="Z2" s="63" t="s">
        <v>32</v>
      </c>
      <c r="AA2" s="63" t="s">
        <v>179</v>
      </c>
      <c r="AB2" s="63" t="s">
        <v>110</v>
      </c>
      <c r="AC2" s="63" t="s">
        <v>111</v>
      </c>
      <c r="AD2" s="63" t="s">
        <v>37</v>
      </c>
      <c r="AE2" s="63" t="s">
        <v>38</v>
      </c>
      <c r="AF2" s="63" t="s">
        <v>24</v>
      </c>
      <c r="AG2" s="64" t="s">
        <v>64</v>
      </c>
    </row>
    <row r="3" spans="1:37" ht="20.100000000000001" customHeight="1">
      <c r="A3" s="31" t="s">
        <v>65</v>
      </c>
      <c r="B3" s="32">
        <f>SUM(B9:B39)</f>
        <v>4330</v>
      </c>
      <c r="C3" s="32">
        <f t="shared" ref="C3:D3" si="0">SUM(C9:C39)</f>
        <v>1674</v>
      </c>
      <c r="D3" s="32">
        <f t="shared" si="0"/>
        <v>158310</v>
      </c>
      <c r="E3" s="29"/>
      <c r="F3" s="30"/>
      <c r="K3" s="30"/>
      <c r="L3" s="51">
        <f>SUM(L9:L39)</f>
        <v>19075397.969999999</v>
      </c>
      <c r="M3" s="51">
        <f t="shared" ref="M3:AG3" si="1">SUM(M9:M39)</f>
        <v>15523306</v>
      </c>
      <c r="N3" s="51">
        <f t="shared" si="1"/>
        <v>3552091.97</v>
      </c>
      <c r="O3" s="51">
        <f t="shared" si="1"/>
        <v>124340697.75999998</v>
      </c>
      <c r="P3" s="51">
        <f t="shared" si="1"/>
        <v>114802790.09</v>
      </c>
      <c r="Q3" s="51">
        <f t="shared" si="1"/>
        <v>5583439.1599999983</v>
      </c>
      <c r="R3" s="51">
        <f t="shared" si="1"/>
        <v>118757258.69</v>
      </c>
      <c r="S3" s="51">
        <f t="shared" si="1"/>
        <v>1543794.2399999998</v>
      </c>
      <c r="T3" s="51">
        <f t="shared" si="1"/>
        <v>339757.18</v>
      </c>
      <c r="U3" s="51">
        <f t="shared" si="1"/>
        <v>23251.969999999998</v>
      </c>
      <c r="V3" s="51">
        <f t="shared" si="1"/>
        <v>4039644.92</v>
      </c>
      <c r="W3" s="51">
        <f t="shared" si="1"/>
        <v>446364.31000000011</v>
      </c>
      <c r="X3" s="51">
        <f t="shared" si="1"/>
        <v>31046.619999999995</v>
      </c>
      <c r="Y3" s="51">
        <f t="shared" si="1"/>
        <v>477410.93000000011</v>
      </c>
      <c r="Z3" s="51">
        <f t="shared" si="1"/>
        <v>558343.91599999997</v>
      </c>
      <c r="AA3" s="51">
        <f>SUM(AA9:AA39)</f>
        <v>127156.95000000001</v>
      </c>
      <c r="AB3" s="51">
        <f>SUM(AB9:AB39)</f>
        <v>141280.79</v>
      </c>
      <c r="AC3" s="51">
        <f t="shared" si="1"/>
        <v>0</v>
      </c>
      <c r="AD3" s="51">
        <f t="shared" si="1"/>
        <v>347351.02</v>
      </c>
      <c r="AE3" s="51">
        <f t="shared" si="1"/>
        <v>-145792.82</v>
      </c>
      <c r="AF3" s="51">
        <f t="shared" si="1"/>
        <v>8188781.9600000028</v>
      </c>
      <c r="AG3" s="51">
        <f t="shared" si="1"/>
        <v>2735452.3339999993</v>
      </c>
    </row>
    <row r="4" spans="1:37" ht="20.100000000000001" customHeight="1" thickBot="1">
      <c r="A4" s="33" t="s">
        <v>41</v>
      </c>
      <c r="B4" s="34">
        <f>AVERAGE(B9:B39)</f>
        <v>154.64285714285714</v>
      </c>
      <c r="C4" s="34">
        <f t="shared" ref="C4:D4" si="2">AVERAGE(C9:C39)</f>
        <v>59.785714285714285</v>
      </c>
      <c r="D4" s="34">
        <f t="shared" si="2"/>
        <v>5653.9285714285716</v>
      </c>
      <c r="E4" s="29"/>
      <c r="F4" s="30"/>
      <c r="K4" s="30"/>
      <c r="L4" s="52">
        <f>AVERAGE(L9:L39)</f>
        <v>681264.21321428567</v>
      </c>
      <c r="M4" s="52">
        <f t="shared" ref="M4:AG4" si="3">AVERAGE(M9:M39)</f>
        <v>554403.78571428568</v>
      </c>
      <c r="N4" s="52">
        <f t="shared" si="3"/>
        <v>126860.42750000001</v>
      </c>
      <c r="O4" s="52">
        <f t="shared" si="3"/>
        <v>4440739.2057142844</v>
      </c>
      <c r="P4" s="52">
        <f t="shared" si="3"/>
        <v>4100099.6460714289</v>
      </c>
      <c r="Q4" s="52">
        <f t="shared" si="3"/>
        <v>199408.54142857136</v>
      </c>
      <c r="R4" s="52">
        <f t="shared" si="3"/>
        <v>4241330.6674999995</v>
      </c>
      <c r="S4" s="52">
        <f t="shared" si="3"/>
        <v>55135.50857142856</v>
      </c>
      <c r="T4" s="52">
        <f t="shared" si="3"/>
        <v>12134.184999999999</v>
      </c>
      <c r="U4" s="52">
        <f t="shared" si="3"/>
        <v>830.4274999999999</v>
      </c>
      <c r="V4" s="52">
        <f t="shared" si="3"/>
        <v>144273.03285714285</v>
      </c>
      <c r="W4" s="52">
        <f t="shared" si="3"/>
        <v>15941.582500000004</v>
      </c>
      <c r="X4" s="52">
        <f t="shared" si="3"/>
        <v>1108.8078571428571</v>
      </c>
      <c r="Y4" s="52">
        <f t="shared" si="3"/>
        <v>15400.352580645165</v>
      </c>
      <c r="Z4" s="52">
        <f t="shared" si="3"/>
        <v>19940.854142857141</v>
      </c>
      <c r="AA4" s="52">
        <f t="shared" si="3"/>
        <v>4541.3196428571437</v>
      </c>
      <c r="AB4" s="52">
        <f t="shared" si="3"/>
        <v>5045.7425000000003</v>
      </c>
      <c r="AC4" s="52">
        <f t="shared" si="3"/>
        <v>0</v>
      </c>
      <c r="AD4" s="52">
        <f t="shared" si="3"/>
        <v>12405.393571428573</v>
      </c>
      <c r="AE4" s="52">
        <f t="shared" si="3"/>
        <v>-5206.886428571429</v>
      </c>
      <c r="AF4" s="52">
        <f t="shared" si="3"/>
        <v>292456.49857142864</v>
      </c>
      <c r="AG4" s="52">
        <f t="shared" si="3"/>
        <v>97694.726214285693</v>
      </c>
    </row>
    <row r="5" spans="1:37" ht="20.100000000000001" customHeight="1" thickBot="1">
      <c r="A5" s="77"/>
      <c r="B5" s="94"/>
      <c r="C5" s="94"/>
      <c r="D5" s="94"/>
      <c r="E5" s="35"/>
      <c r="F5" s="95"/>
      <c r="G5" s="95"/>
      <c r="H5" s="95"/>
      <c r="I5" s="98"/>
      <c r="J5" s="95"/>
      <c r="K5" s="95"/>
      <c r="L5" s="99"/>
      <c r="M5" s="99"/>
      <c r="N5" s="99"/>
      <c r="O5" s="53"/>
      <c r="P5" s="99"/>
      <c r="Q5" s="99"/>
      <c r="R5" s="53"/>
      <c r="S5" s="95"/>
      <c r="T5" s="30"/>
      <c r="U5" s="30"/>
      <c r="V5" s="99"/>
      <c r="W5" s="53"/>
      <c r="X5" s="53"/>
      <c r="Y5" s="99"/>
      <c r="Z5" s="99"/>
      <c r="AA5" s="99"/>
      <c r="AB5" s="99"/>
      <c r="AC5" s="99"/>
      <c r="AD5" s="99"/>
      <c r="AE5" s="99"/>
      <c r="AF5" s="30"/>
      <c r="AG5" s="95"/>
    </row>
    <row r="6" spans="1:37" ht="20.100000000000001" customHeight="1" thickBot="1">
      <c r="A6" s="190" t="s">
        <v>129</v>
      </c>
      <c r="B6" s="191"/>
      <c r="C6" s="192"/>
      <c r="D6" s="192"/>
      <c r="E6" s="192"/>
      <c r="F6" s="192"/>
      <c r="G6" s="192"/>
      <c r="H6" s="192"/>
      <c r="I6" s="192"/>
      <c r="J6" s="192"/>
      <c r="K6" s="192"/>
      <c r="L6" s="192"/>
      <c r="M6" s="192"/>
      <c r="N6" s="192"/>
      <c r="O6" s="192"/>
      <c r="P6" s="192"/>
      <c r="Q6" s="192"/>
      <c r="R6" s="192"/>
      <c r="S6" s="192"/>
      <c r="T6" s="192"/>
      <c r="U6" s="192"/>
      <c r="V6" s="192"/>
      <c r="W6" s="192"/>
      <c r="X6" s="192"/>
      <c r="Y6" s="192"/>
      <c r="Z6" s="192"/>
      <c r="AA6" s="192"/>
      <c r="AB6" s="192"/>
      <c r="AC6" s="192"/>
      <c r="AD6" s="192"/>
      <c r="AE6" s="192"/>
      <c r="AF6" s="192"/>
      <c r="AG6" s="193"/>
    </row>
    <row r="7" spans="1:37" ht="50.1" customHeight="1">
      <c r="A7" s="96" t="s">
        <v>1</v>
      </c>
      <c r="B7" s="37" t="s">
        <v>67</v>
      </c>
      <c r="C7" s="37" t="s">
        <v>68</v>
      </c>
      <c r="D7" s="37" t="s">
        <v>55</v>
      </c>
      <c r="E7" s="38" t="s">
        <v>13</v>
      </c>
      <c r="F7" s="97" t="s">
        <v>69</v>
      </c>
      <c r="G7" s="97" t="s">
        <v>70</v>
      </c>
      <c r="H7" s="97" t="s">
        <v>71</v>
      </c>
      <c r="I7" s="97" t="s">
        <v>72</v>
      </c>
      <c r="J7" s="97" t="s">
        <v>73</v>
      </c>
      <c r="K7" s="97" t="s">
        <v>74</v>
      </c>
      <c r="L7" s="97" t="s">
        <v>75</v>
      </c>
      <c r="M7" s="97" t="s">
        <v>76</v>
      </c>
      <c r="N7" s="97" t="s">
        <v>77</v>
      </c>
      <c r="O7" s="38" t="s">
        <v>16</v>
      </c>
      <c r="P7" s="97" t="s">
        <v>17</v>
      </c>
      <c r="Q7" s="97" t="s">
        <v>78</v>
      </c>
      <c r="R7" s="38" t="s">
        <v>18</v>
      </c>
      <c r="S7" s="97" t="s">
        <v>79</v>
      </c>
      <c r="T7" s="38" t="s">
        <v>20</v>
      </c>
      <c r="U7" s="38" t="s">
        <v>21</v>
      </c>
      <c r="V7" s="97" t="s">
        <v>80</v>
      </c>
      <c r="W7" s="38" t="s">
        <v>30</v>
      </c>
      <c r="X7" s="38" t="s">
        <v>31</v>
      </c>
      <c r="Y7" s="100" t="s">
        <v>63</v>
      </c>
      <c r="Z7" s="37" t="s">
        <v>130</v>
      </c>
      <c r="AA7" s="37" t="s">
        <v>171</v>
      </c>
      <c r="AB7" s="37" t="s">
        <v>113</v>
      </c>
      <c r="AC7" s="37" t="s">
        <v>114</v>
      </c>
      <c r="AD7" s="100" t="s">
        <v>37</v>
      </c>
      <c r="AE7" s="100" t="s">
        <v>38</v>
      </c>
      <c r="AF7" s="38" t="s">
        <v>24</v>
      </c>
      <c r="AG7" s="101" t="s">
        <v>64</v>
      </c>
      <c r="AI7" s="107" t="s">
        <v>81</v>
      </c>
      <c r="AJ7" s="107" t="s">
        <v>82</v>
      </c>
      <c r="AK7" s="107" t="s">
        <v>83</v>
      </c>
    </row>
    <row r="8" spans="1:37" ht="50.1" customHeight="1" thickBot="1">
      <c r="A8" s="39" t="s">
        <v>84</v>
      </c>
      <c r="B8" s="40" t="s">
        <v>85</v>
      </c>
      <c r="C8" s="40" t="s">
        <v>86</v>
      </c>
      <c r="D8" s="40" t="s">
        <v>87</v>
      </c>
      <c r="E8" s="40" t="s">
        <v>115</v>
      </c>
      <c r="F8" s="79" t="s">
        <v>88</v>
      </c>
      <c r="G8" s="79" t="s">
        <v>89</v>
      </c>
      <c r="H8" s="79" t="s">
        <v>90</v>
      </c>
      <c r="I8" s="79" t="s">
        <v>91</v>
      </c>
      <c r="J8" s="79" t="s">
        <v>92</v>
      </c>
      <c r="K8" s="79" t="s">
        <v>93</v>
      </c>
      <c r="L8" s="79" t="s">
        <v>94</v>
      </c>
      <c r="M8" s="79" t="s">
        <v>95</v>
      </c>
      <c r="N8" s="79" t="s">
        <v>96</v>
      </c>
      <c r="O8" s="40" t="s">
        <v>116</v>
      </c>
      <c r="P8" s="79" t="s">
        <v>97</v>
      </c>
      <c r="Q8" s="79" t="s">
        <v>98</v>
      </c>
      <c r="R8" s="40" t="s">
        <v>117</v>
      </c>
      <c r="S8" s="79" t="s">
        <v>99</v>
      </c>
      <c r="T8" s="40" t="s">
        <v>118</v>
      </c>
      <c r="U8" s="40" t="s">
        <v>119</v>
      </c>
      <c r="V8" s="79" t="s">
        <v>100</v>
      </c>
      <c r="W8" s="40" t="s">
        <v>120</v>
      </c>
      <c r="X8" s="40" t="s">
        <v>121</v>
      </c>
      <c r="Y8" s="87" t="s">
        <v>101</v>
      </c>
      <c r="Z8" s="40" t="s">
        <v>122</v>
      </c>
      <c r="AA8" s="40" t="s">
        <v>172</v>
      </c>
      <c r="AB8" s="40" t="s">
        <v>123</v>
      </c>
      <c r="AC8" s="40" t="s">
        <v>124</v>
      </c>
      <c r="AD8" s="87" t="s">
        <v>102</v>
      </c>
      <c r="AE8" s="87" t="s">
        <v>103</v>
      </c>
      <c r="AF8" s="40" t="s">
        <v>125</v>
      </c>
      <c r="AG8" s="88" t="s">
        <v>104</v>
      </c>
      <c r="AI8" s="108" t="s">
        <v>105</v>
      </c>
      <c r="AJ8" s="108" t="s">
        <v>106</v>
      </c>
      <c r="AK8" s="108" t="s">
        <v>107</v>
      </c>
    </row>
    <row r="9" spans="1:37" ht="20.100000000000001" customHeight="1">
      <c r="A9" s="41">
        <v>46054</v>
      </c>
      <c r="B9" s="42">
        <v>208</v>
      </c>
      <c r="C9" s="42">
        <v>94</v>
      </c>
      <c r="D9" s="42">
        <v>7768</v>
      </c>
      <c r="E9" s="42">
        <v>12</v>
      </c>
      <c r="F9" s="42">
        <v>914</v>
      </c>
      <c r="G9" s="42">
        <v>1632</v>
      </c>
      <c r="H9" s="42">
        <v>205</v>
      </c>
      <c r="I9" s="42">
        <v>317</v>
      </c>
      <c r="J9" s="42">
        <v>3983</v>
      </c>
      <c r="K9" s="42">
        <v>15115</v>
      </c>
      <c r="L9" s="42">
        <v>1028145</v>
      </c>
      <c r="M9" s="42">
        <v>1065777</v>
      </c>
      <c r="N9" s="54">
        <v>-37632</v>
      </c>
      <c r="O9" s="42">
        <v>6259640.9199999999</v>
      </c>
      <c r="P9" s="42">
        <v>5805964.9500000002</v>
      </c>
      <c r="Q9" s="42">
        <v>117224.5</v>
      </c>
      <c r="R9" s="42">
        <v>6142416.4199999999</v>
      </c>
      <c r="S9" s="42">
        <v>120354.29</v>
      </c>
      <c r="T9" s="42">
        <v>13710.56</v>
      </c>
      <c r="U9" s="42">
        <v>915.43</v>
      </c>
      <c r="V9" s="54">
        <v>-3129.7899999999936</v>
      </c>
      <c r="W9" s="42">
        <v>24058.59</v>
      </c>
      <c r="X9" s="42">
        <v>2131.5500000000002</v>
      </c>
      <c r="Y9" s="54">
        <v>26190.14</v>
      </c>
      <c r="Z9" s="67">
        <v>11722.45</v>
      </c>
      <c r="AA9" s="102">
        <v>3739.67</v>
      </c>
      <c r="AB9" s="102">
        <v>0</v>
      </c>
      <c r="AC9" s="102">
        <v>0</v>
      </c>
      <c r="AD9" s="102">
        <v>0</v>
      </c>
      <c r="AE9" s="102">
        <v>0</v>
      </c>
      <c r="AF9" s="69">
        <v>416568.61</v>
      </c>
      <c r="AG9" s="103">
        <v>-44782.049999999988</v>
      </c>
      <c r="AI9" s="74">
        <f t="shared" ref="AI9:AI40" si="4">L9/F9</f>
        <v>1124.8851203501094</v>
      </c>
      <c r="AJ9" s="74">
        <f t="shared" ref="AJ9:AJ40" si="5">P9/J9</f>
        <v>1457.6864047200604</v>
      </c>
      <c r="AK9" s="74">
        <f t="shared" ref="AK9:AK40" si="6">J9/F9</f>
        <v>4.3577680525164117</v>
      </c>
    </row>
    <row r="10" spans="1:37" ht="20.100000000000001" customHeight="1">
      <c r="A10" s="41">
        <v>46055</v>
      </c>
      <c r="B10" s="43">
        <v>139</v>
      </c>
      <c r="C10" s="43">
        <v>73</v>
      </c>
      <c r="D10" s="43">
        <v>6809</v>
      </c>
      <c r="E10" s="43">
        <v>11</v>
      </c>
      <c r="F10" s="43">
        <v>795</v>
      </c>
      <c r="G10" s="43">
        <v>1383</v>
      </c>
      <c r="H10" s="43">
        <v>175</v>
      </c>
      <c r="I10" s="43">
        <v>240</v>
      </c>
      <c r="J10" s="43">
        <v>3578</v>
      </c>
      <c r="K10" s="43">
        <v>14410</v>
      </c>
      <c r="L10" s="43">
        <v>792407</v>
      </c>
      <c r="M10" s="43">
        <v>712737</v>
      </c>
      <c r="N10" s="54">
        <v>79670</v>
      </c>
      <c r="O10" s="43">
        <v>4668593.34</v>
      </c>
      <c r="P10" s="43">
        <v>4277702.03</v>
      </c>
      <c r="Q10" s="59">
        <v>121058.02</v>
      </c>
      <c r="R10" s="59">
        <v>4547535.32</v>
      </c>
      <c r="S10" s="43">
        <v>57739.98</v>
      </c>
      <c r="T10" s="43">
        <v>9464.8700000000008</v>
      </c>
      <c r="U10" s="59">
        <v>1828.86</v>
      </c>
      <c r="V10" s="54">
        <v>63318.04</v>
      </c>
      <c r="W10" s="42">
        <v>18542.32</v>
      </c>
      <c r="X10" s="42">
        <v>1425.47</v>
      </c>
      <c r="Y10" s="54">
        <v>19967.79</v>
      </c>
      <c r="Z10" s="67">
        <v>12105.802000000001</v>
      </c>
      <c r="AA10" s="102">
        <v>10173.58</v>
      </c>
      <c r="AB10" s="102">
        <v>22566.77</v>
      </c>
      <c r="AC10" s="102">
        <v>0</v>
      </c>
      <c r="AD10" s="104">
        <v>0</v>
      </c>
      <c r="AE10" s="104">
        <v>-22784</v>
      </c>
      <c r="AF10" s="71">
        <v>423650.24</v>
      </c>
      <c r="AG10" s="103">
        <v>-1495.9020000000037</v>
      </c>
      <c r="AI10" s="74">
        <f t="shared" si="4"/>
        <v>996.73836477987425</v>
      </c>
      <c r="AJ10" s="74">
        <f t="shared" si="5"/>
        <v>1195.5567439910565</v>
      </c>
      <c r="AK10" s="74">
        <f t="shared" si="6"/>
        <v>4.5006289308176104</v>
      </c>
    </row>
    <row r="11" spans="1:37" ht="19.5" customHeight="1">
      <c r="A11" s="41">
        <v>46056</v>
      </c>
      <c r="B11" s="44">
        <v>191</v>
      </c>
      <c r="C11" s="44">
        <v>67</v>
      </c>
      <c r="D11" s="44">
        <v>6756</v>
      </c>
      <c r="E11" s="44">
        <v>9</v>
      </c>
      <c r="F11" s="44">
        <v>815</v>
      </c>
      <c r="G11" s="44">
        <v>1457</v>
      </c>
      <c r="H11" s="44">
        <v>166</v>
      </c>
      <c r="I11" s="44">
        <v>259</v>
      </c>
      <c r="J11" s="44">
        <v>3565</v>
      </c>
      <c r="K11" s="44">
        <v>10746</v>
      </c>
      <c r="L11" s="44">
        <v>744147.68</v>
      </c>
      <c r="M11" s="44">
        <v>689798</v>
      </c>
      <c r="N11" s="54">
        <v>54349.680000000051</v>
      </c>
      <c r="O11" s="44">
        <v>4252269.41</v>
      </c>
      <c r="P11" s="44">
        <v>4008633.59</v>
      </c>
      <c r="Q11" s="60">
        <v>152066.96</v>
      </c>
      <c r="R11" s="60">
        <v>4100202.45</v>
      </c>
      <c r="S11" s="60">
        <v>50327.12</v>
      </c>
      <c r="T11" s="60">
        <v>12958.62</v>
      </c>
      <c r="U11" s="60">
        <v>869.98</v>
      </c>
      <c r="V11" s="54">
        <v>101739.84</v>
      </c>
      <c r="W11" s="42">
        <v>17413.060000000001</v>
      </c>
      <c r="X11" s="42">
        <v>1379.6</v>
      </c>
      <c r="Y11" s="54">
        <v>18792.66</v>
      </c>
      <c r="Z11" s="67">
        <v>15206.696</v>
      </c>
      <c r="AA11" s="102">
        <v>5979.04</v>
      </c>
      <c r="AB11" s="102">
        <v>0</v>
      </c>
      <c r="AC11" s="102">
        <v>0</v>
      </c>
      <c r="AD11" s="104">
        <v>0</v>
      </c>
      <c r="AE11" s="104">
        <v>0</v>
      </c>
      <c r="AF11" s="71">
        <v>406838.95</v>
      </c>
      <c r="AG11" s="103">
        <v>61761.443999999996</v>
      </c>
      <c r="AI11" s="74">
        <f t="shared" si="4"/>
        <v>913.06463803680992</v>
      </c>
      <c r="AJ11" s="74">
        <f t="shared" si="5"/>
        <v>1124.4413997194949</v>
      </c>
      <c r="AK11" s="74">
        <f t="shared" si="6"/>
        <v>4.3742331288343559</v>
      </c>
    </row>
    <row r="12" spans="1:37" ht="20.100000000000001" customHeight="1">
      <c r="A12" s="41">
        <v>46057</v>
      </c>
      <c r="B12" s="43">
        <v>148</v>
      </c>
      <c r="C12" s="43">
        <v>62</v>
      </c>
      <c r="D12" s="43">
        <v>6508</v>
      </c>
      <c r="E12" s="43">
        <v>8</v>
      </c>
      <c r="F12" s="43">
        <v>774</v>
      </c>
      <c r="G12" s="43">
        <v>1361</v>
      </c>
      <c r="H12" s="43">
        <v>158</v>
      </c>
      <c r="I12" s="43">
        <v>229</v>
      </c>
      <c r="J12" s="43">
        <v>3435</v>
      </c>
      <c r="K12" s="43">
        <v>8370</v>
      </c>
      <c r="L12" s="43">
        <v>1222295</v>
      </c>
      <c r="M12" s="43">
        <v>1001082</v>
      </c>
      <c r="N12" s="54">
        <v>221213</v>
      </c>
      <c r="O12" s="43">
        <v>6719611.7800000003</v>
      </c>
      <c r="P12" s="43">
        <v>6270705.6799999997</v>
      </c>
      <c r="Q12" s="43">
        <v>240620.48</v>
      </c>
      <c r="R12" s="43">
        <v>6478991.2999999998</v>
      </c>
      <c r="S12" s="43">
        <v>53772.41</v>
      </c>
      <c r="T12" s="43">
        <v>12400.44</v>
      </c>
      <c r="U12" s="43">
        <v>476.8</v>
      </c>
      <c r="V12" s="54">
        <v>186848.07</v>
      </c>
      <c r="W12" s="42">
        <v>28601.7</v>
      </c>
      <c r="X12" s="42">
        <v>2002.16</v>
      </c>
      <c r="Y12" s="54">
        <v>30603.86</v>
      </c>
      <c r="Z12" s="67">
        <v>24062.048000000003</v>
      </c>
      <c r="AA12" s="102">
        <v>8841.66</v>
      </c>
      <c r="AB12" s="102">
        <v>0</v>
      </c>
      <c r="AC12" s="102">
        <v>0</v>
      </c>
      <c r="AD12" s="104">
        <v>0</v>
      </c>
      <c r="AE12" s="104">
        <v>0</v>
      </c>
      <c r="AF12" s="71">
        <v>523042.9</v>
      </c>
      <c r="AG12" s="103">
        <v>123340.50200000001</v>
      </c>
      <c r="AI12" s="74">
        <f t="shared" si="4"/>
        <v>1579.1925064599484</v>
      </c>
      <c r="AJ12" s="74">
        <f t="shared" si="5"/>
        <v>1825.5329490538572</v>
      </c>
      <c r="AK12" s="74">
        <f t="shared" si="6"/>
        <v>4.4379844961240309</v>
      </c>
    </row>
    <row r="13" spans="1:37" ht="20.100000000000001" customHeight="1">
      <c r="A13" s="41">
        <v>46058</v>
      </c>
      <c r="B13" s="43">
        <v>163</v>
      </c>
      <c r="C13" s="43">
        <v>63</v>
      </c>
      <c r="D13" s="43">
        <v>6463</v>
      </c>
      <c r="E13" s="43">
        <v>11</v>
      </c>
      <c r="F13" s="43">
        <v>721</v>
      </c>
      <c r="G13" s="43">
        <v>1260</v>
      </c>
      <c r="H13" s="43">
        <v>165</v>
      </c>
      <c r="I13" s="43">
        <v>262</v>
      </c>
      <c r="J13" s="43">
        <v>3350</v>
      </c>
      <c r="K13" s="43">
        <v>10415</v>
      </c>
      <c r="L13" s="43">
        <v>734986</v>
      </c>
      <c r="M13" s="43">
        <v>368418</v>
      </c>
      <c r="N13" s="54">
        <v>366568</v>
      </c>
      <c r="O13" s="43">
        <v>4384320.21</v>
      </c>
      <c r="P13" s="43">
        <v>4043183.03</v>
      </c>
      <c r="Q13" s="43">
        <v>513981.94</v>
      </c>
      <c r="R13" s="43">
        <v>3870338.27</v>
      </c>
      <c r="S13" s="43">
        <v>48030.59</v>
      </c>
      <c r="T13" s="43">
        <v>12594.85</v>
      </c>
      <c r="U13" s="43">
        <v>1879.99</v>
      </c>
      <c r="V13" s="54">
        <v>465951.35</v>
      </c>
      <c r="W13" s="42">
        <v>17198.669999999998</v>
      </c>
      <c r="X13" s="42">
        <v>736.84</v>
      </c>
      <c r="Y13" s="54">
        <v>17935.509999999998</v>
      </c>
      <c r="Z13" s="67">
        <v>51398.194000000003</v>
      </c>
      <c r="AA13" s="102">
        <v>22344.51</v>
      </c>
      <c r="AB13" s="102">
        <v>0</v>
      </c>
      <c r="AC13" s="102">
        <v>0</v>
      </c>
      <c r="AD13" s="104">
        <v>0</v>
      </c>
      <c r="AE13" s="104">
        <v>-1750</v>
      </c>
      <c r="AF13" s="71">
        <v>409733.4</v>
      </c>
      <c r="AG13" s="103">
        <v>374273.13599999994</v>
      </c>
      <c r="AI13" s="74">
        <f t="shared" si="4"/>
        <v>1019.3980582524272</v>
      </c>
      <c r="AJ13" s="74">
        <f t="shared" si="5"/>
        <v>1206.9203074626864</v>
      </c>
      <c r="AK13" s="74">
        <f t="shared" si="6"/>
        <v>4.6463245492371703</v>
      </c>
    </row>
    <row r="14" spans="1:37" ht="20.100000000000001" customHeight="1">
      <c r="A14" s="41">
        <v>46059</v>
      </c>
      <c r="B14" s="43">
        <v>228</v>
      </c>
      <c r="C14" s="43">
        <v>67</v>
      </c>
      <c r="D14" s="43">
        <v>6459</v>
      </c>
      <c r="E14" s="43">
        <v>7</v>
      </c>
      <c r="F14" s="43">
        <v>701</v>
      </c>
      <c r="G14" s="43">
        <v>1324</v>
      </c>
      <c r="H14" s="43">
        <v>158</v>
      </c>
      <c r="I14" s="43">
        <v>226</v>
      </c>
      <c r="J14" s="43">
        <v>3278</v>
      </c>
      <c r="K14" s="43">
        <v>12444</v>
      </c>
      <c r="L14" s="43">
        <v>490797</v>
      </c>
      <c r="M14" s="43">
        <v>440648</v>
      </c>
      <c r="N14" s="54">
        <v>50149</v>
      </c>
      <c r="O14" s="43">
        <v>2873870.54</v>
      </c>
      <c r="P14" s="43">
        <v>2667763.2599999998</v>
      </c>
      <c r="Q14" s="43">
        <v>117567.56</v>
      </c>
      <c r="R14" s="43">
        <v>2756302.98</v>
      </c>
      <c r="S14" s="43">
        <v>37505.11</v>
      </c>
      <c r="T14" s="43">
        <v>7866.52</v>
      </c>
      <c r="U14" s="43">
        <v>870.25</v>
      </c>
      <c r="V14" s="54">
        <v>80062.45</v>
      </c>
      <c r="W14" s="42">
        <v>11484.65</v>
      </c>
      <c r="X14" s="42">
        <v>881.3</v>
      </c>
      <c r="Y14" s="54">
        <v>12365.949999999999</v>
      </c>
      <c r="Z14" s="67">
        <v>11756.756000000001</v>
      </c>
      <c r="AA14" s="102">
        <v>7015.12</v>
      </c>
      <c r="AB14" s="102">
        <v>0</v>
      </c>
      <c r="AC14" s="102">
        <v>0</v>
      </c>
      <c r="AD14" s="104">
        <v>57777</v>
      </c>
      <c r="AE14" s="104">
        <v>0</v>
      </c>
      <c r="AF14" s="71">
        <v>424672.16</v>
      </c>
      <c r="AG14" s="103">
        <v>48924.623999999996</v>
      </c>
      <c r="AI14" s="74">
        <f t="shared" si="4"/>
        <v>700.13837375178321</v>
      </c>
      <c r="AJ14" s="74">
        <f t="shared" si="5"/>
        <v>813.83870042708963</v>
      </c>
      <c r="AK14" s="74">
        <f t="shared" si="6"/>
        <v>4.6761768901569187</v>
      </c>
    </row>
    <row r="15" spans="1:37" ht="20.100000000000001" customHeight="1">
      <c r="A15" s="41">
        <v>46060</v>
      </c>
      <c r="B15" s="43">
        <v>172</v>
      </c>
      <c r="C15" s="43">
        <v>70</v>
      </c>
      <c r="D15" s="43">
        <v>6380</v>
      </c>
      <c r="E15" s="43">
        <v>10</v>
      </c>
      <c r="F15" s="43">
        <v>892</v>
      </c>
      <c r="G15" s="43">
        <v>1555</v>
      </c>
      <c r="H15" s="43">
        <v>173</v>
      </c>
      <c r="I15" s="43">
        <v>247</v>
      </c>
      <c r="J15" s="43">
        <v>3414</v>
      </c>
      <c r="K15" s="43">
        <v>15585</v>
      </c>
      <c r="L15" s="43">
        <v>608494</v>
      </c>
      <c r="M15" s="43">
        <v>478439</v>
      </c>
      <c r="N15" s="54">
        <v>130055</v>
      </c>
      <c r="O15" s="43">
        <v>4623271.0999999996</v>
      </c>
      <c r="P15" s="43">
        <v>4277750.5</v>
      </c>
      <c r="Q15" s="72">
        <v>179498.34</v>
      </c>
      <c r="R15" s="72">
        <v>4443772.76</v>
      </c>
      <c r="S15" s="59">
        <v>67285.62</v>
      </c>
      <c r="T15" s="59">
        <v>9046.01</v>
      </c>
      <c r="U15" s="59">
        <v>1000.92</v>
      </c>
      <c r="V15" s="54">
        <v>112212.72</v>
      </c>
      <c r="W15" s="42">
        <v>14238.76</v>
      </c>
      <c r="X15" s="42">
        <v>956.88</v>
      </c>
      <c r="Y15" s="54">
        <v>15195.64</v>
      </c>
      <c r="Z15" s="67">
        <v>17949.833999999999</v>
      </c>
      <c r="AA15" s="102">
        <v>1128.9000000000001</v>
      </c>
      <c r="AB15" s="102">
        <v>0</v>
      </c>
      <c r="AC15" s="102">
        <v>0</v>
      </c>
      <c r="AD15" s="104">
        <v>0</v>
      </c>
      <c r="AE15" s="104">
        <v>-14003</v>
      </c>
      <c r="AF15" s="71">
        <v>414026.54</v>
      </c>
      <c r="AG15" s="103">
        <v>77938.346000000005</v>
      </c>
      <c r="AI15" s="74">
        <f t="shared" si="4"/>
        <v>682.16816143497761</v>
      </c>
      <c r="AJ15" s="74">
        <f t="shared" si="5"/>
        <v>1253.002489748096</v>
      </c>
      <c r="AK15" s="74">
        <f t="shared" si="6"/>
        <v>3.8273542600896859</v>
      </c>
    </row>
    <row r="16" spans="1:37" ht="20.100000000000001" customHeight="1">
      <c r="A16" s="41">
        <v>46061</v>
      </c>
      <c r="B16" s="43">
        <v>151</v>
      </c>
      <c r="C16" s="43">
        <v>65</v>
      </c>
      <c r="D16" s="43">
        <v>6368</v>
      </c>
      <c r="E16" s="43">
        <v>5</v>
      </c>
      <c r="F16" s="43">
        <v>720</v>
      </c>
      <c r="G16" s="43">
        <v>1341</v>
      </c>
      <c r="H16" s="43">
        <v>151</v>
      </c>
      <c r="I16" s="43">
        <v>231</v>
      </c>
      <c r="J16" s="43">
        <v>3420</v>
      </c>
      <c r="K16" s="43">
        <v>17164</v>
      </c>
      <c r="L16" s="43">
        <v>547268</v>
      </c>
      <c r="M16" s="43">
        <v>450479</v>
      </c>
      <c r="N16" s="54">
        <v>96789</v>
      </c>
      <c r="O16" s="43">
        <v>3738240.01</v>
      </c>
      <c r="P16" s="43">
        <v>3480497.52</v>
      </c>
      <c r="Q16" s="72">
        <v>160175.12</v>
      </c>
      <c r="R16" s="72">
        <v>3578064.9</v>
      </c>
      <c r="S16" s="59">
        <v>46591.38</v>
      </c>
      <c r="T16" s="59">
        <v>12792.08</v>
      </c>
      <c r="U16" s="59">
        <v>1196.6300000000001</v>
      </c>
      <c r="V16" s="54">
        <v>113583.73999999999</v>
      </c>
      <c r="W16" s="42">
        <v>12806.07</v>
      </c>
      <c r="X16" s="42">
        <v>900.96</v>
      </c>
      <c r="Y16" s="54">
        <v>13707.029999999999</v>
      </c>
      <c r="Z16" s="67">
        <v>16017.512000000001</v>
      </c>
      <c r="AA16" s="102">
        <v>2095.3000000000002</v>
      </c>
      <c r="AB16" s="102">
        <v>0</v>
      </c>
      <c r="AC16" s="102">
        <v>0</v>
      </c>
      <c r="AD16" s="104">
        <v>0</v>
      </c>
      <c r="AE16" s="104">
        <v>-35550</v>
      </c>
      <c r="AF16" s="71">
        <v>412386.32</v>
      </c>
      <c r="AG16" s="103">
        <v>81763.897999999986</v>
      </c>
      <c r="AI16" s="74">
        <f t="shared" si="4"/>
        <v>760.09444444444443</v>
      </c>
      <c r="AJ16" s="74">
        <f t="shared" si="5"/>
        <v>1017.6893333333334</v>
      </c>
      <c r="AK16" s="74">
        <f t="shared" si="6"/>
        <v>4.75</v>
      </c>
    </row>
    <row r="17" spans="1:37" ht="20.100000000000001" customHeight="1">
      <c r="A17" s="41">
        <v>46062</v>
      </c>
      <c r="B17" s="43">
        <v>132</v>
      </c>
      <c r="C17" s="43">
        <v>52</v>
      </c>
      <c r="D17" s="43">
        <v>5734</v>
      </c>
      <c r="E17" s="43">
        <v>7</v>
      </c>
      <c r="F17" s="43">
        <v>663</v>
      </c>
      <c r="G17" s="43">
        <v>1274</v>
      </c>
      <c r="H17" s="43">
        <v>147</v>
      </c>
      <c r="I17" s="43">
        <v>226</v>
      </c>
      <c r="J17" s="43">
        <v>3004</v>
      </c>
      <c r="K17" s="43">
        <v>8530</v>
      </c>
      <c r="L17" s="43">
        <v>519221</v>
      </c>
      <c r="M17" s="43">
        <v>417808</v>
      </c>
      <c r="N17" s="54">
        <v>101413</v>
      </c>
      <c r="O17" s="43">
        <v>3422120.01</v>
      </c>
      <c r="P17" s="43">
        <v>3215552.38</v>
      </c>
      <c r="Q17" s="72">
        <v>179336.7</v>
      </c>
      <c r="R17" s="72">
        <v>3242783.31</v>
      </c>
      <c r="S17" s="59">
        <v>37572.61</v>
      </c>
      <c r="T17" s="59">
        <v>11714.09</v>
      </c>
      <c r="U17" s="59">
        <v>436.14</v>
      </c>
      <c r="V17" s="54">
        <v>141764.09000000003</v>
      </c>
      <c r="W17" s="42">
        <v>12149.77</v>
      </c>
      <c r="X17" s="42">
        <v>835.62</v>
      </c>
      <c r="Y17" s="54">
        <v>12985.390000000001</v>
      </c>
      <c r="Z17" s="67">
        <v>17933.670000000002</v>
      </c>
      <c r="AA17" s="102">
        <v>1309.53</v>
      </c>
      <c r="AB17" s="102">
        <v>2128.1</v>
      </c>
      <c r="AC17" s="102">
        <v>0</v>
      </c>
      <c r="AD17" s="104">
        <v>51025.02</v>
      </c>
      <c r="AE17" s="104">
        <v>-1951</v>
      </c>
      <c r="AF17" s="71">
        <v>408627.31</v>
      </c>
      <c r="AG17" s="103">
        <v>107407.40000000002</v>
      </c>
      <c r="AI17" s="74">
        <f t="shared" si="4"/>
        <v>783.13876319758674</v>
      </c>
      <c r="AJ17" s="74">
        <f t="shared" si="5"/>
        <v>1070.4235619174433</v>
      </c>
      <c r="AK17" s="74">
        <f t="shared" si="6"/>
        <v>4.5309200603318249</v>
      </c>
    </row>
    <row r="18" spans="1:37" ht="20.100000000000001" customHeight="1">
      <c r="A18" s="41">
        <v>46063</v>
      </c>
      <c r="B18" s="43">
        <v>113</v>
      </c>
      <c r="C18" s="43">
        <v>50</v>
      </c>
      <c r="D18" s="43">
        <v>5600</v>
      </c>
      <c r="E18" s="43">
        <v>9</v>
      </c>
      <c r="F18" s="43">
        <v>711</v>
      </c>
      <c r="G18" s="43">
        <v>1294</v>
      </c>
      <c r="H18" s="43">
        <v>141</v>
      </c>
      <c r="I18" s="43">
        <v>206</v>
      </c>
      <c r="J18" s="43">
        <v>2883</v>
      </c>
      <c r="K18" s="43">
        <v>12205</v>
      </c>
      <c r="L18" s="43">
        <v>552714</v>
      </c>
      <c r="M18" s="43">
        <v>557348</v>
      </c>
      <c r="N18" s="54">
        <v>-4634</v>
      </c>
      <c r="O18" s="43">
        <v>4226837.93</v>
      </c>
      <c r="P18" s="43">
        <v>3923583.51</v>
      </c>
      <c r="Q18" s="72">
        <v>71911.899999999994</v>
      </c>
      <c r="R18" s="72">
        <v>4154926.03</v>
      </c>
      <c r="S18" s="59">
        <v>40716.83</v>
      </c>
      <c r="T18" s="59">
        <v>12755.42</v>
      </c>
      <c r="U18" s="59">
        <v>573.87</v>
      </c>
      <c r="V18" s="54">
        <v>31195.069999999992</v>
      </c>
      <c r="W18" s="42">
        <v>12933.51</v>
      </c>
      <c r="X18" s="42">
        <v>1114.7</v>
      </c>
      <c r="Y18" s="54">
        <v>14048.210000000001</v>
      </c>
      <c r="Z18" s="67">
        <v>7191.19</v>
      </c>
      <c r="AA18" s="102">
        <v>1934.11</v>
      </c>
      <c r="AB18" s="102">
        <v>0</v>
      </c>
      <c r="AC18" s="102">
        <v>0</v>
      </c>
      <c r="AD18" s="104">
        <v>0</v>
      </c>
      <c r="AE18" s="104">
        <v>-602</v>
      </c>
      <c r="AF18" s="71">
        <v>395926.92</v>
      </c>
      <c r="AG18" s="103">
        <v>8021.5599999999949</v>
      </c>
      <c r="AI18" s="74">
        <f t="shared" si="4"/>
        <v>777.37552742616037</v>
      </c>
      <c r="AJ18" s="74">
        <f t="shared" si="5"/>
        <v>1360.9377419354837</v>
      </c>
      <c r="AK18" s="74">
        <f t="shared" si="6"/>
        <v>4.0548523206751055</v>
      </c>
    </row>
    <row r="19" spans="1:37" ht="20.100000000000001" customHeight="1">
      <c r="A19" s="41">
        <v>46064</v>
      </c>
      <c r="B19" s="43">
        <v>139</v>
      </c>
      <c r="C19" s="43">
        <v>45</v>
      </c>
      <c r="D19" s="43">
        <v>5296</v>
      </c>
      <c r="E19" s="43">
        <v>10</v>
      </c>
      <c r="F19" s="43">
        <v>611</v>
      </c>
      <c r="G19" s="43">
        <v>1192</v>
      </c>
      <c r="H19" s="43">
        <v>119</v>
      </c>
      <c r="I19" s="43">
        <v>177</v>
      </c>
      <c r="J19" s="43">
        <v>2796</v>
      </c>
      <c r="K19" s="43">
        <v>13118</v>
      </c>
      <c r="L19" s="43">
        <v>770005</v>
      </c>
      <c r="M19" s="43">
        <v>375298</v>
      </c>
      <c r="N19" s="54">
        <v>394707</v>
      </c>
      <c r="O19" s="43">
        <v>4954252.47</v>
      </c>
      <c r="P19" s="43">
        <v>4458178.05</v>
      </c>
      <c r="Q19" s="72">
        <v>451700.5</v>
      </c>
      <c r="R19" s="72">
        <v>4502551.97</v>
      </c>
      <c r="S19" s="59">
        <v>56522.28</v>
      </c>
      <c r="T19" s="59">
        <v>20780.22</v>
      </c>
      <c r="U19" s="59">
        <v>616.22</v>
      </c>
      <c r="V19" s="54">
        <v>395178.22</v>
      </c>
      <c r="W19" s="42">
        <v>18018.12</v>
      </c>
      <c r="X19" s="42">
        <v>750.6</v>
      </c>
      <c r="Y19" s="54">
        <v>18768.719999999998</v>
      </c>
      <c r="Z19" s="67">
        <v>45170.05</v>
      </c>
      <c r="AA19" s="102">
        <v>742.39</v>
      </c>
      <c r="AB19" s="102">
        <v>0</v>
      </c>
      <c r="AC19" s="102">
        <v>0</v>
      </c>
      <c r="AD19" s="104">
        <v>0</v>
      </c>
      <c r="AE19" s="104">
        <v>0</v>
      </c>
      <c r="AF19" s="71">
        <v>404293.92</v>
      </c>
      <c r="AG19" s="103">
        <v>330497.06</v>
      </c>
      <c r="AI19" s="74">
        <f t="shared" si="4"/>
        <v>1260.2373158756138</v>
      </c>
      <c r="AJ19" s="74">
        <f t="shared" si="5"/>
        <v>1594.4842811158799</v>
      </c>
      <c r="AK19" s="74">
        <f t="shared" si="6"/>
        <v>4.5761047463175126</v>
      </c>
    </row>
    <row r="20" spans="1:37" ht="20.100000000000001" customHeight="1">
      <c r="A20" s="41">
        <v>46065</v>
      </c>
      <c r="B20" s="43">
        <v>119</v>
      </c>
      <c r="C20" s="43">
        <v>49</v>
      </c>
      <c r="D20" s="43">
        <v>6284</v>
      </c>
      <c r="E20" s="43">
        <v>3</v>
      </c>
      <c r="F20" s="43">
        <v>677</v>
      </c>
      <c r="G20" s="43">
        <v>1324</v>
      </c>
      <c r="H20" s="43">
        <v>146</v>
      </c>
      <c r="I20" s="43">
        <v>196</v>
      </c>
      <c r="J20" s="43">
        <v>3146</v>
      </c>
      <c r="K20" s="43">
        <v>8435</v>
      </c>
      <c r="L20" s="43">
        <v>473284</v>
      </c>
      <c r="M20" s="43">
        <v>486203</v>
      </c>
      <c r="N20" s="54">
        <v>-12919</v>
      </c>
      <c r="O20" s="43">
        <v>3419784.86</v>
      </c>
      <c r="P20" s="43">
        <v>3191208.94</v>
      </c>
      <c r="Q20" s="72">
        <v>-18905.04</v>
      </c>
      <c r="R20" s="72">
        <v>3438689.9</v>
      </c>
      <c r="S20" s="59">
        <v>37422.11</v>
      </c>
      <c r="T20" s="59">
        <v>14558.63</v>
      </c>
      <c r="U20" s="59">
        <v>559.84</v>
      </c>
      <c r="V20" s="54">
        <v>-56327.15</v>
      </c>
      <c r="W20" s="42">
        <v>11074.85</v>
      </c>
      <c r="X20" s="42">
        <v>972.41</v>
      </c>
      <c r="Y20" s="54">
        <v>12047.26</v>
      </c>
      <c r="Z20" s="67">
        <v>-1890.5040000000001</v>
      </c>
      <c r="AA20" s="102">
        <v>660.41</v>
      </c>
      <c r="AB20" s="102">
        <v>0</v>
      </c>
      <c r="AC20" s="102">
        <v>0</v>
      </c>
      <c r="AD20" s="104">
        <v>0</v>
      </c>
      <c r="AE20" s="104">
        <v>0</v>
      </c>
      <c r="AF20" s="71">
        <v>408193.78</v>
      </c>
      <c r="AG20" s="103">
        <v>-67144.316000000006</v>
      </c>
      <c r="AI20" s="74">
        <f t="shared" si="4"/>
        <v>699.09010339734118</v>
      </c>
      <c r="AJ20" s="74">
        <f t="shared" si="5"/>
        <v>1014.3702924348379</v>
      </c>
      <c r="AK20" s="74">
        <f t="shared" si="6"/>
        <v>4.6469719350073859</v>
      </c>
    </row>
    <row r="21" spans="1:37" ht="20.100000000000001" customHeight="1">
      <c r="A21" s="41">
        <v>46066</v>
      </c>
      <c r="B21" s="43">
        <v>125</v>
      </c>
      <c r="C21" s="43">
        <v>49</v>
      </c>
      <c r="D21" s="43">
        <v>5670</v>
      </c>
      <c r="E21" s="43">
        <v>4</v>
      </c>
      <c r="F21" s="43">
        <v>653</v>
      </c>
      <c r="G21" s="43">
        <v>1235</v>
      </c>
      <c r="H21" s="43">
        <v>150</v>
      </c>
      <c r="I21" s="43">
        <v>210</v>
      </c>
      <c r="J21" s="43">
        <v>2941</v>
      </c>
      <c r="K21" s="43">
        <v>17072</v>
      </c>
      <c r="L21" s="43">
        <v>563037</v>
      </c>
      <c r="M21" s="43">
        <v>430440</v>
      </c>
      <c r="N21" s="54">
        <v>132597</v>
      </c>
      <c r="O21" s="43">
        <v>4019067.98</v>
      </c>
      <c r="P21" s="43">
        <v>3729146.84</v>
      </c>
      <c r="Q21" s="72">
        <v>156853.76999999999</v>
      </c>
      <c r="R21" s="72">
        <v>3862214.21</v>
      </c>
      <c r="S21" s="59">
        <v>47751.95</v>
      </c>
      <c r="T21" s="59">
        <v>11512.32</v>
      </c>
      <c r="U21" s="59">
        <v>618.22</v>
      </c>
      <c r="V21" s="54">
        <v>109101.81999999999</v>
      </c>
      <c r="W21" s="42">
        <v>13175.07</v>
      </c>
      <c r="X21" s="42">
        <v>860.88</v>
      </c>
      <c r="Y21" s="54">
        <v>14035.949999999999</v>
      </c>
      <c r="Z21" s="67">
        <v>15685.377</v>
      </c>
      <c r="AA21" s="102">
        <v>856.88</v>
      </c>
      <c r="AB21" s="102">
        <v>0</v>
      </c>
      <c r="AC21" s="102">
        <v>0</v>
      </c>
      <c r="AD21" s="104">
        <v>0</v>
      </c>
      <c r="AE21" s="104">
        <v>-25151.34</v>
      </c>
      <c r="AF21" s="71">
        <v>411905.75</v>
      </c>
      <c r="AG21" s="103">
        <v>78523.612999999983</v>
      </c>
      <c r="AI21" s="74">
        <f t="shared" si="4"/>
        <v>862.23124042879022</v>
      </c>
      <c r="AJ21" s="74">
        <f t="shared" si="5"/>
        <v>1267.9860047602856</v>
      </c>
      <c r="AK21" s="74">
        <f t="shared" si="6"/>
        <v>4.5038284839203673</v>
      </c>
    </row>
    <row r="22" spans="1:37" ht="20.100000000000001" customHeight="1">
      <c r="A22" s="41">
        <v>46067</v>
      </c>
      <c r="B22" s="43">
        <v>115</v>
      </c>
      <c r="C22" s="43">
        <v>58</v>
      </c>
      <c r="D22" s="43">
        <v>5240</v>
      </c>
      <c r="E22" s="43">
        <v>8</v>
      </c>
      <c r="F22" s="43">
        <v>832</v>
      </c>
      <c r="G22" s="43">
        <v>1388</v>
      </c>
      <c r="H22" s="43">
        <v>172</v>
      </c>
      <c r="I22" s="43">
        <v>221</v>
      </c>
      <c r="J22" s="43">
        <v>2865</v>
      </c>
      <c r="K22" s="43">
        <v>16239</v>
      </c>
      <c r="L22" s="43">
        <v>584675</v>
      </c>
      <c r="M22" s="43">
        <v>454992</v>
      </c>
      <c r="N22" s="54">
        <v>129683</v>
      </c>
      <c r="O22" s="43">
        <v>3732763.6</v>
      </c>
      <c r="P22" s="43">
        <v>3487886.25</v>
      </c>
      <c r="Q22" s="72">
        <v>201249.78</v>
      </c>
      <c r="R22" s="72">
        <v>3531513.82</v>
      </c>
      <c r="S22" s="59">
        <v>69588.44</v>
      </c>
      <c r="T22" s="59">
        <v>10409.280000000001</v>
      </c>
      <c r="U22" s="59">
        <v>686.79</v>
      </c>
      <c r="V22" s="54">
        <v>131661.34</v>
      </c>
      <c r="W22" s="42">
        <v>13681.4</v>
      </c>
      <c r="X22" s="42">
        <v>909.98</v>
      </c>
      <c r="Y22" s="54">
        <v>14591.38</v>
      </c>
      <c r="Z22" s="67">
        <v>20124.978000000003</v>
      </c>
      <c r="AA22" s="102">
        <v>1935.74</v>
      </c>
      <c r="AB22" s="102">
        <v>0</v>
      </c>
      <c r="AC22" s="102">
        <v>0</v>
      </c>
      <c r="AD22" s="104">
        <v>13400</v>
      </c>
      <c r="AE22" s="104">
        <v>-400</v>
      </c>
      <c r="AF22" s="71">
        <v>426158.12</v>
      </c>
      <c r="AG22" s="103">
        <v>95009.241999999984</v>
      </c>
      <c r="AI22" s="74">
        <f t="shared" si="4"/>
        <v>702.734375</v>
      </c>
      <c r="AJ22" s="74">
        <f t="shared" si="5"/>
        <v>1217.4123036649214</v>
      </c>
      <c r="AK22" s="74">
        <f t="shared" si="6"/>
        <v>3.4435096153846154</v>
      </c>
    </row>
    <row r="23" spans="1:37" ht="20.100000000000001" customHeight="1">
      <c r="A23" s="41">
        <v>46068</v>
      </c>
      <c r="B23" s="43">
        <v>162</v>
      </c>
      <c r="C23" s="43">
        <v>58</v>
      </c>
      <c r="D23" s="43">
        <v>5638</v>
      </c>
      <c r="E23" s="43">
        <v>7</v>
      </c>
      <c r="F23" s="43">
        <v>750</v>
      </c>
      <c r="G23" s="43">
        <v>1433</v>
      </c>
      <c r="H23" s="43">
        <v>161</v>
      </c>
      <c r="I23" s="43">
        <v>249</v>
      </c>
      <c r="J23" s="43">
        <v>2947</v>
      </c>
      <c r="K23" s="43">
        <v>12186</v>
      </c>
      <c r="L23" s="43">
        <v>493481</v>
      </c>
      <c r="M23" s="43">
        <v>339699</v>
      </c>
      <c r="N23" s="54">
        <v>153782</v>
      </c>
      <c r="O23" s="43">
        <v>3386792.52</v>
      </c>
      <c r="P23" s="43">
        <v>3120697.76</v>
      </c>
      <c r="Q23" s="72">
        <v>197490.05</v>
      </c>
      <c r="R23" s="72">
        <v>3189302.48</v>
      </c>
      <c r="S23" s="59">
        <v>35658.17</v>
      </c>
      <c r="T23" s="59">
        <v>7855.91</v>
      </c>
      <c r="U23" s="59">
        <v>934.05</v>
      </c>
      <c r="V23" s="54">
        <v>161831.88</v>
      </c>
      <c r="W23" s="42">
        <v>11547.46</v>
      </c>
      <c r="X23" s="42">
        <v>679.4</v>
      </c>
      <c r="Y23" s="54">
        <v>12226.859999999999</v>
      </c>
      <c r="Z23" s="67">
        <v>19749.005000000001</v>
      </c>
      <c r="AA23" s="102">
        <v>2189.71</v>
      </c>
      <c r="AB23" s="102">
        <v>0</v>
      </c>
      <c r="AC23" s="102">
        <v>0</v>
      </c>
      <c r="AD23" s="104">
        <v>0</v>
      </c>
      <c r="AE23" s="104">
        <v>-1834.6</v>
      </c>
      <c r="AF23" s="71">
        <v>437636.27</v>
      </c>
      <c r="AG23" s="103">
        <v>127666.30500000001</v>
      </c>
      <c r="AI23" s="74">
        <f t="shared" si="4"/>
        <v>657.97466666666662</v>
      </c>
      <c r="AJ23" s="74">
        <f t="shared" si="5"/>
        <v>1058.9405361384459</v>
      </c>
      <c r="AK23" s="74">
        <f t="shared" si="6"/>
        <v>3.9293333333333331</v>
      </c>
    </row>
    <row r="24" spans="1:37" ht="20.100000000000001" customHeight="1">
      <c r="A24" s="41">
        <v>46069</v>
      </c>
      <c r="B24" s="43">
        <v>142</v>
      </c>
      <c r="C24" s="43">
        <v>75</v>
      </c>
      <c r="D24" s="43">
        <v>5434</v>
      </c>
      <c r="E24" s="43">
        <v>9</v>
      </c>
      <c r="F24" s="43">
        <v>717</v>
      </c>
      <c r="G24" s="43">
        <v>1300</v>
      </c>
      <c r="H24" s="43">
        <v>156</v>
      </c>
      <c r="I24" s="43">
        <v>234</v>
      </c>
      <c r="J24" s="43">
        <v>2921</v>
      </c>
      <c r="K24" s="43">
        <v>15713</v>
      </c>
      <c r="L24" s="43">
        <v>594558.02</v>
      </c>
      <c r="M24" s="43">
        <v>571253</v>
      </c>
      <c r="N24" s="54">
        <v>23305.020000000019</v>
      </c>
      <c r="O24" s="43">
        <v>3588102.86</v>
      </c>
      <c r="P24" s="43">
        <v>3311446.98</v>
      </c>
      <c r="Q24" s="72">
        <v>123173.03</v>
      </c>
      <c r="R24" s="72">
        <v>3464929.84</v>
      </c>
      <c r="S24" s="59">
        <v>47647.42</v>
      </c>
      <c r="T24" s="59">
        <v>9897.9500000000007</v>
      </c>
      <c r="U24" s="59">
        <v>581.98</v>
      </c>
      <c r="V24" s="54">
        <v>75525.61</v>
      </c>
      <c r="W24" s="42">
        <v>13912.66</v>
      </c>
      <c r="X24" s="42">
        <v>1142.51</v>
      </c>
      <c r="Y24" s="54">
        <v>15055.17</v>
      </c>
      <c r="Z24" s="67">
        <v>12317.303</v>
      </c>
      <c r="AA24" s="102">
        <v>615.76</v>
      </c>
      <c r="AB24" s="102">
        <v>61505.4</v>
      </c>
      <c r="AC24" s="102">
        <v>0</v>
      </c>
      <c r="AD24" s="104">
        <v>34939</v>
      </c>
      <c r="AE24" s="104">
        <v>-464.63</v>
      </c>
      <c r="AF24" s="71">
        <v>428545.67</v>
      </c>
      <c r="AG24" s="103">
        <v>-13968.022999999999</v>
      </c>
      <c r="AI24" s="74">
        <f t="shared" si="4"/>
        <v>829.23015341701534</v>
      </c>
      <c r="AJ24" s="74">
        <f t="shared" si="5"/>
        <v>1133.6689421431017</v>
      </c>
      <c r="AK24" s="74">
        <f t="shared" si="6"/>
        <v>4.0739191073919105</v>
      </c>
    </row>
    <row r="25" spans="1:37" ht="20.100000000000001" customHeight="1">
      <c r="A25" s="41">
        <v>46070</v>
      </c>
      <c r="B25" s="43">
        <v>141</v>
      </c>
      <c r="C25" s="43">
        <v>73</v>
      </c>
      <c r="D25" s="43">
        <v>5655</v>
      </c>
      <c r="E25" s="43">
        <v>8</v>
      </c>
      <c r="F25" s="43">
        <v>722</v>
      </c>
      <c r="G25" s="43">
        <v>1248</v>
      </c>
      <c r="H25" s="43">
        <v>132</v>
      </c>
      <c r="I25" s="43">
        <v>188</v>
      </c>
      <c r="J25" s="43">
        <v>2951</v>
      </c>
      <c r="K25" s="43">
        <v>9644</v>
      </c>
      <c r="L25" s="43">
        <v>1089811.27</v>
      </c>
      <c r="M25" s="43">
        <v>708519</v>
      </c>
      <c r="N25" s="54">
        <v>381292.27</v>
      </c>
      <c r="O25" s="43">
        <v>5676823.2999999998</v>
      </c>
      <c r="P25" s="43">
        <v>5189168.08</v>
      </c>
      <c r="Q25" s="72">
        <v>649906.56999999995</v>
      </c>
      <c r="R25" s="72">
        <v>5026916.74</v>
      </c>
      <c r="S25" s="59">
        <v>51458.400000000001</v>
      </c>
      <c r="T25" s="59">
        <v>10014.1</v>
      </c>
      <c r="U25" s="59">
        <v>453.4</v>
      </c>
      <c r="V25" s="54">
        <v>598448.16999999993</v>
      </c>
      <c r="W25" s="42">
        <v>25501.58</v>
      </c>
      <c r="X25" s="42">
        <v>1417.04</v>
      </c>
      <c r="Y25" s="54">
        <v>26918.620000000003</v>
      </c>
      <c r="Z25" s="67">
        <v>64990.656999999999</v>
      </c>
      <c r="AA25" s="102">
        <v>1223.49</v>
      </c>
      <c r="AB25" s="102">
        <v>0</v>
      </c>
      <c r="AC25" s="102">
        <v>0</v>
      </c>
      <c r="AD25" s="104">
        <v>163546</v>
      </c>
      <c r="AE25" s="104">
        <v>-5024</v>
      </c>
      <c r="AF25" s="71">
        <v>12239.42</v>
      </c>
      <c r="AG25" s="103">
        <v>505315.40299999993</v>
      </c>
      <c r="AI25" s="74">
        <f t="shared" si="4"/>
        <v>1509.4338919667591</v>
      </c>
      <c r="AJ25" s="74">
        <f t="shared" si="5"/>
        <v>1758.4439444256184</v>
      </c>
      <c r="AK25" s="74">
        <f t="shared" si="6"/>
        <v>4.0872576177285316</v>
      </c>
    </row>
    <row r="26" spans="1:37" ht="20.100000000000001" customHeight="1">
      <c r="A26" s="41">
        <v>46071</v>
      </c>
      <c r="B26" s="43">
        <v>163</v>
      </c>
      <c r="C26" s="43">
        <v>62</v>
      </c>
      <c r="D26" s="43">
        <v>5194</v>
      </c>
      <c r="E26" s="43">
        <v>7</v>
      </c>
      <c r="F26" s="43">
        <v>577</v>
      </c>
      <c r="G26" s="43">
        <v>1098</v>
      </c>
      <c r="H26" s="43">
        <v>133</v>
      </c>
      <c r="I26" s="43">
        <v>197</v>
      </c>
      <c r="J26" s="43">
        <v>2744</v>
      </c>
      <c r="K26" s="43">
        <v>10077</v>
      </c>
      <c r="L26" s="43">
        <v>639200</v>
      </c>
      <c r="M26" s="43">
        <v>359078</v>
      </c>
      <c r="N26" s="54">
        <v>280122</v>
      </c>
      <c r="O26" s="43">
        <v>3989478.88</v>
      </c>
      <c r="P26" s="43">
        <v>3720502.22</v>
      </c>
      <c r="Q26" s="72">
        <v>342021.3</v>
      </c>
      <c r="R26" s="72">
        <v>3647457.59</v>
      </c>
      <c r="S26" s="59">
        <v>54886.5</v>
      </c>
      <c r="T26" s="59">
        <v>23204.99</v>
      </c>
      <c r="U26" s="59">
        <v>915.41</v>
      </c>
      <c r="V26" s="54">
        <v>287134.8</v>
      </c>
      <c r="W26" s="42">
        <v>14957.28</v>
      </c>
      <c r="X26" s="42">
        <v>718.16</v>
      </c>
      <c r="Y26" s="54">
        <v>15675.44</v>
      </c>
      <c r="Z26" s="67">
        <v>34202.129999999997</v>
      </c>
      <c r="AA26" s="102">
        <v>13298.91</v>
      </c>
      <c r="AB26" s="102">
        <v>0</v>
      </c>
      <c r="AC26" s="102">
        <v>0</v>
      </c>
      <c r="AD26" s="104">
        <v>0</v>
      </c>
      <c r="AE26" s="104">
        <v>0</v>
      </c>
      <c r="AF26" s="71">
        <v>92678.6</v>
      </c>
      <c r="AG26" s="103">
        <v>223958.31999999998</v>
      </c>
      <c r="AI26" s="74">
        <f t="shared" si="4"/>
        <v>1107.7989601386482</v>
      </c>
      <c r="AJ26" s="74">
        <f t="shared" si="5"/>
        <v>1355.8681559766765</v>
      </c>
      <c r="AK26" s="74">
        <f t="shared" si="6"/>
        <v>4.7556325823223569</v>
      </c>
    </row>
    <row r="27" spans="1:37" ht="20.100000000000001" customHeight="1">
      <c r="A27" s="41">
        <v>46072</v>
      </c>
      <c r="B27" s="43">
        <v>162</v>
      </c>
      <c r="C27" s="43">
        <v>49</v>
      </c>
      <c r="D27" s="43">
        <v>5099</v>
      </c>
      <c r="E27" s="43">
        <v>6</v>
      </c>
      <c r="F27" s="43">
        <v>603</v>
      </c>
      <c r="G27" s="43">
        <v>1196</v>
      </c>
      <c r="H27" s="43">
        <v>138</v>
      </c>
      <c r="I27" s="43">
        <v>210</v>
      </c>
      <c r="J27" s="43">
        <v>2683</v>
      </c>
      <c r="K27" s="43">
        <v>11236</v>
      </c>
      <c r="L27" s="43">
        <v>1051117</v>
      </c>
      <c r="M27" s="43">
        <v>1010492</v>
      </c>
      <c r="N27" s="54">
        <v>40625</v>
      </c>
      <c r="O27" s="43">
        <v>6820219.5700000003</v>
      </c>
      <c r="P27" s="43">
        <v>6224369.7800000003</v>
      </c>
      <c r="Q27" s="72">
        <v>77289.14</v>
      </c>
      <c r="R27" s="72">
        <v>6742930.4299999997</v>
      </c>
      <c r="S27" s="59">
        <v>47412.85</v>
      </c>
      <c r="T27" s="59">
        <v>12655.62</v>
      </c>
      <c r="U27" s="59">
        <v>479.4</v>
      </c>
      <c r="V27" s="54">
        <v>29876.29</v>
      </c>
      <c r="W27" s="42">
        <v>24596.14</v>
      </c>
      <c r="X27" s="42">
        <v>2020.98</v>
      </c>
      <c r="Y27" s="54">
        <v>26617.119999999999</v>
      </c>
      <c r="Z27" s="67">
        <v>7728.9140000000007</v>
      </c>
      <c r="AA27" s="102">
        <v>3048.77</v>
      </c>
      <c r="AB27" s="102">
        <v>0</v>
      </c>
      <c r="AC27" s="102">
        <v>0</v>
      </c>
      <c r="AD27" s="104">
        <v>26664</v>
      </c>
      <c r="AE27" s="104">
        <v>-1094</v>
      </c>
      <c r="AF27" s="71">
        <v>123552.24</v>
      </c>
      <c r="AG27" s="103">
        <v>-7518.5139999999992</v>
      </c>
      <c r="AI27" s="74">
        <f t="shared" si="4"/>
        <v>1743.1459369817578</v>
      </c>
      <c r="AJ27" s="74">
        <f t="shared" si="5"/>
        <v>2319.9291017517703</v>
      </c>
      <c r="AK27" s="74">
        <f t="shared" si="6"/>
        <v>4.4494195688225542</v>
      </c>
    </row>
    <row r="28" spans="1:37" ht="20.100000000000001" customHeight="1">
      <c r="A28" s="41">
        <v>46073</v>
      </c>
      <c r="B28" s="43">
        <v>160</v>
      </c>
      <c r="C28" s="43">
        <v>66</v>
      </c>
      <c r="D28" s="43">
        <v>1531</v>
      </c>
      <c r="E28" s="43">
        <v>11</v>
      </c>
      <c r="F28" s="43">
        <v>590</v>
      </c>
      <c r="G28" s="43">
        <v>1096</v>
      </c>
      <c r="H28" s="43">
        <v>128</v>
      </c>
      <c r="I28" s="43">
        <v>187</v>
      </c>
      <c r="J28" s="43">
        <v>2490</v>
      </c>
      <c r="K28" s="43">
        <v>9804</v>
      </c>
      <c r="L28" s="43">
        <v>953698</v>
      </c>
      <c r="M28" s="43">
        <v>630332</v>
      </c>
      <c r="N28" s="54">
        <v>323366</v>
      </c>
      <c r="O28" s="43">
        <v>6055864.0899999999</v>
      </c>
      <c r="P28" s="43">
        <v>5631555.1200000001</v>
      </c>
      <c r="Q28" s="72">
        <v>415508.1</v>
      </c>
      <c r="R28" s="72">
        <v>5640355.9900000002</v>
      </c>
      <c r="S28" s="59">
        <v>45074.59</v>
      </c>
      <c r="T28" s="59">
        <v>14319.79</v>
      </c>
      <c r="U28" s="59">
        <v>431.16</v>
      </c>
      <c r="V28" s="54">
        <v>370433.51</v>
      </c>
      <c r="W28" s="42">
        <v>22316.53</v>
      </c>
      <c r="X28" s="42">
        <v>1260.6600000000001</v>
      </c>
      <c r="Y28" s="54">
        <v>23577.19</v>
      </c>
      <c r="Z28" s="67">
        <v>41550.81</v>
      </c>
      <c r="AA28" s="102">
        <v>6011.57</v>
      </c>
      <c r="AB28" s="102">
        <v>0</v>
      </c>
      <c r="AC28" s="102">
        <v>0</v>
      </c>
      <c r="AD28" s="104">
        <v>0</v>
      </c>
      <c r="AE28" s="104">
        <v>-2600</v>
      </c>
      <c r="AF28" s="71">
        <v>128694.44</v>
      </c>
      <c r="AG28" s="103">
        <v>299293.94</v>
      </c>
      <c r="AI28" s="74">
        <f t="shared" si="4"/>
        <v>1616.4372881355932</v>
      </c>
      <c r="AJ28" s="74">
        <f t="shared" si="5"/>
        <v>2261.6687228915662</v>
      </c>
      <c r="AK28" s="74">
        <f t="shared" si="6"/>
        <v>4.2203389830508478</v>
      </c>
    </row>
    <row r="29" spans="1:37" ht="20.100000000000001" customHeight="1">
      <c r="A29" s="41">
        <v>46074</v>
      </c>
      <c r="B29" s="43">
        <v>129</v>
      </c>
      <c r="C29" s="43">
        <v>55</v>
      </c>
      <c r="D29" s="43">
        <v>4931</v>
      </c>
      <c r="E29" s="43">
        <v>13</v>
      </c>
      <c r="F29" s="43">
        <v>775</v>
      </c>
      <c r="G29" s="43">
        <v>1322</v>
      </c>
      <c r="H29" s="43">
        <v>139</v>
      </c>
      <c r="I29" s="43">
        <v>193</v>
      </c>
      <c r="J29" s="43">
        <v>2717</v>
      </c>
      <c r="K29" s="43">
        <v>12385</v>
      </c>
      <c r="L29" s="43">
        <v>578668</v>
      </c>
      <c r="M29" s="43">
        <v>434756</v>
      </c>
      <c r="N29" s="54">
        <v>143912</v>
      </c>
      <c r="O29" s="43">
        <v>3712488.99</v>
      </c>
      <c r="P29" s="43">
        <v>3418316.96</v>
      </c>
      <c r="Q29" s="43">
        <v>180842.47</v>
      </c>
      <c r="R29" s="43">
        <v>3531646.53</v>
      </c>
      <c r="S29" s="59">
        <v>69805.42</v>
      </c>
      <c r="T29" s="59">
        <v>13572.31</v>
      </c>
      <c r="U29" s="59">
        <v>2670.5</v>
      </c>
      <c r="V29" s="54">
        <v>111037.05</v>
      </c>
      <c r="W29" s="42">
        <v>13540.83</v>
      </c>
      <c r="X29" s="42">
        <v>869.51</v>
      </c>
      <c r="Y29" s="54">
        <v>14410.34</v>
      </c>
      <c r="Z29" s="67">
        <v>18084.246999999999</v>
      </c>
      <c r="AA29" s="102">
        <v>1366.85</v>
      </c>
      <c r="AB29" s="102">
        <v>0</v>
      </c>
      <c r="AC29" s="102">
        <v>0</v>
      </c>
      <c r="AD29" s="104">
        <v>0</v>
      </c>
      <c r="AE29" s="104">
        <v>-4524</v>
      </c>
      <c r="AF29" s="71">
        <v>138511.95000000001</v>
      </c>
      <c r="AG29" s="103">
        <v>77175.612999999998</v>
      </c>
      <c r="AI29" s="74">
        <f t="shared" si="4"/>
        <v>746.66838709677415</v>
      </c>
      <c r="AJ29" s="74">
        <f t="shared" si="5"/>
        <v>1258.1218108207581</v>
      </c>
      <c r="AK29" s="74">
        <f t="shared" si="6"/>
        <v>3.5058064516129033</v>
      </c>
    </row>
    <row r="30" spans="1:37" ht="20.100000000000001" customHeight="1">
      <c r="A30" s="41">
        <v>46075</v>
      </c>
      <c r="B30" s="43">
        <v>138</v>
      </c>
      <c r="C30" s="43">
        <v>64</v>
      </c>
      <c r="D30" s="43">
        <v>5422</v>
      </c>
      <c r="E30" s="43">
        <v>11</v>
      </c>
      <c r="F30" s="43">
        <v>703</v>
      </c>
      <c r="G30" s="43">
        <v>1200</v>
      </c>
      <c r="H30" s="43">
        <v>141</v>
      </c>
      <c r="I30" s="43">
        <v>195</v>
      </c>
      <c r="J30" s="43">
        <v>2921</v>
      </c>
      <c r="K30" s="43">
        <v>12354</v>
      </c>
      <c r="L30" s="43">
        <v>500212</v>
      </c>
      <c r="M30" s="43">
        <v>599624</v>
      </c>
      <c r="N30" s="54">
        <v>-99412</v>
      </c>
      <c r="O30" s="43">
        <v>3342665.79</v>
      </c>
      <c r="P30" s="43">
        <v>3069646.03</v>
      </c>
      <c r="Q30" s="43">
        <v>22455.62</v>
      </c>
      <c r="R30" s="43">
        <v>3320210.18</v>
      </c>
      <c r="S30" s="59">
        <v>99529.53</v>
      </c>
      <c r="T30" s="59">
        <v>8803.4500000000007</v>
      </c>
      <c r="U30" s="59">
        <v>603.04</v>
      </c>
      <c r="V30" s="54">
        <v>-77073.91</v>
      </c>
      <c r="W30" s="42">
        <v>11704.96</v>
      </c>
      <c r="X30" s="42">
        <v>1199.25</v>
      </c>
      <c r="Y30" s="54">
        <v>12904.21</v>
      </c>
      <c r="Z30" s="67">
        <v>2245.5619999999999</v>
      </c>
      <c r="AA30" s="102">
        <v>2677.8</v>
      </c>
      <c r="AB30" s="102">
        <v>0</v>
      </c>
      <c r="AC30" s="102">
        <v>0</v>
      </c>
      <c r="AD30" s="104">
        <v>0</v>
      </c>
      <c r="AE30" s="104">
        <v>0</v>
      </c>
      <c r="AF30" s="71">
        <v>127173.59</v>
      </c>
      <c r="AG30" s="103">
        <v>-94901.482000000004</v>
      </c>
      <c r="AI30" s="74">
        <f t="shared" si="4"/>
        <v>711.53911806543385</v>
      </c>
      <c r="AJ30" s="74">
        <f t="shared" si="5"/>
        <v>1050.8887470044504</v>
      </c>
      <c r="AK30" s="74">
        <f t="shared" si="6"/>
        <v>4.1550497866287337</v>
      </c>
    </row>
    <row r="31" spans="1:37" ht="20.100000000000001" customHeight="1">
      <c r="A31" s="41">
        <v>46076</v>
      </c>
      <c r="B31" s="43">
        <v>125</v>
      </c>
      <c r="C31" s="43">
        <v>54</v>
      </c>
      <c r="D31" s="43">
        <v>4766</v>
      </c>
      <c r="E31" s="43">
        <v>5</v>
      </c>
      <c r="F31" s="43">
        <v>601</v>
      </c>
      <c r="G31" s="43">
        <v>1072</v>
      </c>
      <c r="H31" s="43">
        <v>143</v>
      </c>
      <c r="I31" s="43">
        <v>196</v>
      </c>
      <c r="J31" s="43">
        <v>2594</v>
      </c>
      <c r="K31" s="43">
        <v>10430</v>
      </c>
      <c r="L31" s="43">
        <v>476739</v>
      </c>
      <c r="M31" s="43">
        <v>336506</v>
      </c>
      <c r="N31" s="54">
        <v>140233</v>
      </c>
      <c r="O31" s="43">
        <v>2614695.21</v>
      </c>
      <c r="P31" s="43">
        <v>2449134.37</v>
      </c>
      <c r="Q31" s="43">
        <v>186900.64</v>
      </c>
      <c r="R31" s="43">
        <v>2427794.5699999998</v>
      </c>
      <c r="S31" s="59">
        <v>72414.38</v>
      </c>
      <c r="T31" s="59">
        <v>8900.98</v>
      </c>
      <c r="U31" s="59">
        <v>492.31</v>
      </c>
      <c r="V31" s="54">
        <v>114486.26000000001</v>
      </c>
      <c r="W31" s="42">
        <v>11155.69</v>
      </c>
      <c r="X31" s="42">
        <v>673.01</v>
      </c>
      <c r="Y31" s="54">
        <v>11828.7</v>
      </c>
      <c r="Z31" s="67">
        <v>18690.064000000002</v>
      </c>
      <c r="AA31" s="102">
        <v>1667.95</v>
      </c>
      <c r="AB31" s="102">
        <v>55080.52</v>
      </c>
      <c r="AC31" s="102">
        <v>0</v>
      </c>
      <c r="AD31" s="70">
        <v>0</v>
      </c>
      <c r="AE31" s="104">
        <v>-23787.5</v>
      </c>
      <c r="AF31" s="71">
        <v>118527.66</v>
      </c>
      <c r="AG31" s="103">
        <v>27219.026000000016</v>
      </c>
      <c r="AI31" s="74">
        <f t="shared" si="4"/>
        <v>793.24292845257901</v>
      </c>
      <c r="AJ31" s="74">
        <f t="shared" si="5"/>
        <v>944.15357363145722</v>
      </c>
      <c r="AK31" s="74">
        <f t="shared" si="6"/>
        <v>4.3161397670549082</v>
      </c>
    </row>
    <row r="32" spans="1:37" ht="20.100000000000001" customHeight="1">
      <c r="A32" s="41">
        <v>46077</v>
      </c>
      <c r="B32" s="43">
        <v>140</v>
      </c>
      <c r="C32" s="46">
        <v>51</v>
      </c>
      <c r="D32" s="45">
        <v>4863</v>
      </c>
      <c r="E32" s="45">
        <v>9</v>
      </c>
      <c r="F32" s="45">
        <v>590</v>
      </c>
      <c r="G32" s="45">
        <v>1099</v>
      </c>
      <c r="H32" s="45">
        <v>116</v>
      </c>
      <c r="I32" s="45">
        <v>170</v>
      </c>
      <c r="J32" s="45">
        <v>2569</v>
      </c>
      <c r="K32" s="45">
        <v>8535</v>
      </c>
      <c r="L32" s="45">
        <v>457319</v>
      </c>
      <c r="M32" s="45">
        <v>440022</v>
      </c>
      <c r="N32" s="56">
        <v>17297</v>
      </c>
      <c r="O32" s="45">
        <v>5143944.8499999996</v>
      </c>
      <c r="P32" s="45">
        <v>4787081.55</v>
      </c>
      <c r="Q32" s="45">
        <v>18034.330000000002</v>
      </c>
      <c r="R32" s="45">
        <v>5125910.53</v>
      </c>
      <c r="S32" s="45">
        <v>35823.81</v>
      </c>
      <c r="T32" s="45">
        <v>5297.1</v>
      </c>
      <c r="U32" s="45">
        <v>858.32</v>
      </c>
      <c r="V32" s="56">
        <v>-17789.479999999996</v>
      </c>
      <c r="W32" s="42">
        <v>10701.26</v>
      </c>
      <c r="X32" s="42">
        <v>880.04</v>
      </c>
      <c r="Y32" s="54">
        <v>11581.3</v>
      </c>
      <c r="Z32" s="67">
        <v>1803.4330000000002</v>
      </c>
      <c r="AA32" s="102">
        <v>5063.7299999999996</v>
      </c>
      <c r="AB32" s="102">
        <v>0</v>
      </c>
      <c r="AC32" s="102">
        <v>0</v>
      </c>
      <c r="AD32" s="70">
        <v>0</v>
      </c>
      <c r="AE32" s="104">
        <v>0</v>
      </c>
      <c r="AF32" s="72">
        <v>148033.73000000001</v>
      </c>
      <c r="AG32" s="103">
        <v>-36237.942999999999</v>
      </c>
      <c r="AI32" s="74">
        <f t="shared" si="4"/>
        <v>775.11694915254236</v>
      </c>
      <c r="AJ32" s="74">
        <f t="shared" si="5"/>
        <v>1863.4027053328143</v>
      </c>
      <c r="AK32" s="74">
        <f t="shared" si="6"/>
        <v>4.3542372881355931</v>
      </c>
    </row>
    <row r="33" spans="1:37" ht="20.100000000000001" customHeight="1">
      <c r="A33" s="41">
        <v>46078</v>
      </c>
      <c r="B33" s="43">
        <v>133</v>
      </c>
      <c r="C33" s="43">
        <v>50</v>
      </c>
      <c r="D33" s="43">
        <v>4622</v>
      </c>
      <c r="E33" s="43">
        <v>8</v>
      </c>
      <c r="F33" s="43">
        <v>577</v>
      </c>
      <c r="G33" s="43">
        <v>1113</v>
      </c>
      <c r="H33" s="43">
        <v>132</v>
      </c>
      <c r="I33" s="43">
        <v>178</v>
      </c>
      <c r="J33" s="43">
        <v>2483</v>
      </c>
      <c r="K33" s="43">
        <v>7160</v>
      </c>
      <c r="L33" s="43">
        <v>587847</v>
      </c>
      <c r="M33" s="43">
        <v>423717</v>
      </c>
      <c r="N33" s="56">
        <v>164130</v>
      </c>
      <c r="O33" s="43">
        <v>6437332.7699999996</v>
      </c>
      <c r="P33" s="43">
        <v>5618112.8399999999</v>
      </c>
      <c r="Q33" s="43">
        <v>227178.37</v>
      </c>
      <c r="R33" s="43">
        <v>6210154.4100000001</v>
      </c>
      <c r="S33" s="59">
        <v>42885.17</v>
      </c>
      <c r="T33" s="59">
        <v>20284.82</v>
      </c>
      <c r="U33" s="59">
        <v>614.84</v>
      </c>
      <c r="V33" s="56">
        <v>184293.2</v>
      </c>
      <c r="W33" s="42">
        <v>13755.62</v>
      </c>
      <c r="X33" s="42">
        <v>847.43</v>
      </c>
      <c r="Y33" s="54">
        <v>14603.050000000001</v>
      </c>
      <c r="Z33" s="67">
        <v>22717.837</v>
      </c>
      <c r="AA33" s="102">
        <v>717.76</v>
      </c>
      <c r="AB33" s="102">
        <v>0</v>
      </c>
      <c r="AC33" s="102">
        <v>0</v>
      </c>
      <c r="AD33" s="104">
        <v>0</v>
      </c>
      <c r="AE33" s="104">
        <v>-818.75</v>
      </c>
      <c r="AF33" s="71">
        <v>138324.65</v>
      </c>
      <c r="AG33" s="103">
        <v>146254.55300000001</v>
      </c>
      <c r="AI33" s="74">
        <f t="shared" si="4"/>
        <v>1018.7989601386482</v>
      </c>
      <c r="AJ33" s="74">
        <f t="shared" si="5"/>
        <v>2262.6310269834876</v>
      </c>
      <c r="AK33" s="74">
        <f t="shared" si="6"/>
        <v>4.3032928942807622</v>
      </c>
    </row>
    <row r="34" spans="1:37" ht="20.100000000000001" customHeight="1">
      <c r="A34" s="41">
        <v>46079</v>
      </c>
      <c r="B34" s="43">
        <v>205</v>
      </c>
      <c r="C34" s="43">
        <v>46</v>
      </c>
      <c r="D34" s="43">
        <v>4737</v>
      </c>
      <c r="E34" s="43">
        <v>5</v>
      </c>
      <c r="F34" s="43">
        <v>573</v>
      </c>
      <c r="G34" s="43">
        <v>1172</v>
      </c>
      <c r="H34" s="43">
        <v>134</v>
      </c>
      <c r="I34" s="43">
        <v>192</v>
      </c>
      <c r="J34" s="43">
        <v>2614</v>
      </c>
      <c r="K34" s="43">
        <v>9355</v>
      </c>
      <c r="L34" s="43">
        <v>628991</v>
      </c>
      <c r="M34" s="43">
        <v>374597</v>
      </c>
      <c r="N34" s="56">
        <v>254394</v>
      </c>
      <c r="O34" s="43">
        <v>4141941.43</v>
      </c>
      <c r="P34" s="43">
        <v>3833324.63</v>
      </c>
      <c r="Q34" s="43">
        <v>381065.63</v>
      </c>
      <c r="R34" s="43">
        <v>3760875.8</v>
      </c>
      <c r="S34" s="59">
        <v>46406.21</v>
      </c>
      <c r="T34" s="59">
        <v>12026.94</v>
      </c>
      <c r="U34" s="59">
        <v>566.69000000000005</v>
      </c>
      <c r="V34" s="56">
        <v>334659.42</v>
      </c>
      <c r="W34" s="42">
        <v>14718.39</v>
      </c>
      <c r="X34" s="42">
        <v>749.19</v>
      </c>
      <c r="Y34" s="54">
        <v>15467.58</v>
      </c>
      <c r="Z34" s="67">
        <v>38106.563000000002</v>
      </c>
      <c r="AA34" s="102">
        <v>2689.94</v>
      </c>
      <c r="AB34" s="102">
        <v>0</v>
      </c>
      <c r="AC34" s="102">
        <v>0</v>
      </c>
      <c r="AD34" s="104">
        <v>0</v>
      </c>
      <c r="AE34" s="104">
        <v>0</v>
      </c>
      <c r="AF34" s="71">
        <v>128742.19</v>
      </c>
      <c r="AG34" s="103">
        <v>278395.33699999994</v>
      </c>
      <c r="AI34" s="74">
        <f t="shared" si="4"/>
        <v>1097.7155322862129</v>
      </c>
      <c r="AJ34" s="74">
        <f t="shared" si="5"/>
        <v>1466.4593075745984</v>
      </c>
      <c r="AK34" s="74">
        <f t="shared" si="6"/>
        <v>4.5619546247818503</v>
      </c>
    </row>
    <row r="35" spans="1:37" ht="20.100000000000001" customHeight="1">
      <c r="A35" s="41">
        <v>46080</v>
      </c>
      <c r="B35" s="43">
        <v>154</v>
      </c>
      <c r="C35" s="43">
        <v>44</v>
      </c>
      <c r="D35" s="43">
        <v>4388</v>
      </c>
      <c r="E35" s="43">
        <v>6</v>
      </c>
      <c r="F35" s="43">
        <v>563</v>
      </c>
      <c r="G35" s="43">
        <v>1085</v>
      </c>
      <c r="H35" s="43">
        <v>122</v>
      </c>
      <c r="I35" s="43">
        <v>181</v>
      </c>
      <c r="J35" s="43">
        <v>2479</v>
      </c>
      <c r="K35" s="43">
        <v>7504</v>
      </c>
      <c r="L35" s="43">
        <v>569915</v>
      </c>
      <c r="M35" s="43">
        <v>577760</v>
      </c>
      <c r="N35" s="56">
        <v>-7845</v>
      </c>
      <c r="O35" s="43">
        <v>3258683.49</v>
      </c>
      <c r="P35" s="43">
        <v>3046329.01</v>
      </c>
      <c r="Q35" s="43">
        <v>61635.95</v>
      </c>
      <c r="R35" s="43">
        <v>3197047.54</v>
      </c>
      <c r="S35" s="59">
        <v>39142.879999999997</v>
      </c>
      <c r="T35" s="59">
        <v>8326.49</v>
      </c>
      <c r="U35" s="59">
        <v>486.96</v>
      </c>
      <c r="V35" s="56">
        <v>22493.07</v>
      </c>
      <c r="W35" s="42">
        <v>13336.01</v>
      </c>
      <c r="X35" s="42">
        <v>1155.52</v>
      </c>
      <c r="Y35" s="54">
        <v>14491.53</v>
      </c>
      <c r="Z35" s="67">
        <v>6163.5950000000003</v>
      </c>
      <c r="AA35" s="102">
        <v>10728.01</v>
      </c>
      <c r="AB35" s="102">
        <v>0</v>
      </c>
      <c r="AC35" s="102">
        <v>0</v>
      </c>
      <c r="AD35" s="104">
        <v>0</v>
      </c>
      <c r="AE35" s="104">
        <v>0</v>
      </c>
      <c r="AF35" s="71">
        <v>133564.89000000001</v>
      </c>
      <c r="AG35" s="103">
        <v>-8890.0650000000023</v>
      </c>
      <c r="AI35" s="74">
        <f t="shared" si="4"/>
        <v>1012.2824156305506</v>
      </c>
      <c r="AJ35" s="74">
        <f t="shared" si="5"/>
        <v>1228.853977410246</v>
      </c>
      <c r="AK35" s="74">
        <f t="shared" si="6"/>
        <v>4.4031971580817055</v>
      </c>
    </row>
    <row r="36" spans="1:37" ht="20.100000000000001" customHeight="1">
      <c r="A36" s="41">
        <v>46081</v>
      </c>
      <c r="B36" s="43">
        <v>233</v>
      </c>
      <c r="C36" s="43">
        <v>63</v>
      </c>
      <c r="D36" s="43">
        <v>8695</v>
      </c>
      <c r="E36" s="43">
        <v>7</v>
      </c>
      <c r="F36" s="43">
        <v>1088</v>
      </c>
      <c r="G36" s="43">
        <v>1781</v>
      </c>
      <c r="H36" s="43">
        <v>189</v>
      </c>
      <c r="I36" s="43">
        <v>290</v>
      </c>
      <c r="J36" s="43">
        <v>4007</v>
      </c>
      <c r="K36" s="43">
        <v>11047</v>
      </c>
      <c r="L36" s="43">
        <v>822366</v>
      </c>
      <c r="M36" s="43">
        <v>787484</v>
      </c>
      <c r="N36" s="56">
        <v>34882</v>
      </c>
      <c r="O36" s="43">
        <v>4877019.8499999996</v>
      </c>
      <c r="P36" s="43">
        <v>4545348.2300000004</v>
      </c>
      <c r="Q36" s="43">
        <v>55597.43</v>
      </c>
      <c r="R36" s="43">
        <v>4821422.42</v>
      </c>
      <c r="S36" s="59">
        <v>84468.19</v>
      </c>
      <c r="T36" s="59">
        <v>12032.82</v>
      </c>
      <c r="U36" s="59">
        <v>633.97</v>
      </c>
      <c r="V36" s="56">
        <v>-28870.760000000002</v>
      </c>
      <c r="W36" s="42">
        <v>19243.36</v>
      </c>
      <c r="X36" s="42">
        <v>1574.97</v>
      </c>
      <c r="Y36" s="54">
        <v>20818.330000000002</v>
      </c>
      <c r="Z36" s="67">
        <v>5559.7430000000004</v>
      </c>
      <c r="AA36" s="102">
        <v>7099.86</v>
      </c>
      <c r="AB36" s="102">
        <v>0</v>
      </c>
      <c r="AC36" s="102">
        <v>0</v>
      </c>
      <c r="AD36" s="104">
        <v>0</v>
      </c>
      <c r="AE36" s="104">
        <v>-3454</v>
      </c>
      <c r="AF36" s="71">
        <v>146531.74</v>
      </c>
      <c r="AG36" s="103">
        <v>-62348.693000000007</v>
      </c>
      <c r="AI36" s="74">
        <f t="shared" si="4"/>
        <v>755.85110294117646</v>
      </c>
      <c r="AJ36" s="74">
        <f t="shared" si="5"/>
        <v>1134.3519416021963</v>
      </c>
      <c r="AK36" s="74">
        <f t="shared" si="6"/>
        <v>3.6829044117647061</v>
      </c>
    </row>
    <row r="37" spans="1:37" ht="20.100000000000001" hidden="1" customHeight="1">
      <c r="A37" s="41">
        <v>46082</v>
      </c>
      <c r="B37" s="43"/>
      <c r="C37" s="43"/>
      <c r="D37" s="43"/>
      <c r="E37" s="43"/>
      <c r="F37" s="43"/>
      <c r="G37" s="43"/>
      <c r="H37" s="43"/>
      <c r="I37" s="43"/>
      <c r="J37" s="43"/>
      <c r="K37" s="43"/>
      <c r="L37" s="43"/>
      <c r="M37" s="43"/>
      <c r="N37" s="56" t="s">
        <v>181</v>
      </c>
      <c r="O37" s="43"/>
      <c r="P37" s="43"/>
      <c r="Q37" s="43"/>
      <c r="R37" s="43"/>
      <c r="S37" s="59"/>
      <c r="T37" s="59"/>
      <c r="U37" s="59"/>
      <c r="V37" s="56" t="s">
        <v>181</v>
      </c>
      <c r="W37" s="42"/>
      <c r="X37" s="42"/>
      <c r="Y37" s="54">
        <v>0</v>
      </c>
      <c r="Z37" s="67" t="s">
        <v>181</v>
      </c>
      <c r="AA37" s="102"/>
      <c r="AB37" s="102"/>
      <c r="AC37" s="102"/>
      <c r="AD37" s="104"/>
      <c r="AE37" s="104"/>
      <c r="AF37" s="71"/>
      <c r="AG37" s="103" t="s">
        <v>181</v>
      </c>
      <c r="AI37" s="74" t="e">
        <f t="shared" si="4"/>
        <v>#DIV/0!</v>
      </c>
      <c r="AJ37" s="74" t="e">
        <f t="shared" si="5"/>
        <v>#DIV/0!</v>
      </c>
      <c r="AK37" s="74" t="e">
        <f t="shared" si="6"/>
        <v>#DIV/0!</v>
      </c>
    </row>
    <row r="38" spans="1:37" ht="20.100000000000001" hidden="1" customHeight="1">
      <c r="A38" s="41">
        <v>46083</v>
      </c>
      <c r="B38" s="43"/>
      <c r="C38" s="43"/>
      <c r="D38" s="43"/>
      <c r="E38" s="43"/>
      <c r="F38" s="43"/>
      <c r="G38" s="43"/>
      <c r="H38" s="43"/>
      <c r="I38" s="43"/>
      <c r="J38" s="43"/>
      <c r="K38" s="43"/>
      <c r="L38" s="43"/>
      <c r="M38" s="43"/>
      <c r="N38" s="56" t="s">
        <v>181</v>
      </c>
      <c r="O38" s="43"/>
      <c r="P38" s="43"/>
      <c r="Q38" s="43"/>
      <c r="R38" s="43"/>
      <c r="S38" s="59"/>
      <c r="T38" s="59"/>
      <c r="U38" s="59"/>
      <c r="V38" s="56" t="s">
        <v>181</v>
      </c>
      <c r="W38" s="42"/>
      <c r="X38" s="42"/>
      <c r="Y38" s="54">
        <v>0</v>
      </c>
      <c r="Z38" s="67" t="s">
        <v>181</v>
      </c>
      <c r="AA38" s="102"/>
      <c r="AB38" s="102"/>
      <c r="AC38" s="102"/>
      <c r="AD38" s="104"/>
      <c r="AE38" s="104"/>
      <c r="AF38" s="71"/>
      <c r="AG38" s="103" t="s">
        <v>181</v>
      </c>
      <c r="AI38" s="74" t="e">
        <f t="shared" si="4"/>
        <v>#DIV/0!</v>
      </c>
      <c r="AJ38" s="74" t="e">
        <f t="shared" si="5"/>
        <v>#DIV/0!</v>
      </c>
      <c r="AK38" s="74" t="e">
        <f t="shared" si="6"/>
        <v>#DIV/0!</v>
      </c>
    </row>
    <row r="39" spans="1:37" ht="20.100000000000001" hidden="1" customHeight="1">
      <c r="A39" s="41">
        <v>46084</v>
      </c>
      <c r="B39" s="45"/>
      <c r="C39" s="46"/>
      <c r="D39" s="45"/>
      <c r="E39" s="45"/>
      <c r="F39" s="45"/>
      <c r="G39" s="45"/>
      <c r="H39" s="46"/>
      <c r="I39" s="45"/>
      <c r="J39" s="45"/>
      <c r="K39" s="45"/>
      <c r="L39" s="45"/>
      <c r="M39" s="45"/>
      <c r="N39" s="55" t="s">
        <v>181</v>
      </c>
      <c r="O39" s="45"/>
      <c r="P39" s="45"/>
      <c r="Q39" s="45"/>
      <c r="R39" s="45"/>
      <c r="S39" s="45"/>
      <c r="T39" s="45"/>
      <c r="U39" s="45"/>
      <c r="V39" s="55" t="s">
        <v>181</v>
      </c>
      <c r="W39" s="42"/>
      <c r="X39" s="42"/>
      <c r="Y39" s="54">
        <v>0</v>
      </c>
      <c r="Z39" s="67" t="s">
        <v>181</v>
      </c>
      <c r="AA39" s="102"/>
      <c r="AB39" s="102"/>
      <c r="AC39" s="102"/>
      <c r="AD39" s="104"/>
      <c r="AE39" s="106"/>
      <c r="AF39" s="61"/>
      <c r="AG39" s="103" t="s">
        <v>181</v>
      </c>
      <c r="AI39" s="74" t="e">
        <f t="shared" si="4"/>
        <v>#DIV/0!</v>
      </c>
      <c r="AJ39" s="74" t="e">
        <f t="shared" si="5"/>
        <v>#DIV/0!</v>
      </c>
      <c r="AK39" s="74" t="e">
        <f t="shared" si="6"/>
        <v>#DIV/0!</v>
      </c>
    </row>
    <row r="40" spans="1:37" s="24" customFormat="1" ht="30" customHeight="1" thickBot="1">
      <c r="A40" s="80" t="s">
        <v>108</v>
      </c>
      <c r="B40" s="81">
        <v>4330</v>
      </c>
      <c r="C40" s="81">
        <v>1674</v>
      </c>
      <c r="D40" s="81">
        <v>158310</v>
      </c>
      <c r="E40" s="81">
        <v>226</v>
      </c>
      <c r="F40" s="81">
        <v>19908</v>
      </c>
      <c r="G40" s="81">
        <v>36235</v>
      </c>
      <c r="H40" s="81">
        <v>4190</v>
      </c>
      <c r="I40" s="81">
        <v>6107</v>
      </c>
      <c r="J40" s="81">
        <v>84778</v>
      </c>
      <c r="K40" s="81">
        <v>327278</v>
      </c>
      <c r="L40" s="81">
        <v>19075397.969999999</v>
      </c>
      <c r="M40" s="81">
        <v>15523306</v>
      </c>
      <c r="N40" s="81">
        <v>3552091.97</v>
      </c>
      <c r="O40" s="81">
        <v>124340697.75999998</v>
      </c>
      <c r="P40" s="81">
        <v>114802790.09</v>
      </c>
      <c r="Q40" s="81">
        <v>5583439.1599999983</v>
      </c>
      <c r="R40" s="81">
        <v>118757258.69</v>
      </c>
      <c r="S40" s="81">
        <v>1543794.2399999998</v>
      </c>
      <c r="T40" s="81">
        <v>339757.18</v>
      </c>
      <c r="U40" s="81">
        <v>23251.969999999998</v>
      </c>
      <c r="V40" s="81">
        <v>4039644.92</v>
      </c>
      <c r="W40" s="81">
        <v>446364.31000000011</v>
      </c>
      <c r="X40" s="81">
        <v>31046.619999999995</v>
      </c>
      <c r="Y40" s="81">
        <v>477410.93000000011</v>
      </c>
      <c r="Z40" s="81">
        <v>558343.91599999997</v>
      </c>
      <c r="AA40" s="81">
        <v>127156.95000000001</v>
      </c>
      <c r="AB40" s="81">
        <v>141280.79</v>
      </c>
      <c r="AC40" s="81">
        <v>0</v>
      </c>
      <c r="AD40" s="81">
        <v>347351.02</v>
      </c>
      <c r="AE40" s="81">
        <v>-145792.82</v>
      </c>
      <c r="AF40" s="81">
        <v>8188781.9600000028</v>
      </c>
      <c r="AG40" s="158">
        <v>2735452.3339999993</v>
      </c>
      <c r="AI40" s="76">
        <f t="shared" si="4"/>
        <v>958.17751506931882</v>
      </c>
      <c r="AJ40" s="76">
        <f t="shared" si="5"/>
        <v>1354.1578014343345</v>
      </c>
      <c r="AK40" s="76">
        <f t="shared" si="6"/>
        <v>4.2584890496282899</v>
      </c>
    </row>
    <row r="41" spans="1:37" ht="20.100000000000001" customHeight="1" thickBot="1">
      <c r="A41" s="194" t="s">
        <v>131</v>
      </c>
      <c r="B41" s="195"/>
      <c r="C41" s="195"/>
      <c r="D41" s="195"/>
      <c r="E41" s="195"/>
      <c r="F41" s="195"/>
      <c r="G41" s="195"/>
      <c r="H41" s="195"/>
      <c r="I41" s="196"/>
      <c r="J41" s="195"/>
      <c r="K41" s="195"/>
      <c r="L41" s="195"/>
      <c r="M41" s="195"/>
      <c r="N41" s="195"/>
      <c r="O41" s="195"/>
      <c r="P41" s="195"/>
      <c r="Q41" s="195"/>
      <c r="R41" s="195"/>
      <c r="S41" s="195"/>
      <c r="T41" s="195"/>
      <c r="U41" s="195"/>
      <c r="V41" s="195"/>
      <c r="W41" s="195"/>
      <c r="X41" s="195"/>
      <c r="Y41" s="195"/>
      <c r="Z41" s="195"/>
      <c r="AA41" s="195"/>
      <c r="AB41" s="195"/>
      <c r="AC41" s="195"/>
      <c r="AD41" s="195"/>
      <c r="AE41" s="195"/>
      <c r="AF41" s="195"/>
      <c r="AG41" s="197"/>
    </row>
    <row r="42" spans="1:37" ht="20.100000000000001" customHeight="1">
      <c r="W42" s="182" t="s">
        <v>145</v>
      </c>
      <c r="X42" s="182"/>
    </row>
  </sheetData>
  <mergeCells count="3">
    <mergeCell ref="A6:AG6"/>
    <mergeCell ref="A41:AG41"/>
    <mergeCell ref="W42:X42"/>
  </mergeCells>
  <phoneticPr fontId="37" type="noConversion"/>
  <conditionalFormatting sqref="B40:Z40 AB40:AG40">
    <cfRule type="cellIs" dxfId="111" priority="56" operator="lessThan">
      <formula>0</formula>
    </cfRule>
  </conditionalFormatting>
  <conditionalFormatting sqref="N9:N13 N15 N29:N39">
    <cfRule type="cellIs" dxfId="110" priority="58" operator="lessThan">
      <formula>0</formula>
    </cfRule>
  </conditionalFormatting>
  <conditionalFormatting sqref="Q9:V13 Q15:V15 Q29:V39">
    <cfRule type="cellIs" dxfId="109" priority="57" operator="lessThan">
      <formula>0</formula>
    </cfRule>
  </conditionalFormatting>
  <conditionalFormatting sqref="Y9:Z13 Y15:Z15 Y29:Z39 AB15:AF15 AB10:AF13 AG10:AG39 AB29:AF39 AB9:AG9">
    <cfRule type="cellIs" dxfId="108" priority="55" operator="lessThan">
      <formula>0</formula>
    </cfRule>
  </conditionalFormatting>
  <conditionalFormatting sqref="N14">
    <cfRule type="cellIs" dxfId="107" priority="54" operator="lessThan">
      <formula>0</formula>
    </cfRule>
  </conditionalFormatting>
  <conditionalFormatting sqref="Q14:V14">
    <cfRule type="cellIs" dxfId="106" priority="53" operator="lessThan">
      <formula>0</formula>
    </cfRule>
  </conditionalFormatting>
  <conditionalFormatting sqref="Y14:Z14 AB14:AF14">
    <cfRule type="cellIs" dxfId="105" priority="52" operator="lessThan">
      <formula>0</formula>
    </cfRule>
  </conditionalFormatting>
  <conditionalFormatting sqref="N16:N17">
    <cfRule type="cellIs" dxfId="104" priority="51" operator="lessThan">
      <formula>0</formula>
    </cfRule>
  </conditionalFormatting>
  <conditionalFormatting sqref="Q16:V17">
    <cfRule type="cellIs" dxfId="103" priority="50" operator="lessThan">
      <formula>0</formula>
    </cfRule>
  </conditionalFormatting>
  <conditionalFormatting sqref="Y16:Z17 AB16:AF17">
    <cfRule type="cellIs" dxfId="102" priority="49" operator="lessThan">
      <formula>0</formula>
    </cfRule>
  </conditionalFormatting>
  <conditionalFormatting sqref="N18">
    <cfRule type="cellIs" dxfId="101" priority="48" operator="lessThan">
      <formula>0</formula>
    </cfRule>
  </conditionalFormatting>
  <conditionalFormatting sqref="Q18:V18">
    <cfRule type="cellIs" dxfId="100" priority="47" operator="lessThan">
      <formula>0</formula>
    </cfRule>
  </conditionalFormatting>
  <conditionalFormatting sqref="Y18:Z18 AB18:AF18">
    <cfRule type="cellIs" dxfId="99" priority="46" operator="lessThan">
      <formula>0</formula>
    </cfRule>
  </conditionalFormatting>
  <conditionalFormatting sqref="N19">
    <cfRule type="cellIs" dxfId="98" priority="45" operator="lessThan">
      <formula>0</formula>
    </cfRule>
  </conditionalFormatting>
  <conditionalFormatting sqref="Q19:V19">
    <cfRule type="cellIs" dxfId="97" priority="44" operator="lessThan">
      <formula>0</formula>
    </cfRule>
  </conditionalFormatting>
  <conditionalFormatting sqref="Y19:Z19 AB19:AF19">
    <cfRule type="cellIs" dxfId="96" priority="43" operator="lessThan">
      <formula>0</formula>
    </cfRule>
  </conditionalFormatting>
  <conditionalFormatting sqref="N20">
    <cfRule type="cellIs" dxfId="95" priority="42" operator="lessThan">
      <formula>0</formula>
    </cfRule>
  </conditionalFormatting>
  <conditionalFormatting sqref="Q20:V20">
    <cfRule type="cellIs" dxfId="94" priority="41" operator="lessThan">
      <formula>0</formula>
    </cfRule>
  </conditionalFormatting>
  <conditionalFormatting sqref="Y20:Z20 AB20:AF20">
    <cfRule type="cellIs" dxfId="93" priority="40" operator="lessThan">
      <formula>0</formula>
    </cfRule>
  </conditionalFormatting>
  <conditionalFormatting sqref="N21">
    <cfRule type="cellIs" dxfId="92" priority="39" operator="lessThan">
      <formula>0</formula>
    </cfRule>
  </conditionalFormatting>
  <conditionalFormatting sqref="Q21:V21">
    <cfRule type="cellIs" dxfId="91" priority="38" operator="lessThan">
      <formula>0</formula>
    </cfRule>
  </conditionalFormatting>
  <conditionalFormatting sqref="Y21:Z21 AB21:AF21">
    <cfRule type="cellIs" dxfId="90" priority="37" operator="lessThan">
      <formula>0</formula>
    </cfRule>
  </conditionalFormatting>
  <conditionalFormatting sqref="N22">
    <cfRule type="cellIs" dxfId="89" priority="36" operator="lessThan">
      <formula>0</formula>
    </cfRule>
  </conditionalFormatting>
  <conditionalFormatting sqref="Q22:V22">
    <cfRule type="cellIs" dxfId="88" priority="35" operator="lessThan">
      <formula>0</formula>
    </cfRule>
  </conditionalFormatting>
  <conditionalFormatting sqref="Y22:Z22 AB22:AF22">
    <cfRule type="cellIs" dxfId="87" priority="34" operator="lessThan">
      <formula>0</formula>
    </cfRule>
  </conditionalFormatting>
  <conditionalFormatting sqref="N23">
    <cfRule type="cellIs" dxfId="86" priority="33" operator="lessThan">
      <formula>0</formula>
    </cfRule>
  </conditionalFormatting>
  <conditionalFormatting sqref="Q23:V23">
    <cfRule type="cellIs" dxfId="85" priority="32" operator="lessThan">
      <formula>0</formula>
    </cfRule>
  </conditionalFormatting>
  <conditionalFormatting sqref="Y23:Z23 AB23:AF23">
    <cfRule type="cellIs" dxfId="84" priority="31" operator="lessThan">
      <formula>0</formula>
    </cfRule>
  </conditionalFormatting>
  <conditionalFormatting sqref="N24">
    <cfRule type="cellIs" dxfId="83" priority="30" operator="lessThan">
      <formula>0</formula>
    </cfRule>
  </conditionalFormatting>
  <conditionalFormatting sqref="Q24:V24 Q23:U23">
    <cfRule type="cellIs" dxfId="82" priority="29" operator="lessThan">
      <formula>0</formula>
    </cfRule>
  </conditionalFormatting>
  <conditionalFormatting sqref="Y24:Z24 AD23:AF23 AB24:AF24">
    <cfRule type="cellIs" dxfId="81" priority="28" operator="lessThan">
      <formula>0</formula>
    </cfRule>
  </conditionalFormatting>
  <conditionalFormatting sqref="N25">
    <cfRule type="cellIs" dxfId="80" priority="27" operator="lessThan">
      <formula>0</formula>
    </cfRule>
  </conditionalFormatting>
  <conditionalFormatting sqref="Q25:V25">
    <cfRule type="cellIs" dxfId="79" priority="26" operator="lessThan">
      <formula>0</formula>
    </cfRule>
  </conditionalFormatting>
  <conditionalFormatting sqref="Y25:Z25 AB25:AF25">
    <cfRule type="cellIs" dxfId="78" priority="25" operator="lessThan">
      <formula>0</formula>
    </cfRule>
  </conditionalFormatting>
  <conditionalFormatting sqref="N26">
    <cfRule type="cellIs" dxfId="77" priority="24" operator="lessThan">
      <formula>0</formula>
    </cfRule>
  </conditionalFormatting>
  <conditionalFormatting sqref="Q26:V26">
    <cfRule type="cellIs" dxfId="76" priority="23" operator="lessThan">
      <formula>0</formula>
    </cfRule>
  </conditionalFormatting>
  <conditionalFormatting sqref="Y26:Z26 AB26:AF26">
    <cfRule type="cellIs" dxfId="75" priority="22" operator="lessThan">
      <formula>0</formula>
    </cfRule>
  </conditionalFormatting>
  <conditionalFormatting sqref="N27">
    <cfRule type="cellIs" dxfId="74" priority="21" operator="lessThan">
      <formula>0</formula>
    </cfRule>
  </conditionalFormatting>
  <conditionalFormatting sqref="Q27:V27">
    <cfRule type="cellIs" dxfId="73" priority="20" operator="lessThan">
      <formula>0</formula>
    </cfRule>
  </conditionalFormatting>
  <conditionalFormatting sqref="Y27:Z27 AB27:AF27">
    <cfRule type="cellIs" dxfId="72" priority="19" operator="lessThan">
      <formula>0</formula>
    </cfRule>
  </conditionalFormatting>
  <conditionalFormatting sqref="N28">
    <cfRule type="cellIs" dxfId="71" priority="18" operator="lessThan">
      <formula>0</formula>
    </cfRule>
  </conditionalFormatting>
  <conditionalFormatting sqref="Q28:V28">
    <cfRule type="cellIs" dxfId="70" priority="17" operator="lessThan">
      <formula>0</formula>
    </cfRule>
  </conditionalFormatting>
  <conditionalFormatting sqref="Y28:Z28 AB28:AF28">
    <cfRule type="cellIs" dxfId="69" priority="16" operator="lessThan">
      <formula>0</formula>
    </cfRule>
  </conditionalFormatting>
  <conditionalFormatting sqref="AA40">
    <cfRule type="cellIs" dxfId="68" priority="15" operator="lessThan">
      <formula>0</formula>
    </cfRule>
  </conditionalFormatting>
  <conditionalFormatting sqref="AA9:AA13 AA15 AA29:AA39">
    <cfRule type="cellIs" dxfId="67" priority="14" operator="lessThan">
      <formula>0</formula>
    </cfRule>
  </conditionalFormatting>
  <conditionalFormatting sqref="AA14">
    <cfRule type="cellIs" dxfId="66" priority="13" operator="lessThan">
      <formula>0</formula>
    </cfRule>
  </conditionalFormatting>
  <conditionalFormatting sqref="AA16:AA17">
    <cfRule type="cellIs" dxfId="65" priority="12" operator="lessThan">
      <formula>0</formula>
    </cfRule>
  </conditionalFormatting>
  <conditionalFormatting sqref="AA18">
    <cfRule type="cellIs" dxfId="64" priority="11" operator="lessThan">
      <formula>0</formula>
    </cfRule>
  </conditionalFormatting>
  <conditionalFormatting sqref="AA19">
    <cfRule type="cellIs" dxfId="63" priority="10" operator="lessThan">
      <formula>0</formula>
    </cfRule>
  </conditionalFormatting>
  <conditionalFormatting sqref="AA20">
    <cfRule type="cellIs" dxfId="62" priority="9" operator="lessThan">
      <formula>0</formula>
    </cfRule>
  </conditionalFormatting>
  <conditionalFormatting sqref="AA21">
    <cfRule type="cellIs" dxfId="61" priority="8" operator="lessThan">
      <formula>0</formula>
    </cfRule>
  </conditionalFormatting>
  <conditionalFormatting sqref="AA22">
    <cfRule type="cellIs" dxfId="60" priority="7" operator="lessThan">
      <formula>0</formula>
    </cfRule>
  </conditionalFormatting>
  <conditionalFormatting sqref="AA23">
    <cfRule type="cellIs" dxfId="59" priority="6" operator="lessThan">
      <formula>0</formula>
    </cfRule>
  </conditionalFormatting>
  <conditionalFormatting sqref="AA24">
    <cfRule type="cellIs" dxfId="58" priority="5" operator="lessThan">
      <formula>0</formula>
    </cfRule>
  </conditionalFormatting>
  <conditionalFormatting sqref="AA25">
    <cfRule type="cellIs" dxfId="57" priority="4" operator="lessThan">
      <formula>0</formula>
    </cfRule>
  </conditionalFormatting>
  <conditionalFormatting sqref="AA26">
    <cfRule type="cellIs" dxfId="56" priority="3" operator="lessThan">
      <formula>0</formula>
    </cfRule>
  </conditionalFormatting>
  <conditionalFormatting sqref="AA27">
    <cfRule type="cellIs" dxfId="55" priority="2" operator="lessThan">
      <formula>0</formula>
    </cfRule>
  </conditionalFormatting>
  <conditionalFormatting sqref="AA28">
    <cfRule type="cellIs" dxfId="54" priority="1" operator="lessThan">
      <formula>0</formula>
    </cfRule>
  </conditionalFormatting>
  <pageMargins left="0.75" right="0.75" top="1" bottom="1" header="0.5" footer="0.5"/>
  <pageSetup paperSize="9" orientation="portrait"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F087C-61A5-4868-9C4C-592E20074890}">
  <dimension ref="A1:AL42"/>
  <sheetViews>
    <sheetView topLeftCell="G1" zoomScale="70" zoomScaleNormal="70" workbookViewId="0">
      <pane ySplit="8" topLeftCell="A9" activePane="bottomLeft" state="frozen"/>
      <selection activeCell="A36" sqref="A6:AH42"/>
      <selection pane="bottomLeft" activeCell="A36" sqref="A6:AH42"/>
    </sheetView>
  </sheetViews>
  <sheetFormatPr defaultColWidth="13.5703125" defaultRowHeight="20.100000000000001" customHeight="1"/>
  <cols>
    <col min="1" max="11" width="13.5703125" style="25"/>
    <col min="12" max="12" width="13.5703125" style="25" customWidth="1"/>
    <col min="13" max="13" width="13.5703125" style="25" hidden="1" customWidth="1"/>
    <col min="14" max="15" width="13.5703125" style="25"/>
    <col min="16" max="16" width="15.85546875" style="25" bestFit="1" customWidth="1"/>
    <col min="17" max="17" width="16" style="25" bestFit="1" customWidth="1"/>
    <col min="18" max="18" width="14.28515625" style="25" bestFit="1" customWidth="1"/>
    <col min="19" max="19" width="15.7109375" style="25" bestFit="1" customWidth="1"/>
    <col min="20" max="20" width="17.42578125" style="25" bestFit="1" customWidth="1"/>
    <col min="21" max="16384" width="13.5703125" style="25"/>
  </cols>
  <sheetData>
    <row r="1" spans="1:38" ht="20.100000000000001" customHeight="1" thickBot="1">
      <c r="A1" s="77"/>
      <c r="B1" s="77"/>
      <c r="F1" s="30"/>
      <c r="G1" s="30"/>
      <c r="H1" s="30"/>
      <c r="I1" s="48"/>
      <c r="J1" s="30"/>
      <c r="K1" s="30"/>
      <c r="L1" s="29"/>
      <c r="M1" s="29"/>
      <c r="N1" s="29"/>
      <c r="O1" s="29"/>
      <c r="Q1" s="29"/>
      <c r="R1" s="29"/>
      <c r="T1" s="29"/>
      <c r="W1" s="29"/>
      <c r="Z1" s="29"/>
      <c r="AA1" s="29"/>
      <c r="AB1" s="29"/>
      <c r="AC1" s="29"/>
      <c r="AD1" s="29"/>
      <c r="AE1" s="29"/>
      <c r="AF1" s="29"/>
      <c r="AH1" s="29"/>
    </row>
    <row r="2" spans="1:38" ht="20.100000000000001" customHeight="1" thickBot="1">
      <c r="A2" s="26" t="str">
        <f>'2026年2月WP'!A2</f>
        <v>2月</v>
      </c>
      <c r="B2" s="27" t="s">
        <v>11</v>
      </c>
      <c r="C2" s="64" t="s">
        <v>12</v>
      </c>
      <c r="D2" s="28" t="s">
        <v>55</v>
      </c>
      <c r="E2" s="29"/>
      <c r="F2" s="30"/>
      <c r="G2" s="30"/>
      <c r="H2" s="30"/>
      <c r="I2" s="48"/>
      <c r="J2" s="30"/>
      <c r="K2" s="30"/>
      <c r="L2" s="50" t="s">
        <v>56</v>
      </c>
      <c r="M2" s="50"/>
      <c r="N2" s="50" t="s">
        <v>57</v>
      </c>
      <c r="O2" s="50" t="s">
        <v>58</v>
      </c>
      <c r="P2" s="50" t="s">
        <v>16</v>
      </c>
      <c r="Q2" s="50" t="s">
        <v>59</v>
      </c>
      <c r="R2" s="50" t="s">
        <v>60</v>
      </c>
      <c r="S2" s="50" t="s">
        <v>18</v>
      </c>
      <c r="T2" s="50" t="s">
        <v>61</v>
      </c>
      <c r="U2" s="50" t="s">
        <v>20</v>
      </c>
      <c r="V2" s="50" t="s">
        <v>21</v>
      </c>
      <c r="W2" s="50" t="s">
        <v>62</v>
      </c>
      <c r="X2" s="50" t="s">
        <v>30</v>
      </c>
      <c r="Y2" s="50" t="s">
        <v>31</v>
      </c>
      <c r="Z2" s="85" t="s">
        <v>126</v>
      </c>
      <c r="AA2" s="50" t="s">
        <v>32</v>
      </c>
      <c r="AB2" s="50" t="s">
        <v>177</v>
      </c>
      <c r="AC2" s="50" t="s">
        <v>110</v>
      </c>
      <c r="AD2" s="50" t="s">
        <v>111</v>
      </c>
      <c r="AE2" s="50" t="s">
        <v>37</v>
      </c>
      <c r="AF2" s="50" t="s">
        <v>38</v>
      </c>
      <c r="AG2" s="50" t="s">
        <v>24</v>
      </c>
      <c r="AH2" s="50" t="s">
        <v>64</v>
      </c>
    </row>
    <row r="3" spans="1:38" ht="20.100000000000001" customHeight="1" thickBot="1">
      <c r="A3" s="31" t="s">
        <v>65</v>
      </c>
      <c r="B3" s="32">
        <f>SUM(B9:B39)</f>
        <v>4026</v>
      </c>
      <c r="C3" s="32">
        <f t="shared" ref="C3:D3" si="0">SUM(C9:C39)</f>
        <v>1085</v>
      </c>
      <c r="D3" s="32">
        <f t="shared" si="0"/>
        <v>75629</v>
      </c>
      <c r="E3" s="29"/>
      <c r="F3" s="30"/>
      <c r="G3" s="30"/>
      <c r="H3" s="30"/>
      <c r="I3" s="48"/>
      <c r="J3" s="30"/>
      <c r="K3" s="30"/>
      <c r="L3" s="57">
        <f>SUM(L9:L39)</f>
        <v>43421219</v>
      </c>
      <c r="M3" s="57"/>
      <c r="N3" s="57">
        <f t="shared" ref="N3:AH3" si="1">SUM(N9:N39)</f>
        <v>38510038</v>
      </c>
      <c r="O3" s="57">
        <f t="shared" si="1"/>
        <v>4911181</v>
      </c>
      <c r="P3" s="57">
        <f t="shared" si="1"/>
        <v>380471712.25</v>
      </c>
      <c r="Q3" s="57">
        <f t="shared" si="1"/>
        <v>374963847.44000006</v>
      </c>
      <c r="R3" s="57">
        <f t="shared" si="1"/>
        <v>11802429.520000001</v>
      </c>
      <c r="S3" s="57">
        <f t="shared" si="1"/>
        <v>368669282.55000001</v>
      </c>
      <c r="T3" s="57">
        <f t="shared" si="1"/>
        <v>4379741.6000000006</v>
      </c>
      <c r="U3" s="57">
        <f t="shared" si="1"/>
        <v>1310689.54</v>
      </c>
      <c r="V3" s="57">
        <f t="shared" si="1"/>
        <v>2690</v>
      </c>
      <c r="W3" s="57">
        <f t="shared" si="1"/>
        <v>7422687.9200000018</v>
      </c>
      <c r="X3" s="57">
        <f t="shared" si="1"/>
        <v>963950</v>
      </c>
      <c r="Y3" s="57">
        <f t="shared" si="1"/>
        <v>77018</v>
      </c>
      <c r="Z3" s="57">
        <f t="shared" si="1"/>
        <v>1040968</v>
      </c>
      <c r="AA3" s="57">
        <f t="shared" si="1"/>
        <v>1416291.5424000002</v>
      </c>
      <c r="AB3" s="57">
        <f>SUM(AB9:AB39)</f>
        <v>0</v>
      </c>
      <c r="AC3" s="57">
        <f t="shared" si="1"/>
        <v>2224910</v>
      </c>
      <c r="AD3" s="57">
        <f t="shared" si="1"/>
        <v>0</v>
      </c>
      <c r="AE3" s="57">
        <f t="shared" si="1"/>
        <v>267656</v>
      </c>
      <c r="AF3" s="57">
        <f t="shared" si="1"/>
        <v>-152162.42000000001</v>
      </c>
      <c r="AG3" s="57">
        <f t="shared" si="1"/>
        <v>37882759.139999993</v>
      </c>
      <c r="AH3" s="57">
        <f t="shared" si="1"/>
        <v>2740518.3775999998</v>
      </c>
    </row>
    <row r="4" spans="1:38" ht="20.100000000000001" customHeight="1" thickBot="1">
      <c r="A4" s="33" t="s">
        <v>41</v>
      </c>
      <c r="B4" s="34">
        <f>AVERAGE(B9:B39)</f>
        <v>143.78571428571428</v>
      </c>
      <c r="C4" s="34">
        <f t="shared" ref="C4:D4" si="2">AVERAGE(C9:C39)</f>
        <v>38.75</v>
      </c>
      <c r="D4" s="34">
        <f t="shared" si="2"/>
        <v>2701.0357142857142</v>
      </c>
      <c r="E4" s="29"/>
      <c r="F4" s="30"/>
      <c r="G4" s="30"/>
      <c r="H4" s="30"/>
      <c r="I4" s="48"/>
      <c r="J4" s="30"/>
      <c r="K4" s="30"/>
      <c r="L4" s="57">
        <f>AVERAGE(L9:L39)</f>
        <v>1550757.8214285714</v>
      </c>
      <c r="M4" s="57"/>
      <c r="N4" s="57">
        <f t="shared" ref="N4:AH4" si="3">AVERAGE(N9:N39)</f>
        <v>1242259.2903225806</v>
      </c>
      <c r="O4" s="57">
        <f t="shared" si="3"/>
        <v>158425.19354838709</v>
      </c>
      <c r="P4" s="57">
        <f t="shared" si="3"/>
        <v>13588275.4375</v>
      </c>
      <c r="Q4" s="57">
        <f t="shared" si="3"/>
        <v>13391565.980000002</v>
      </c>
      <c r="R4" s="57">
        <f t="shared" si="3"/>
        <v>421515.34</v>
      </c>
      <c r="S4" s="57">
        <f t="shared" si="3"/>
        <v>13166760.091071429</v>
      </c>
      <c r="T4" s="57">
        <f t="shared" si="3"/>
        <v>156419.34285714288</v>
      </c>
      <c r="U4" s="57">
        <f t="shared" si="3"/>
        <v>46810.340714285718</v>
      </c>
      <c r="V4" s="57">
        <f t="shared" si="3"/>
        <v>99.629629629629633</v>
      </c>
      <c r="W4" s="57">
        <f t="shared" si="3"/>
        <v>265095.99714285723</v>
      </c>
      <c r="X4" s="57">
        <f t="shared" si="3"/>
        <v>34426.785714285717</v>
      </c>
      <c r="Y4" s="57">
        <f t="shared" si="3"/>
        <v>2750.6428571428573</v>
      </c>
      <c r="Z4" s="57">
        <f t="shared" si="3"/>
        <v>33579.612903225803</v>
      </c>
      <c r="AA4" s="57">
        <f t="shared" si="3"/>
        <v>50581.840800000005</v>
      </c>
      <c r="AB4" s="57">
        <f>AVERAGE(AB9:AB39)</f>
        <v>0</v>
      </c>
      <c r="AC4" s="57">
        <f t="shared" si="3"/>
        <v>79461.071428571435</v>
      </c>
      <c r="AD4" s="57">
        <f t="shared" si="3"/>
        <v>0</v>
      </c>
      <c r="AE4" s="57">
        <f t="shared" si="3"/>
        <v>9559.1428571428569</v>
      </c>
      <c r="AF4" s="57">
        <f t="shared" si="3"/>
        <v>-5434.3721428571434</v>
      </c>
      <c r="AG4" s="57">
        <f t="shared" si="3"/>
        <v>1352955.6835714283</v>
      </c>
      <c r="AH4" s="57">
        <f t="shared" si="3"/>
        <v>97875.656342857139</v>
      </c>
    </row>
    <row r="5" spans="1:38" ht="20.100000000000001" customHeight="1" thickBot="1">
      <c r="A5" s="29"/>
      <c r="B5" s="35"/>
      <c r="C5" s="35"/>
      <c r="D5" s="35"/>
      <c r="E5" s="35"/>
      <c r="F5" s="30"/>
      <c r="G5" s="30"/>
      <c r="H5" s="30"/>
      <c r="I5" s="48"/>
      <c r="J5" s="30"/>
      <c r="K5" s="30"/>
      <c r="L5" s="53"/>
      <c r="M5" s="53"/>
      <c r="N5" s="53"/>
      <c r="O5" s="53"/>
      <c r="P5" s="53"/>
      <c r="Q5" s="53"/>
      <c r="R5" s="53"/>
      <c r="S5" s="53"/>
      <c r="T5" s="30"/>
      <c r="U5" s="30"/>
      <c r="V5" s="30"/>
      <c r="W5" s="53"/>
      <c r="X5" s="53"/>
      <c r="Y5" s="53"/>
      <c r="Z5" s="53"/>
      <c r="AA5" s="53"/>
      <c r="AB5" s="53"/>
      <c r="AC5" s="53"/>
      <c r="AD5" s="53"/>
      <c r="AE5" s="53"/>
      <c r="AF5" s="53"/>
      <c r="AG5" s="30"/>
      <c r="AH5" s="30"/>
    </row>
    <row r="6" spans="1:38" ht="20.100000000000001" customHeight="1">
      <c r="A6" s="198" t="s">
        <v>132</v>
      </c>
      <c r="B6" s="199"/>
      <c r="C6" s="199"/>
      <c r="D6" s="199"/>
      <c r="E6" s="199"/>
      <c r="F6" s="199"/>
      <c r="G6" s="199"/>
      <c r="H6" s="199"/>
      <c r="I6" s="199"/>
      <c r="J6" s="199"/>
      <c r="K6" s="199"/>
      <c r="L6" s="199"/>
      <c r="M6" s="199"/>
      <c r="N6" s="199"/>
      <c r="O6" s="199"/>
      <c r="P6" s="199"/>
      <c r="Q6" s="199"/>
      <c r="R6" s="199"/>
      <c r="S6" s="199"/>
      <c r="T6" s="199"/>
      <c r="U6" s="199"/>
      <c r="V6" s="199"/>
      <c r="W6" s="199"/>
      <c r="X6" s="199"/>
      <c r="Y6" s="199"/>
      <c r="Z6" s="199"/>
      <c r="AA6" s="199"/>
      <c r="AB6" s="199"/>
      <c r="AC6" s="199"/>
      <c r="AD6" s="199"/>
      <c r="AE6" s="199"/>
      <c r="AF6" s="199"/>
      <c r="AG6" s="199"/>
      <c r="AH6" s="200"/>
    </row>
    <row r="7" spans="1:38" ht="50.1" customHeight="1">
      <c r="A7" s="36" t="s">
        <v>1</v>
      </c>
      <c r="B7" s="37" t="s">
        <v>67</v>
      </c>
      <c r="C7" s="37" t="s">
        <v>68</v>
      </c>
      <c r="D7" s="37" t="s">
        <v>55</v>
      </c>
      <c r="E7" s="38" t="s">
        <v>13</v>
      </c>
      <c r="F7" s="37" t="s">
        <v>69</v>
      </c>
      <c r="G7" s="37" t="s">
        <v>70</v>
      </c>
      <c r="H7" s="37" t="s">
        <v>71</v>
      </c>
      <c r="I7" s="37" t="s">
        <v>72</v>
      </c>
      <c r="J7" s="37" t="s">
        <v>73</v>
      </c>
      <c r="K7" s="37" t="s">
        <v>74</v>
      </c>
      <c r="L7" s="37" t="s">
        <v>75</v>
      </c>
      <c r="M7" s="37"/>
      <c r="N7" s="37" t="s">
        <v>76</v>
      </c>
      <c r="O7" s="37" t="s">
        <v>77</v>
      </c>
      <c r="P7" s="38" t="s">
        <v>16</v>
      </c>
      <c r="Q7" s="37" t="s">
        <v>17</v>
      </c>
      <c r="R7" s="37" t="s">
        <v>78</v>
      </c>
      <c r="S7" s="38" t="s">
        <v>18</v>
      </c>
      <c r="T7" s="37" t="s">
        <v>79</v>
      </c>
      <c r="U7" s="38" t="s">
        <v>20</v>
      </c>
      <c r="V7" s="38" t="s">
        <v>21</v>
      </c>
      <c r="W7" s="37" t="s">
        <v>80</v>
      </c>
      <c r="X7" s="38" t="s">
        <v>30</v>
      </c>
      <c r="Y7" s="38" t="s">
        <v>31</v>
      </c>
      <c r="Z7" s="86" t="s">
        <v>126</v>
      </c>
      <c r="AA7" s="37" t="s">
        <v>133</v>
      </c>
      <c r="AB7" s="37" t="s">
        <v>173</v>
      </c>
      <c r="AC7" s="37" t="s">
        <v>134</v>
      </c>
      <c r="AD7" s="37" t="s">
        <v>114</v>
      </c>
      <c r="AE7" s="86" t="s">
        <v>37</v>
      </c>
      <c r="AF7" s="86" t="s">
        <v>38</v>
      </c>
      <c r="AG7" s="38" t="s">
        <v>24</v>
      </c>
      <c r="AH7" s="65" t="s">
        <v>64</v>
      </c>
      <c r="AJ7" s="92" t="s">
        <v>81</v>
      </c>
      <c r="AK7" s="92" t="s">
        <v>82</v>
      </c>
      <c r="AL7" s="92" t="s">
        <v>83</v>
      </c>
    </row>
    <row r="8" spans="1:38" ht="50.1" customHeight="1" thickBot="1">
      <c r="A8" s="78" t="s">
        <v>84</v>
      </c>
      <c r="B8" s="79" t="s">
        <v>85</v>
      </c>
      <c r="C8" s="79" t="s">
        <v>135</v>
      </c>
      <c r="D8" s="40" t="s">
        <v>87</v>
      </c>
      <c r="E8" s="40" t="s">
        <v>115</v>
      </c>
      <c r="F8" s="79" t="s">
        <v>88</v>
      </c>
      <c r="G8" s="79" t="s">
        <v>136</v>
      </c>
      <c r="H8" s="79" t="s">
        <v>90</v>
      </c>
      <c r="I8" s="79" t="s">
        <v>137</v>
      </c>
      <c r="J8" s="79" t="s">
        <v>138</v>
      </c>
      <c r="K8" s="79" t="s">
        <v>93</v>
      </c>
      <c r="L8" s="79" t="s">
        <v>94</v>
      </c>
      <c r="M8" s="79"/>
      <c r="N8" s="79" t="s">
        <v>95</v>
      </c>
      <c r="O8" s="79" t="s">
        <v>96</v>
      </c>
      <c r="P8" s="40" t="s">
        <v>116</v>
      </c>
      <c r="Q8" s="79" t="s">
        <v>97</v>
      </c>
      <c r="R8" s="79" t="s">
        <v>98</v>
      </c>
      <c r="S8" s="40" t="s">
        <v>117</v>
      </c>
      <c r="T8" s="79" t="s">
        <v>139</v>
      </c>
      <c r="U8" s="40" t="s">
        <v>118</v>
      </c>
      <c r="V8" s="40" t="s">
        <v>119</v>
      </c>
      <c r="W8" s="79" t="s">
        <v>140</v>
      </c>
      <c r="X8" s="40" t="s">
        <v>120</v>
      </c>
      <c r="Y8" s="40" t="s">
        <v>121</v>
      </c>
      <c r="Z8" s="40" t="s">
        <v>141</v>
      </c>
      <c r="AA8" s="40" t="s">
        <v>122</v>
      </c>
      <c r="AB8" s="40" t="s">
        <v>174</v>
      </c>
      <c r="AC8" s="40" t="s">
        <v>142</v>
      </c>
      <c r="AD8" s="40" t="s">
        <v>124</v>
      </c>
      <c r="AE8" s="87" t="s">
        <v>102</v>
      </c>
      <c r="AF8" s="87" t="s">
        <v>103</v>
      </c>
      <c r="AG8" s="40" t="s">
        <v>125</v>
      </c>
      <c r="AH8" s="159" t="s">
        <v>104</v>
      </c>
      <c r="AJ8" s="93" t="s">
        <v>105</v>
      </c>
      <c r="AK8" s="93" t="s">
        <v>106</v>
      </c>
      <c r="AL8" s="93" t="s">
        <v>107</v>
      </c>
    </row>
    <row r="9" spans="1:38" ht="20.100000000000001" customHeight="1">
      <c r="A9" s="41">
        <v>46054</v>
      </c>
      <c r="B9" s="42">
        <v>173</v>
      </c>
      <c r="C9" s="42">
        <v>29</v>
      </c>
      <c r="D9" s="42">
        <v>2338</v>
      </c>
      <c r="E9" s="42">
        <v>788</v>
      </c>
      <c r="F9" s="42">
        <v>814</v>
      </c>
      <c r="G9" s="42">
        <v>1793</v>
      </c>
      <c r="H9" s="42">
        <v>211</v>
      </c>
      <c r="I9" s="42">
        <v>351</v>
      </c>
      <c r="J9" s="42">
        <v>2263</v>
      </c>
      <c r="K9" s="42">
        <v>9463</v>
      </c>
      <c r="L9" s="42">
        <v>1339157</v>
      </c>
      <c r="M9" s="42">
        <v>1277187</v>
      </c>
      <c r="N9" s="42">
        <v>1408490</v>
      </c>
      <c r="O9" s="82">
        <v>-69333</v>
      </c>
      <c r="P9" s="42">
        <v>11589118.890000001</v>
      </c>
      <c r="Q9" s="42">
        <v>11580145.689999999</v>
      </c>
      <c r="R9" s="42">
        <v>-81790.960000000006</v>
      </c>
      <c r="S9" s="42">
        <v>11670909.85</v>
      </c>
      <c r="T9" s="42">
        <v>232372.19</v>
      </c>
      <c r="U9" s="42">
        <v>90335.43</v>
      </c>
      <c r="V9" s="42">
        <v>300</v>
      </c>
      <c r="W9" s="82">
        <v>-314163.15000000002</v>
      </c>
      <c r="X9" s="42">
        <v>29729</v>
      </c>
      <c r="Y9" s="42">
        <v>2817</v>
      </c>
      <c r="Z9" s="83">
        <v>32546</v>
      </c>
      <c r="AA9" s="67">
        <v>-9814.9152000000013</v>
      </c>
      <c r="AB9" s="58">
        <v>0</v>
      </c>
      <c r="AC9" s="58">
        <v>131303</v>
      </c>
      <c r="AD9" s="89">
        <v>0</v>
      </c>
      <c r="AE9" s="90">
        <v>0</v>
      </c>
      <c r="AF9" s="58">
        <v>-6500</v>
      </c>
      <c r="AG9" s="69">
        <v>1794174.83</v>
      </c>
      <c r="AH9" s="160">
        <v>-468197.23480000003</v>
      </c>
      <c r="AJ9" s="74">
        <f t="shared" ref="AJ9:AJ40" si="4">L9/F9</f>
        <v>1645.1560196560197</v>
      </c>
      <c r="AK9" s="74">
        <f t="shared" ref="AK9:AK40" si="5">Q9/J9</f>
        <v>5117.1655722492269</v>
      </c>
      <c r="AL9" s="74">
        <f t="shared" ref="AL9:AL40" si="6">J9/F9</f>
        <v>2.7800982800982803</v>
      </c>
    </row>
    <row r="10" spans="1:38" ht="20.100000000000001" customHeight="1">
      <c r="A10" s="41">
        <v>46055</v>
      </c>
      <c r="B10" s="43">
        <v>138</v>
      </c>
      <c r="C10" s="43">
        <v>26</v>
      </c>
      <c r="D10" s="43">
        <v>2248</v>
      </c>
      <c r="E10" s="43">
        <v>776</v>
      </c>
      <c r="F10" s="43">
        <v>796</v>
      </c>
      <c r="G10" s="43">
        <v>1836</v>
      </c>
      <c r="H10" s="43">
        <v>212</v>
      </c>
      <c r="I10" s="43">
        <v>347</v>
      </c>
      <c r="J10" s="43">
        <v>2200</v>
      </c>
      <c r="K10" s="43">
        <v>5675</v>
      </c>
      <c r="L10" s="43">
        <v>1684433</v>
      </c>
      <c r="M10" s="43">
        <v>1628384</v>
      </c>
      <c r="N10" s="42">
        <v>2052070</v>
      </c>
      <c r="O10" s="83">
        <v>-367637</v>
      </c>
      <c r="P10" s="43">
        <v>14314259.15</v>
      </c>
      <c r="Q10" s="43">
        <v>14287292.25</v>
      </c>
      <c r="R10" s="59">
        <v>345249.72</v>
      </c>
      <c r="S10" s="59">
        <v>13969009.42</v>
      </c>
      <c r="T10" s="43">
        <v>154780.04999999999</v>
      </c>
      <c r="U10" s="43">
        <v>41661.370000000003</v>
      </c>
      <c r="V10" s="59">
        <v>50</v>
      </c>
      <c r="W10" s="83">
        <v>190469.66999999998</v>
      </c>
      <c r="X10" s="42">
        <v>37394</v>
      </c>
      <c r="Y10" s="42">
        <v>4104</v>
      </c>
      <c r="Z10" s="83">
        <v>41498</v>
      </c>
      <c r="AA10" s="67">
        <v>41429.966399999998</v>
      </c>
      <c r="AB10" s="60">
        <v>0</v>
      </c>
      <c r="AC10" s="60">
        <v>423686</v>
      </c>
      <c r="AD10" s="91">
        <v>0</v>
      </c>
      <c r="AE10" s="60">
        <v>0</v>
      </c>
      <c r="AF10" s="60">
        <v>0</v>
      </c>
      <c r="AG10" s="71">
        <v>1405886.67</v>
      </c>
      <c r="AH10" s="160">
        <v>-316144.29639999999</v>
      </c>
      <c r="AJ10" s="74">
        <f t="shared" si="4"/>
        <v>2116.1218592964824</v>
      </c>
      <c r="AK10" s="74">
        <f t="shared" si="5"/>
        <v>6494.2237500000001</v>
      </c>
      <c r="AL10" s="74">
        <f t="shared" si="6"/>
        <v>2.7638190954773871</v>
      </c>
    </row>
    <row r="11" spans="1:38" ht="20.100000000000001" customHeight="1">
      <c r="A11" s="41">
        <v>46056</v>
      </c>
      <c r="B11" s="44">
        <v>127</v>
      </c>
      <c r="C11" s="44">
        <v>30</v>
      </c>
      <c r="D11" s="44">
        <v>2261</v>
      </c>
      <c r="E11" s="44">
        <v>765</v>
      </c>
      <c r="F11" s="44">
        <v>785</v>
      </c>
      <c r="G11" s="44">
        <v>1762</v>
      </c>
      <c r="H11" s="44">
        <v>210</v>
      </c>
      <c r="I11" s="44">
        <v>342</v>
      </c>
      <c r="J11" s="44">
        <v>2192</v>
      </c>
      <c r="K11" s="44">
        <v>5050</v>
      </c>
      <c r="L11" s="44">
        <v>1757316</v>
      </c>
      <c r="M11" s="44">
        <v>1676164</v>
      </c>
      <c r="N11" s="42">
        <v>1714135</v>
      </c>
      <c r="O11" s="83">
        <v>43181</v>
      </c>
      <c r="P11" s="44">
        <v>13248271.24</v>
      </c>
      <c r="Q11" s="44">
        <v>13145359.84</v>
      </c>
      <c r="R11" s="60">
        <v>220397.17</v>
      </c>
      <c r="S11" s="60">
        <v>13027874.07</v>
      </c>
      <c r="T11" s="60">
        <v>160148.81</v>
      </c>
      <c r="U11" s="60">
        <v>54114.8</v>
      </c>
      <c r="V11" s="60">
        <v>0</v>
      </c>
      <c r="W11" s="83">
        <v>60248.360000000015</v>
      </c>
      <c r="X11" s="42">
        <v>39012</v>
      </c>
      <c r="Y11" s="42">
        <v>3428</v>
      </c>
      <c r="Z11" s="83">
        <v>42440</v>
      </c>
      <c r="AA11" s="67">
        <v>26447.660400000001</v>
      </c>
      <c r="AB11" s="60">
        <v>0</v>
      </c>
      <c r="AC11" s="60">
        <v>37971</v>
      </c>
      <c r="AD11" s="91">
        <v>0</v>
      </c>
      <c r="AE11" s="60">
        <v>0</v>
      </c>
      <c r="AF11" s="60">
        <v>0</v>
      </c>
      <c r="AG11" s="71">
        <v>1358260.13</v>
      </c>
      <c r="AH11" s="160">
        <v>-46610.300399999986</v>
      </c>
      <c r="AJ11" s="74">
        <f t="shared" si="4"/>
        <v>2238.6191082802547</v>
      </c>
      <c r="AK11" s="74">
        <f t="shared" si="5"/>
        <v>5996.9707299270076</v>
      </c>
      <c r="AL11" s="74">
        <f t="shared" si="6"/>
        <v>2.792356687898089</v>
      </c>
    </row>
    <row r="12" spans="1:38" ht="20.100000000000001" customHeight="1">
      <c r="A12" s="41">
        <v>46057</v>
      </c>
      <c r="B12" s="43">
        <v>150</v>
      </c>
      <c r="C12" s="43">
        <v>33</v>
      </c>
      <c r="D12" s="43">
        <v>2450</v>
      </c>
      <c r="E12" s="43">
        <v>785</v>
      </c>
      <c r="F12" s="43">
        <v>803</v>
      </c>
      <c r="G12" s="43">
        <v>1790</v>
      </c>
      <c r="H12" s="43">
        <v>189</v>
      </c>
      <c r="I12" s="43">
        <v>318</v>
      </c>
      <c r="J12" s="43">
        <v>2367</v>
      </c>
      <c r="K12" s="43">
        <v>7527</v>
      </c>
      <c r="L12" s="43">
        <v>1476995</v>
      </c>
      <c r="M12" s="43">
        <v>1155760</v>
      </c>
      <c r="N12" s="42">
        <v>1339582</v>
      </c>
      <c r="O12" s="83">
        <v>137413</v>
      </c>
      <c r="P12" s="43">
        <v>15104356.279999999</v>
      </c>
      <c r="Q12" s="43">
        <v>15058008.109999999</v>
      </c>
      <c r="R12" s="43">
        <v>784638.32</v>
      </c>
      <c r="S12" s="43">
        <v>14319717.949999999</v>
      </c>
      <c r="T12" s="43">
        <v>145180.46</v>
      </c>
      <c r="U12" s="43">
        <v>44761.87</v>
      </c>
      <c r="V12" s="43">
        <v>100</v>
      </c>
      <c r="W12" s="83">
        <v>639457.86</v>
      </c>
      <c r="X12" s="42">
        <v>32789</v>
      </c>
      <c r="Y12" s="42">
        <v>2679</v>
      </c>
      <c r="Z12" s="83">
        <v>35468</v>
      </c>
      <c r="AA12" s="67">
        <v>94156.598399999988</v>
      </c>
      <c r="AB12" s="60">
        <v>0</v>
      </c>
      <c r="AC12" s="60">
        <v>183822</v>
      </c>
      <c r="AD12" s="91">
        <v>0</v>
      </c>
      <c r="AE12" s="60">
        <v>0</v>
      </c>
      <c r="AF12" s="60">
        <v>0</v>
      </c>
      <c r="AG12" s="71">
        <v>1832119.99</v>
      </c>
      <c r="AH12" s="160">
        <v>326011.26159999997</v>
      </c>
      <c r="AJ12" s="74">
        <f t="shared" si="4"/>
        <v>1839.346201743462</v>
      </c>
      <c r="AK12" s="74">
        <f t="shared" si="5"/>
        <v>6361.6426320236587</v>
      </c>
      <c r="AL12" s="74">
        <f t="shared" si="6"/>
        <v>2.9476961394769612</v>
      </c>
    </row>
    <row r="13" spans="1:38" ht="20.100000000000001" customHeight="1">
      <c r="A13" s="41">
        <v>46058</v>
      </c>
      <c r="B13" s="43">
        <v>144</v>
      </c>
      <c r="C13" s="43">
        <v>36</v>
      </c>
      <c r="D13" s="43">
        <v>2551</v>
      </c>
      <c r="E13" s="43">
        <v>811</v>
      </c>
      <c r="F13" s="43">
        <v>841</v>
      </c>
      <c r="G13" s="43">
        <v>1912</v>
      </c>
      <c r="H13" s="43">
        <v>191</v>
      </c>
      <c r="I13" s="43">
        <v>321</v>
      </c>
      <c r="J13" s="43">
        <v>2462</v>
      </c>
      <c r="K13" s="43">
        <v>4906</v>
      </c>
      <c r="L13" s="43">
        <v>2154031</v>
      </c>
      <c r="M13" s="43">
        <v>1372997</v>
      </c>
      <c r="N13" s="42">
        <v>1373230</v>
      </c>
      <c r="O13" s="83">
        <v>780801</v>
      </c>
      <c r="P13" s="43">
        <v>26220773.579999998</v>
      </c>
      <c r="Q13" s="43">
        <v>26133148.579999998</v>
      </c>
      <c r="R13" s="43">
        <v>603020.67000000004</v>
      </c>
      <c r="S13" s="43">
        <v>25617752.899999999</v>
      </c>
      <c r="T13" s="43">
        <v>167897.51</v>
      </c>
      <c r="U13" s="43">
        <v>63450.87</v>
      </c>
      <c r="V13" s="43">
        <v>50</v>
      </c>
      <c r="W13" s="83">
        <v>435123.16000000003</v>
      </c>
      <c r="X13" s="42">
        <v>47819</v>
      </c>
      <c r="Y13" s="42">
        <v>2746</v>
      </c>
      <c r="Z13" s="83">
        <v>50565</v>
      </c>
      <c r="AA13" s="67">
        <v>72362.4804</v>
      </c>
      <c r="AB13" s="60">
        <v>0</v>
      </c>
      <c r="AC13" s="60">
        <v>233</v>
      </c>
      <c r="AD13" s="91">
        <v>0</v>
      </c>
      <c r="AE13" s="60">
        <v>0</v>
      </c>
      <c r="AF13" s="91">
        <v>-4100</v>
      </c>
      <c r="AG13" s="60">
        <v>1449371.64</v>
      </c>
      <c r="AH13" s="160">
        <v>311962.67960000003</v>
      </c>
      <c r="AJ13" s="74">
        <f t="shared" si="4"/>
        <v>2561.2734839476811</v>
      </c>
      <c r="AK13" s="74">
        <f t="shared" si="5"/>
        <v>10614.601372867586</v>
      </c>
      <c r="AL13" s="74">
        <f t="shared" si="6"/>
        <v>2.9274673008323426</v>
      </c>
    </row>
    <row r="14" spans="1:38" ht="20.100000000000001" customHeight="1">
      <c r="A14" s="41">
        <v>46059</v>
      </c>
      <c r="B14" s="43">
        <v>268</v>
      </c>
      <c r="C14" s="43">
        <v>71</v>
      </c>
      <c r="D14" s="43">
        <v>3651</v>
      </c>
      <c r="E14" s="43">
        <v>782</v>
      </c>
      <c r="F14" s="43">
        <v>848</v>
      </c>
      <c r="G14" s="43">
        <v>1913</v>
      </c>
      <c r="H14" s="43">
        <v>219</v>
      </c>
      <c r="I14" s="43">
        <v>343</v>
      </c>
      <c r="J14" s="43">
        <v>3557</v>
      </c>
      <c r="K14" s="43">
        <v>9147</v>
      </c>
      <c r="L14" s="43">
        <v>1299210</v>
      </c>
      <c r="M14" s="43">
        <v>1455116</v>
      </c>
      <c r="N14" s="42">
        <v>1466821</v>
      </c>
      <c r="O14" s="83">
        <v>-167611</v>
      </c>
      <c r="P14" s="43">
        <v>14553233.289999999</v>
      </c>
      <c r="Q14" s="43">
        <v>14507694.68</v>
      </c>
      <c r="R14" s="43">
        <v>511375.56</v>
      </c>
      <c r="S14" s="43">
        <v>14041857.720000001</v>
      </c>
      <c r="T14" s="43">
        <v>202000.77</v>
      </c>
      <c r="U14" s="43">
        <v>108664.39</v>
      </c>
      <c r="V14" s="43">
        <v>300</v>
      </c>
      <c r="W14" s="83">
        <v>309374.79000000004</v>
      </c>
      <c r="X14" s="42">
        <v>28842</v>
      </c>
      <c r="Y14" s="42">
        <v>2934</v>
      </c>
      <c r="Z14" s="83">
        <v>31776</v>
      </c>
      <c r="AA14" s="67">
        <v>61365.067199999998</v>
      </c>
      <c r="AB14" s="60">
        <v>0</v>
      </c>
      <c r="AC14" s="60">
        <v>11705</v>
      </c>
      <c r="AD14" s="91">
        <v>0</v>
      </c>
      <c r="AE14" s="60">
        <v>0</v>
      </c>
      <c r="AF14" s="91">
        <v>-10594.14</v>
      </c>
      <c r="AG14" s="60">
        <v>1258279.8700000001</v>
      </c>
      <c r="AH14" s="160">
        <v>204528.72280000005</v>
      </c>
      <c r="AJ14" s="74">
        <f t="shared" si="4"/>
        <v>1532.0872641509434</v>
      </c>
      <c r="AK14" s="74">
        <f t="shared" si="5"/>
        <v>4078.6321844250774</v>
      </c>
      <c r="AL14" s="74">
        <f t="shared" si="6"/>
        <v>4.194575471698113</v>
      </c>
    </row>
    <row r="15" spans="1:38" ht="20.100000000000001" customHeight="1">
      <c r="A15" s="41">
        <v>46060</v>
      </c>
      <c r="B15" s="43">
        <v>326</v>
      </c>
      <c r="C15" s="43">
        <v>162</v>
      </c>
      <c r="D15" s="43">
        <v>3068</v>
      </c>
      <c r="E15" s="43">
        <v>816</v>
      </c>
      <c r="F15" s="43">
        <v>963</v>
      </c>
      <c r="G15" s="43">
        <v>1971</v>
      </c>
      <c r="H15" s="43">
        <v>209</v>
      </c>
      <c r="I15" s="43">
        <v>331</v>
      </c>
      <c r="J15" s="43">
        <v>2981</v>
      </c>
      <c r="K15" s="43">
        <v>18750</v>
      </c>
      <c r="L15" s="43">
        <v>1493086</v>
      </c>
      <c r="M15" s="43">
        <v>1161586</v>
      </c>
      <c r="N15" s="42">
        <v>1161586</v>
      </c>
      <c r="O15" s="83">
        <v>331500</v>
      </c>
      <c r="P15" s="43">
        <v>14271883.58</v>
      </c>
      <c r="Q15" s="43">
        <v>14249613.68</v>
      </c>
      <c r="R15" s="72">
        <v>598677.84</v>
      </c>
      <c r="S15" s="72">
        <v>13673205.74</v>
      </c>
      <c r="T15" s="59">
        <v>308494.38</v>
      </c>
      <c r="U15" s="59">
        <v>76517.88</v>
      </c>
      <c r="V15" s="59">
        <v>200</v>
      </c>
      <c r="W15" s="83">
        <v>290183.45999999996</v>
      </c>
      <c r="X15" s="42">
        <v>33147</v>
      </c>
      <c r="Y15" s="42">
        <v>2323</v>
      </c>
      <c r="Z15" s="83">
        <v>35470</v>
      </c>
      <c r="AA15" s="67">
        <v>71841.340799999991</v>
      </c>
      <c r="AB15" s="60">
        <v>0</v>
      </c>
      <c r="AC15" s="60">
        <v>0</v>
      </c>
      <c r="AD15" s="91">
        <v>0</v>
      </c>
      <c r="AE15" s="60">
        <v>0</v>
      </c>
      <c r="AF15" s="60">
        <v>-6365</v>
      </c>
      <c r="AG15" s="71">
        <v>1386650.82</v>
      </c>
      <c r="AH15" s="160">
        <v>182872.11919999996</v>
      </c>
      <c r="AJ15" s="74">
        <f t="shared" si="4"/>
        <v>1550.4527518172379</v>
      </c>
      <c r="AK15" s="74">
        <f t="shared" si="5"/>
        <v>4780.1454813820865</v>
      </c>
      <c r="AL15" s="74">
        <f t="shared" si="6"/>
        <v>3.0955347871235723</v>
      </c>
    </row>
    <row r="16" spans="1:38" ht="20.100000000000001" customHeight="1">
      <c r="A16" s="41">
        <v>46061</v>
      </c>
      <c r="B16" s="43">
        <v>191</v>
      </c>
      <c r="C16" s="43">
        <v>61</v>
      </c>
      <c r="D16" s="43">
        <v>2836</v>
      </c>
      <c r="E16" s="43">
        <v>803</v>
      </c>
      <c r="F16" s="43">
        <v>857</v>
      </c>
      <c r="G16" s="43">
        <v>1832</v>
      </c>
      <c r="H16" s="43">
        <v>203</v>
      </c>
      <c r="I16" s="43">
        <v>300</v>
      </c>
      <c r="J16" s="43">
        <v>2750</v>
      </c>
      <c r="K16" s="43">
        <v>9608</v>
      </c>
      <c r="L16" s="43">
        <v>1307014</v>
      </c>
      <c r="M16" s="43">
        <v>928395</v>
      </c>
      <c r="N16" s="42">
        <v>1160345</v>
      </c>
      <c r="O16" s="83">
        <v>146669</v>
      </c>
      <c r="P16" s="43">
        <v>11709638.970000001</v>
      </c>
      <c r="Q16" s="43">
        <v>11696179.49</v>
      </c>
      <c r="R16" s="72">
        <v>639312.74</v>
      </c>
      <c r="S16" s="72">
        <v>11070326.220000001</v>
      </c>
      <c r="T16" s="59">
        <v>117440.73</v>
      </c>
      <c r="U16" s="59">
        <v>26942.25</v>
      </c>
      <c r="V16" s="59">
        <v>270</v>
      </c>
      <c r="W16" s="83">
        <v>521872.01</v>
      </c>
      <c r="X16" s="42">
        <v>29016</v>
      </c>
      <c r="Y16" s="42">
        <v>2321</v>
      </c>
      <c r="Z16" s="83">
        <v>31337</v>
      </c>
      <c r="AA16" s="67">
        <v>76717.5288</v>
      </c>
      <c r="AB16" s="60">
        <v>0</v>
      </c>
      <c r="AC16" s="60">
        <v>231950</v>
      </c>
      <c r="AD16" s="91">
        <v>0</v>
      </c>
      <c r="AE16" s="60">
        <v>0</v>
      </c>
      <c r="AF16" s="60">
        <v>0</v>
      </c>
      <c r="AG16" s="71">
        <v>1384005.92</v>
      </c>
      <c r="AH16" s="160">
        <v>181867.48120000001</v>
      </c>
      <c r="AJ16" s="74">
        <f t="shared" si="4"/>
        <v>1525.1038506417735</v>
      </c>
      <c r="AK16" s="74">
        <f t="shared" si="5"/>
        <v>4253.1561781818182</v>
      </c>
      <c r="AL16" s="74">
        <f t="shared" si="6"/>
        <v>3.2088681446907819</v>
      </c>
    </row>
    <row r="17" spans="1:38" ht="20.100000000000001" customHeight="1">
      <c r="A17" s="41">
        <v>46062</v>
      </c>
      <c r="B17" s="43">
        <v>230</v>
      </c>
      <c r="C17" s="43">
        <v>113</v>
      </c>
      <c r="D17" s="43">
        <v>2539</v>
      </c>
      <c r="E17" s="43">
        <v>764</v>
      </c>
      <c r="F17" s="43">
        <v>870</v>
      </c>
      <c r="G17" s="43">
        <v>1746</v>
      </c>
      <c r="H17" s="43">
        <v>196</v>
      </c>
      <c r="I17" s="43">
        <v>294</v>
      </c>
      <c r="J17" s="43">
        <v>2469</v>
      </c>
      <c r="K17" s="43">
        <v>19050</v>
      </c>
      <c r="L17" s="43">
        <v>1462620</v>
      </c>
      <c r="M17" s="43">
        <v>974073</v>
      </c>
      <c r="N17" s="42">
        <v>1503242</v>
      </c>
      <c r="O17" s="83">
        <v>-40622</v>
      </c>
      <c r="P17" s="43">
        <v>11417700.380000001</v>
      </c>
      <c r="Q17" s="43">
        <v>11326881.77</v>
      </c>
      <c r="R17" s="72">
        <v>630765.51</v>
      </c>
      <c r="S17" s="72">
        <v>10786934.869999999</v>
      </c>
      <c r="T17" s="59">
        <v>161769.41</v>
      </c>
      <c r="U17" s="59">
        <v>45756.91</v>
      </c>
      <c r="V17" s="59">
        <v>50</v>
      </c>
      <c r="W17" s="83">
        <v>468996.1</v>
      </c>
      <c r="X17" s="42">
        <v>32470</v>
      </c>
      <c r="Y17" s="42">
        <v>3006</v>
      </c>
      <c r="Z17" s="83">
        <v>35476</v>
      </c>
      <c r="AA17" s="67">
        <v>75691.861199999999</v>
      </c>
      <c r="AB17" s="60">
        <v>0</v>
      </c>
      <c r="AC17" s="60">
        <v>529169</v>
      </c>
      <c r="AD17" s="91">
        <v>0</v>
      </c>
      <c r="AE17" s="60">
        <v>0</v>
      </c>
      <c r="AF17" s="60">
        <v>0</v>
      </c>
      <c r="AG17" s="71">
        <v>1272417.5900000001</v>
      </c>
      <c r="AH17" s="160">
        <v>-171340.76120000001</v>
      </c>
      <c r="AJ17" s="74">
        <f t="shared" si="4"/>
        <v>1681.1724137931035</v>
      </c>
      <c r="AK17" s="74">
        <f t="shared" si="5"/>
        <v>4587.6394370190355</v>
      </c>
      <c r="AL17" s="74">
        <f t="shared" si="6"/>
        <v>2.8379310344827586</v>
      </c>
    </row>
    <row r="18" spans="1:38" ht="20.100000000000001" customHeight="1">
      <c r="A18" s="41">
        <v>46063</v>
      </c>
      <c r="B18" s="43">
        <v>107</v>
      </c>
      <c r="C18" s="43">
        <v>23</v>
      </c>
      <c r="D18" s="43">
        <v>2526</v>
      </c>
      <c r="E18" s="43">
        <v>761</v>
      </c>
      <c r="F18" s="43">
        <v>780</v>
      </c>
      <c r="G18" s="43">
        <v>1757</v>
      </c>
      <c r="H18" s="43">
        <v>219</v>
      </c>
      <c r="I18" s="43">
        <v>357</v>
      </c>
      <c r="J18" s="43">
        <v>2458</v>
      </c>
      <c r="K18" s="43">
        <v>8716</v>
      </c>
      <c r="L18" s="43">
        <v>1697449</v>
      </c>
      <c r="M18" s="43">
        <v>1584490</v>
      </c>
      <c r="N18" s="42">
        <v>1590996</v>
      </c>
      <c r="O18" s="83">
        <v>106453</v>
      </c>
      <c r="P18" s="43">
        <v>13510261.67</v>
      </c>
      <c r="Q18" s="43">
        <v>13118390.67</v>
      </c>
      <c r="R18" s="72">
        <v>100820.67</v>
      </c>
      <c r="S18" s="72">
        <v>13409441</v>
      </c>
      <c r="T18" s="59">
        <v>118935.09</v>
      </c>
      <c r="U18" s="59">
        <v>28944.67</v>
      </c>
      <c r="V18" s="59">
        <v>0</v>
      </c>
      <c r="W18" s="83">
        <v>-18114.419999999998</v>
      </c>
      <c r="X18" s="42">
        <v>37683</v>
      </c>
      <c r="Y18" s="42">
        <v>3182</v>
      </c>
      <c r="Z18" s="83">
        <v>40865</v>
      </c>
      <c r="AA18" s="67">
        <v>12098.480399999999</v>
      </c>
      <c r="AB18" s="60">
        <v>0</v>
      </c>
      <c r="AC18" s="60">
        <v>6506</v>
      </c>
      <c r="AD18" s="91">
        <v>0</v>
      </c>
      <c r="AE18" s="60">
        <v>0</v>
      </c>
      <c r="AF18" s="60">
        <v>0</v>
      </c>
      <c r="AG18" s="71">
        <v>1295410.1499999999</v>
      </c>
      <c r="AH18" s="160">
        <v>-77583.900399999999</v>
      </c>
      <c r="AJ18" s="74">
        <f t="shared" si="4"/>
        <v>2176.2166666666667</v>
      </c>
      <c r="AK18" s="74">
        <f t="shared" si="5"/>
        <v>5337.0181733116351</v>
      </c>
      <c r="AL18" s="74">
        <f t="shared" si="6"/>
        <v>3.1512820512820512</v>
      </c>
    </row>
    <row r="19" spans="1:38" ht="20.100000000000001" customHeight="1">
      <c r="A19" s="41">
        <v>46064</v>
      </c>
      <c r="B19" s="43">
        <v>97</v>
      </c>
      <c r="C19" s="43">
        <v>24</v>
      </c>
      <c r="D19" s="43">
        <v>2406</v>
      </c>
      <c r="E19" s="43">
        <v>784</v>
      </c>
      <c r="F19" s="43">
        <v>805</v>
      </c>
      <c r="G19" s="43">
        <v>1752</v>
      </c>
      <c r="H19" s="43">
        <v>202</v>
      </c>
      <c r="I19" s="43">
        <v>326</v>
      </c>
      <c r="J19" s="43">
        <v>2334</v>
      </c>
      <c r="K19" s="43">
        <v>9168</v>
      </c>
      <c r="L19" s="43">
        <v>1433421</v>
      </c>
      <c r="M19" s="43">
        <v>1274774</v>
      </c>
      <c r="N19" s="42">
        <v>1278627</v>
      </c>
      <c r="O19" s="83">
        <v>154794</v>
      </c>
      <c r="P19" s="43">
        <v>11376764.449999999</v>
      </c>
      <c r="Q19" s="43">
        <v>11294149.300000001</v>
      </c>
      <c r="R19" s="72">
        <v>430058.27</v>
      </c>
      <c r="S19" s="72">
        <v>10946706.17</v>
      </c>
      <c r="T19" s="59">
        <v>137494.29999999999</v>
      </c>
      <c r="U19" s="59">
        <v>59437.46</v>
      </c>
      <c r="V19" s="59">
        <v>50</v>
      </c>
      <c r="W19" s="83">
        <v>292563.97000000003</v>
      </c>
      <c r="X19" s="42">
        <v>31822</v>
      </c>
      <c r="Y19" s="42">
        <v>2557</v>
      </c>
      <c r="Z19" s="83">
        <v>34379</v>
      </c>
      <c r="AA19" s="67">
        <v>51606.992400000003</v>
      </c>
      <c r="AB19" s="60">
        <v>0</v>
      </c>
      <c r="AC19" s="60">
        <v>3853</v>
      </c>
      <c r="AD19" s="91">
        <v>0</v>
      </c>
      <c r="AE19" s="60">
        <v>0</v>
      </c>
      <c r="AF19" s="60">
        <v>0</v>
      </c>
      <c r="AG19" s="71">
        <v>1232144.78</v>
      </c>
      <c r="AH19" s="160">
        <v>202724.97760000004</v>
      </c>
      <c r="AJ19" s="74">
        <f t="shared" si="4"/>
        <v>1780.6472049689442</v>
      </c>
      <c r="AK19" s="74">
        <f t="shared" si="5"/>
        <v>4838.9671379605834</v>
      </c>
      <c r="AL19" s="74">
        <f t="shared" si="6"/>
        <v>2.8993788819875776</v>
      </c>
    </row>
    <row r="20" spans="1:38" ht="20.100000000000001" customHeight="1">
      <c r="A20" s="41">
        <v>46065</v>
      </c>
      <c r="B20" s="43">
        <v>140</v>
      </c>
      <c r="C20" s="43">
        <v>23</v>
      </c>
      <c r="D20" s="43">
        <v>3145</v>
      </c>
      <c r="E20" s="43">
        <v>771</v>
      </c>
      <c r="F20" s="43">
        <v>789</v>
      </c>
      <c r="G20" s="43">
        <v>1754</v>
      </c>
      <c r="H20" s="43">
        <v>207</v>
      </c>
      <c r="I20" s="43">
        <v>299</v>
      </c>
      <c r="J20" s="43">
        <v>3058</v>
      </c>
      <c r="K20" s="43">
        <v>4093</v>
      </c>
      <c r="L20" s="43">
        <v>1368013</v>
      </c>
      <c r="M20" s="43">
        <v>740790</v>
      </c>
      <c r="N20" s="42">
        <v>741130</v>
      </c>
      <c r="O20" s="83">
        <v>626883</v>
      </c>
      <c r="P20" s="43">
        <v>9786901.4900000002</v>
      </c>
      <c r="Q20" s="43">
        <v>9783482.1600000001</v>
      </c>
      <c r="R20" s="72">
        <v>759202.48</v>
      </c>
      <c r="S20" s="72">
        <v>9027699</v>
      </c>
      <c r="T20" s="59">
        <v>135970.95000000001</v>
      </c>
      <c r="U20" s="59">
        <v>46216.88</v>
      </c>
      <c r="V20" s="59">
        <v>160</v>
      </c>
      <c r="W20" s="83">
        <v>623231.53</v>
      </c>
      <c r="X20" s="42">
        <v>30370</v>
      </c>
      <c r="Y20" s="42">
        <v>1482</v>
      </c>
      <c r="Z20" s="83">
        <v>31852</v>
      </c>
      <c r="AA20" s="67">
        <v>91104.297599999991</v>
      </c>
      <c r="AB20" s="60">
        <v>0</v>
      </c>
      <c r="AC20" s="60">
        <v>340</v>
      </c>
      <c r="AD20" s="91">
        <v>0</v>
      </c>
      <c r="AE20" s="60">
        <v>0</v>
      </c>
      <c r="AF20" s="60">
        <v>0</v>
      </c>
      <c r="AG20" s="71">
        <v>1391148.37</v>
      </c>
      <c r="AH20" s="160">
        <v>499935.23240000004</v>
      </c>
      <c r="AJ20" s="74">
        <f t="shared" si="4"/>
        <v>1733.8567807351078</v>
      </c>
      <c r="AK20" s="74">
        <f t="shared" si="5"/>
        <v>3199.3074427730544</v>
      </c>
      <c r="AL20" s="74">
        <f t="shared" si="6"/>
        <v>3.875792141951838</v>
      </c>
    </row>
    <row r="21" spans="1:38" ht="20.100000000000001" customHeight="1">
      <c r="A21" s="41">
        <v>46066</v>
      </c>
      <c r="B21" s="43">
        <v>142</v>
      </c>
      <c r="C21" s="43">
        <v>38</v>
      </c>
      <c r="D21" s="43">
        <v>2681</v>
      </c>
      <c r="E21" s="43">
        <v>799</v>
      </c>
      <c r="F21" s="43">
        <v>830</v>
      </c>
      <c r="G21" s="43">
        <v>1878</v>
      </c>
      <c r="H21" s="43">
        <v>232</v>
      </c>
      <c r="I21" s="43">
        <v>328</v>
      </c>
      <c r="J21" s="43">
        <v>2655</v>
      </c>
      <c r="K21" s="43">
        <v>14636</v>
      </c>
      <c r="L21" s="43">
        <v>1422503</v>
      </c>
      <c r="M21" s="43">
        <v>1369652</v>
      </c>
      <c r="N21" s="42">
        <v>1371645</v>
      </c>
      <c r="O21" s="83">
        <v>50858</v>
      </c>
      <c r="P21" s="43">
        <v>15711864.77</v>
      </c>
      <c r="Q21" s="43">
        <v>15612001.92</v>
      </c>
      <c r="R21" s="72">
        <v>190616.78</v>
      </c>
      <c r="S21" s="72">
        <v>15521247.98</v>
      </c>
      <c r="T21" s="59">
        <v>131263.54</v>
      </c>
      <c r="U21" s="59">
        <v>32017.35</v>
      </c>
      <c r="V21" s="59">
        <v>0</v>
      </c>
      <c r="W21" s="83">
        <v>59353.239999999991</v>
      </c>
      <c r="X21" s="42">
        <v>31580</v>
      </c>
      <c r="Y21" s="42">
        <v>2743</v>
      </c>
      <c r="Z21" s="83">
        <v>34323</v>
      </c>
      <c r="AA21" s="67">
        <v>22874.013599999998</v>
      </c>
      <c r="AB21" s="60">
        <v>0</v>
      </c>
      <c r="AC21" s="60">
        <v>1993</v>
      </c>
      <c r="AD21" s="91">
        <v>0</v>
      </c>
      <c r="AE21" s="60">
        <v>0</v>
      </c>
      <c r="AF21" s="60">
        <v>0</v>
      </c>
      <c r="AG21" s="71">
        <v>1329840.3600000001</v>
      </c>
      <c r="AH21" s="160">
        <v>163.22639999999228</v>
      </c>
      <c r="AJ21" s="74">
        <f t="shared" si="4"/>
        <v>1713.8590361445783</v>
      </c>
      <c r="AK21" s="74">
        <f t="shared" si="5"/>
        <v>5880.2267118644068</v>
      </c>
      <c r="AL21" s="74">
        <f t="shared" si="6"/>
        <v>3.1987951807228914</v>
      </c>
    </row>
    <row r="22" spans="1:38" ht="20.100000000000001" customHeight="1">
      <c r="A22" s="41">
        <v>46067</v>
      </c>
      <c r="B22" s="43">
        <v>121</v>
      </c>
      <c r="C22" s="43">
        <v>20</v>
      </c>
      <c r="D22" s="43">
        <v>2464</v>
      </c>
      <c r="E22" s="43">
        <v>769</v>
      </c>
      <c r="F22" s="43">
        <v>786</v>
      </c>
      <c r="G22" s="43">
        <v>1872</v>
      </c>
      <c r="H22" s="43">
        <v>202</v>
      </c>
      <c r="I22" s="43">
        <v>317</v>
      </c>
      <c r="J22" s="43">
        <v>2411</v>
      </c>
      <c r="K22" s="43">
        <v>7667</v>
      </c>
      <c r="L22" s="43">
        <v>1768481</v>
      </c>
      <c r="M22" s="43">
        <v>1335284</v>
      </c>
      <c r="N22" s="42">
        <v>1336567</v>
      </c>
      <c r="O22" s="83">
        <v>431914</v>
      </c>
      <c r="P22" s="43">
        <v>16600773.189999999</v>
      </c>
      <c r="Q22" s="43">
        <v>16530259.189999999</v>
      </c>
      <c r="R22" s="72">
        <v>621348.56999999995</v>
      </c>
      <c r="S22" s="72">
        <v>15979424.609999999</v>
      </c>
      <c r="T22" s="59">
        <v>190550.58</v>
      </c>
      <c r="U22" s="59">
        <v>56191.14</v>
      </c>
      <c r="V22" s="59">
        <v>0</v>
      </c>
      <c r="W22" s="83">
        <v>430797.99</v>
      </c>
      <c r="X22" s="42">
        <v>39260</v>
      </c>
      <c r="Y22" s="42">
        <v>2673</v>
      </c>
      <c r="Z22" s="83">
        <v>41933</v>
      </c>
      <c r="AA22" s="67">
        <v>74561.828399999984</v>
      </c>
      <c r="AB22" s="60">
        <v>0</v>
      </c>
      <c r="AC22" s="60">
        <v>1283</v>
      </c>
      <c r="AD22" s="91">
        <v>0</v>
      </c>
      <c r="AE22" s="60">
        <v>0</v>
      </c>
      <c r="AF22" s="60">
        <v>-239</v>
      </c>
      <c r="AG22" s="71">
        <v>1258154.58</v>
      </c>
      <c r="AH22" s="160">
        <v>313020.16159999999</v>
      </c>
      <c r="AJ22" s="74">
        <f t="shared" si="4"/>
        <v>2249.9758269720101</v>
      </c>
      <c r="AK22" s="74">
        <f t="shared" si="5"/>
        <v>6856.1838199917047</v>
      </c>
      <c r="AL22" s="74">
        <f t="shared" si="6"/>
        <v>3.0674300254452924</v>
      </c>
    </row>
    <row r="23" spans="1:38" ht="20.100000000000001" customHeight="1">
      <c r="A23" s="41">
        <v>46068</v>
      </c>
      <c r="B23" s="43">
        <v>74</v>
      </c>
      <c r="C23" s="43">
        <v>25</v>
      </c>
      <c r="D23" s="43">
        <v>2311</v>
      </c>
      <c r="E23" s="43">
        <v>768</v>
      </c>
      <c r="F23" s="43">
        <v>787</v>
      </c>
      <c r="G23" s="43">
        <v>1810</v>
      </c>
      <c r="H23" s="43">
        <v>218</v>
      </c>
      <c r="I23" s="43">
        <v>351</v>
      </c>
      <c r="J23" s="43">
        <v>2272</v>
      </c>
      <c r="K23" s="43">
        <v>7250</v>
      </c>
      <c r="L23" s="43">
        <v>1279920</v>
      </c>
      <c r="M23" s="43">
        <v>1012216</v>
      </c>
      <c r="N23" s="42">
        <v>1013028</v>
      </c>
      <c r="O23" s="83">
        <v>266892</v>
      </c>
      <c r="P23" s="43">
        <v>10418083.460000001</v>
      </c>
      <c r="Q23" s="43">
        <v>10390217.310000001</v>
      </c>
      <c r="R23" s="72">
        <v>592791.5</v>
      </c>
      <c r="S23" s="72">
        <v>9825291.9499999993</v>
      </c>
      <c r="T23" s="59">
        <v>129172.03</v>
      </c>
      <c r="U23" s="59">
        <v>55938.13</v>
      </c>
      <c r="V23" s="59">
        <v>20</v>
      </c>
      <c r="W23" s="83">
        <v>463619.47</v>
      </c>
      <c r="X23" s="42">
        <v>28414</v>
      </c>
      <c r="Y23" s="42">
        <v>2026</v>
      </c>
      <c r="Z23" s="83">
        <v>30440</v>
      </c>
      <c r="AA23" s="67">
        <v>71134.98</v>
      </c>
      <c r="AB23" s="60">
        <v>0</v>
      </c>
      <c r="AC23" s="60">
        <v>812</v>
      </c>
      <c r="AD23" s="91">
        <v>0</v>
      </c>
      <c r="AE23" s="60">
        <v>0</v>
      </c>
      <c r="AF23" s="60">
        <v>0</v>
      </c>
      <c r="AG23" s="71">
        <v>1241154.53</v>
      </c>
      <c r="AH23" s="160">
        <v>361232.49</v>
      </c>
      <c r="AJ23" s="74">
        <f t="shared" si="4"/>
        <v>1626.3278271918678</v>
      </c>
      <c r="AK23" s="74">
        <f t="shared" si="5"/>
        <v>4573.1590272887324</v>
      </c>
      <c r="AL23" s="74">
        <f t="shared" si="6"/>
        <v>2.8869123252858957</v>
      </c>
    </row>
    <row r="24" spans="1:38" ht="20.100000000000001" customHeight="1">
      <c r="A24" s="41">
        <v>46069</v>
      </c>
      <c r="B24" s="43">
        <v>112</v>
      </c>
      <c r="C24" s="43">
        <v>24</v>
      </c>
      <c r="D24" s="43">
        <v>2472</v>
      </c>
      <c r="E24" s="43">
        <v>773</v>
      </c>
      <c r="F24" s="43">
        <v>794</v>
      </c>
      <c r="G24" s="43">
        <v>1745</v>
      </c>
      <c r="H24" s="43">
        <v>194</v>
      </c>
      <c r="I24" s="43">
        <v>282</v>
      </c>
      <c r="J24" s="43">
        <v>2405</v>
      </c>
      <c r="K24" s="43">
        <v>5665</v>
      </c>
      <c r="L24" s="43">
        <v>1159816</v>
      </c>
      <c r="M24" s="43">
        <v>959239</v>
      </c>
      <c r="N24" s="42">
        <v>1382481</v>
      </c>
      <c r="O24" s="83">
        <v>-222665</v>
      </c>
      <c r="P24" s="43">
        <v>14287008.359999999</v>
      </c>
      <c r="Q24" s="43">
        <v>14252088.359999999</v>
      </c>
      <c r="R24" s="72">
        <v>313689.64</v>
      </c>
      <c r="S24" s="72">
        <v>13973318.710000001</v>
      </c>
      <c r="T24" s="59">
        <v>117748.39</v>
      </c>
      <c r="U24" s="59">
        <v>35962.94</v>
      </c>
      <c r="V24" s="59">
        <v>120</v>
      </c>
      <c r="W24" s="83">
        <v>195941.25</v>
      </c>
      <c r="X24" s="42">
        <v>25748</v>
      </c>
      <c r="Y24" s="42">
        <v>2765</v>
      </c>
      <c r="Z24" s="83">
        <v>28513</v>
      </c>
      <c r="AA24" s="67">
        <v>37642.756800000003</v>
      </c>
      <c r="AB24" s="60">
        <v>0</v>
      </c>
      <c r="AC24" s="60">
        <v>423242</v>
      </c>
      <c r="AD24" s="91">
        <v>0</v>
      </c>
      <c r="AE24" s="60">
        <v>0</v>
      </c>
      <c r="AF24" s="60">
        <v>0</v>
      </c>
      <c r="AG24" s="71">
        <v>1293661.96</v>
      </c>
      <c r="AH24" s="160">
        <v>-293456.50679999997</v>
      </c>
      <c r="AJ24" s="74">
        <f t="shared" si="4"/>
        <v>1460.7254408060453</v>
      </c>
      <c r="AK24" s="74">
        <f t="shared" si="5"/>
        <v>5926.0242661122657</v>
      </c>
      <c r="AL24" s="74">
        <f t="shared" si="6"/>
        <v>3.0289672544080606</v>
      </c>
    </row>
    <row r="25" spans="1:38" ht="20.100000000000001" customHeight="1">
      <c r="A25" s="41">
        <v>46070</v>
      </c>
      <c r="B25" s="43">
        <v>106</v>
      </c>
      <c r="C25" s="43">
        <v>37</v>
      </c>
      <c r="D25" s="43">
        <v>2572</v>
      </c>
      <c r="E25" s="43">
        <v>793</v>
      </c>
      <c r="F25" s="43">
        <v>825</v>
      </c>
      <c r="G25" s="43">
        <v>1891</v>
      </c>
      <c r="H25" s="43">
        <v>188</v>
      </c>
      <c r="I25" s="43">
        <v>309</v>
      </c>
      <c r="J25" s="43">
        <v>2499</v>
      </c>
      <c r="K25" s="43">
        <v>10666</v>
      </c>
      <c r="L25" s="43">
        <v>1773357</v>
      </c>
      <c r="M25" s="165">
        <v>1181302</v>
      </c>
      <c r="N25" s="42">
        <v>1183962</v>
      </c>
      <c r="O25" s="83">
        <v>589395</v>
      </c>
      <c r="P25" s="43">
        <v>11520642.01</v>
      </c>
      <c r="Q25" s="43">
        <v>10912690.76</v>
      </c>
      <c r="R25" s="72">
        <v>575681.52</v>
      </c>
      <c r="S25" s="72">
        <v>10944960.49</v>
      </c>
      <c r="T25" s="59">
        <v>187527.08</v>
      </c>
      <c r="U25" s="59">
        <v>77299.69</v>
      </c>
      <c r="V25" s="59">
        <v>150</v>
      </c>
      <c r="W25" s="83">
        <v>388154.44000000006</v>
      </c>
      <c r="X25" s="42">
        <v>39369</v>
      </c>
      <c r="Y25" s="42">
        <v>2368</v>
      </c>
      <c r="Z25" s="83">
        <v>41737</v>
      </c>
      <c r="AA25" s="67">
        <v>69081.782399999996</v>
      </c>
      <c r="AB25" s="60">
        <v>0</v>
      </c>
      <c r="AC25" s="60">
        <v>2660</v>
      </c>
      <c r="AD25" s="91">
        <v>0</v>
      </c>
      <c r="AE25" s="60">
        <v>0</v>
      </c>
      <c r="AF25" s="60">
        <v>0</v>
      </c>
      <c r="AG25" s="71">
        <v>1243488.21</v>
      </c>
      <c r="AH25" s="160">
        <v>274675.65760000004</v>
      </c>
      <c r="AJ25" s="74">
        <f t="shared" si="4"/>
        <v>2149.5236363636363</v>
      </c>
      <c r="AK25" s="74">
        <f t="shared" si="5"/>
        <v>4366.8230332132853</v>
      </c>
      <c r="AL25" s="74">
        <f t="shared" si="6"/>
        <v>3.0290909090909093</v>
      </c>
    </row>
    <row r="26" spans="1:38" ht="20.100000000000001" customHeight="1">
      <c r="A26" s="41">
        <v>46071</v>
      </c>
      <c r="B26" s="43">
        <v>97</v>
      </c>
      <c r="C26" s="43">
        <v>19</v>
      </c>
      <c r="D26" s="43">
        <v>2503</v>
      </c>
      <c r="E26" s="43">
        <v>726</v>
      </c>
      <c r="F26" s="43">
        <v>742</v>
      </c>
      <c r="G26" s="43">
        <v>1791</v>
      </c>
      <c r="H26" s="43">
        <v>184</v>
      </c>
      <c r="I26" s="43">
        <v>271</v>
      </c>
      <c r="J26" s="43">
        <v>2440</v>
      </c>
      <c r="K26" s="43">
        <v>4090</v>
      </c>
      <c r="L26" s="43">
        <v>1639964</v>
      </c>
      <c r="M26" s="165">
        <v>944745</v>
      </c>
      <c r="N26" s="42">
        <v>944745</v>
      </c>
      <c r="O26" s="83">
        <v>695219</v>
      </c>
      <c r="P26" s="43">
        <v>14384553.01</v>
      </c>
      <c r="Q26" s="43">
        <v>13866030.01</v>
      </c>
      <c r="R26" s="72">
        <v>357825.57</v>
      </c>
      <c r="S26" s="72">
        <v>14026727.43</v>
      </c>
      <c r="T26" s="59">
        <v>119666.61</v>
      </c>
      <c r="U26" s="59">
        <v>48646.32</v>
      </c>
      <c r="V26" s="59">
        <v>50</v>
      </c>
      <c r="W26" s="83">
        <v>238158.96000000002</v>
      </c>
      <c r="X26" s="42">
        <v>36407</v>
      </c>
      <c r="Y26" s="42">
        <v>1889</v>
      </c>
      <c r="Z26" s="83">
        <v>38296</v>
      </c>
      <c r="AA26" s="67">
        <v>42939.068399999996</v>
      </c>
      <c r="AB26" s="60">
        <v>0</v>
      </c>
      <c r="AC26" s="60">
        <v>0</v>
      </c>
      <c r="AD26" s="91">
        <v>0</v>
      </c>
      <c r="AE26" s="60">
        <v>0</v>
      </c>
      <c r="AF26" s="60">
        <v>0</v>
      </c>
      <c r="AG26" s="71">
        <v>1267231.76</v>
      </c>
      <c r="AH26" s="160">
        <v>156923.89160000003</v>
      </c>
      <c r="AJ26" s="74">
        <f t="shared" si="4"/>
        <v>2210.1940700808627</v>
      </c>
      <c r="AK26" s="74">
        <f t="shared" si="5"/>
        <v>5682.7991844262297</v>
      </c>
      <c r="AL26" s="74">
        <f t="shared" si="6"/>
        <v>3.2884097035040432</v>
      </c>
    </row>
    <row r="27" spans="1:38" ht="20.100000000000001" customHeight="1">
      <c r="A27" s="41">
        <v>46072</v>
      </c>
      <c r="B27" s="43">
        <v>99</v>
      </c>
      <c r="C27" s="43">
        <v>25</v>
      </c>
      <c r="D27" s="43">
        <v>2608</v>
      </c>
      <c r="E27" s="43">
        <v>777</v>
      </c>
      <c r="F27" s="43">
        <v>791</v>
      </c>
      <c r="G27" s="43">
        <v>1777</v>
      </c>
      <c r="H27" s="43">
        <v>198</v>
      </c>
      <c r="I27" s="43">
        <v>310</v>
      </c>
      <c r="J27" s="43">
        <v>2520</v>
      </c>
      <c r="K27" s="43">
        <v>52064</v>
      </c>
      <c r="L27" s="43">
        <v>1659675</v>
      </c>
      <c r="M27" s="165">
        <v>1295846</v>
      </c>
      <c r="N27" s="42">
        <v>1295846</v>
      </c>
      <c r="O27" s="83">
        <v>363829</v>
      </c>
      <c r="P27" s="43">
        <v>11313555.859999999</v>
      </c>
      <c r="Q27" s="43">
        <v>10987107.460000001</v>
      </c>
      <c r="R27" s="72">
        <v>655423.74</v>
      </c>
      <c r="S27" s="72">
        <v>10658132.109999999</v>
      </c>
      <c r="T27" s="59">
        <v>130236.43</v>
      </c>
      <c r="U27" s="59">
        <v>41542.019999999997</v>
      </c>
      <c r="V27" s="59">
        <v>100</v>
      </c>
      <c r="W27" s="83">
        <v>525187.31000000006</v>
      </c>
      <c r="X27" s="42">
        <v>36845</v>
      </c>
      <c r="Y27" s="42">
        <v>2592</v>
      </c>
      <c r="Z27" s="83">
        <v>39437</v>
      </c>
      <c r="AA27" s="67">
        <v>78650.848799999992</v>
      </c>
      <c r="AB27" s="164">
        <v>0</v>
      </c>
      <c r="AC27" s="164">
        <v>0</v>
      </c>
      <c r="AD27" s="91">
        <v>0</v>
      </c>
      <c r="AE27" s="60">
        <v>179992</v>
      </c>
      <c r="AF27" s="60">
        <v>-116664</v>
      </c>
      <c r="AG27" s="71">
        <v>1419529.95</v>
      </c>
      <c r="AH27" s="160">
        <v>407099.46120000008</v>
      </c>
      <c r="AJ27" s="74">
        <f t="shared" si="4"/>
        <v>2098.1984829329963</v>
      </c>
      <c r="AK27" s="74">
        <f t="shared" si="5"/>
        <v>4359.9632777777779</v>
      </c>
      <c r="AL27" s="74">
        <f t="shared" si="6"/>
        <v>3.1858407079646018</v>
      </c>
    </row>
    <row r="28" spans="1:38" ht="20.100000000000001" customHeight="1">
      <c r="A28" s="41">
        <v>46073</v>
      </c>
      <c r="B28" s="43">
        <v>126</v>
      </c>
      <c r="C28" s="43">
        <v>19</v>
      </c>
      <c r="D28" s="43">
        <v>2851</v>
      </c>
      <c r="E28" s="43">
        <v>807</v>
      </c>
      <c r="F28" s="43">
        <v>821</v>
      </c>
      <c r="G28" s="43">
        <v>1895</v>
      </c>
      <c r="H28" s="43">
        <v>215</v>
      </c>
      <c r="I28" s="43">
        <v>319</v>
      </c>
      <c r="J28" s="43">
        <v>2762</v>
      </c>
      <c r="K28" s="43">
        <v>3995</v>
      </c>
      <c r="L28" s="43">
        <v>1448573</v>
      </c>
      <c r="M28" s="165">
        <v>1109295</v>
      </c>
      <c r="N28" s="42">
        <v>1109295</v>
      </c>
      <c r="O28" s="83">
        <v>339278</v>
      </c>
      <c r="P28" s="43">
        <v>10814984.140000001</v>
      </c>
      <c r="Q28" s="43">
        <v>10613441.16</v>
      </c>
      <c r="R28" s="72">
        <v>743882.92</v>
      </c>
      <c r="S28" s="72">
        <v>10071101.210000001</v>
      </c>
      <c r="T28" s="59">
        <v>90735.98</v>
      </c>
      <c r="U28" s="59">
        <v>24387.73</v>
      </c>
      <c r="V28" s="59">
        <v>50</v>
      </c>
      <c r="W28" s="83">
        <v>653146.94000000006</v>
      </c>
      <c r="X28" s="42">
        <v>32158</v>
      </c>
      <c r="Y28" s="42">
        <v>2219</v>
      </c>
      <c r="Z28" s="83">
        <v>34377</v>
      </c>
      <c r="AA28" s="67">
        <v>89265.950400000002</v>
      </c>
      <c r="AB28" s="164">
        <v>0</v>
      </c>
      <c r="AC28" s="164">
        <v>0</v>
      </c>
      <c r="AD28" s="91">
        <v>0</v>
      </c>
      <c r="AE28" s="60">
        <v>0</v>
      </c>
      <c r="AF28" s="60">
        <v>0</v>
      </c>
      <c r="AG28" s="71">
        <v>1334442.1100000001</v>
      </c>
      <c r="AH28" s="160">
        <v>529503.98960000009</v>
      </c>
      <c r="AJ28" s="74">
        <f t="shared" si="4"/>
        <v>1764.4007308160781</v>
      </c>
      <c r="AK28" s="74">
        <f t="shared" si="5"/>
        <v>3842.6651556842867</v>
      </c>
      <c r="AL28" s="74">
        <f t="shared" si="6"/>
        <v>3.3641900121802681</v>
      </c>
    </row>
    <row r="29" spans="1:38" ht="20.100000000000001" customHeight="1">
      <c r="A29" s="41">
        <v>46074</v>
      </c>
      <c r="B29" s="43">
        <v>131</v>
      </c>
      <c r="C29" s="43">
        <v>34</v>
      </c>
      <c r="D29" s="43">
        <v>3084</v>
      </c>
      <c r="E29" s="43">
        <v>781</v>
      </c>
      <c r="F29" s="43">
        <v>809</v>
      </c>
      <c r="G29" s="43">
        <v>1834</v>
      </c>
      <c r="H29" s="43">
        <v>218</v>
      </c>
      <c r="I29" s="43">
        <v>330</v>
      </c>
      <c r="J29" s="43">
        <v>3002</v>
      </c>
      <c r="K29" s="43">
        <v>8519</v>
      </c>
      <c r="L29" s="43">
        <v>1039824</v>
      </c>
      <c r="M29" s="43">
        <v>1151569</v>
      </c>
      <c r="N29" s="42">
        <v>1151891</v>
      </c>
      <c r="O29" s="83">
        <v>-112067</v>
      </c>
      <c r="P29" s="43">
        <v>12007808.75</v>
      </c>
      <c r="Q29" s="43">
        <v>11833305.93</v>
      </c>
      <c r="R29" s="43">
        <v>-211181.71</v>
      </c>
      <c r="S29" s="43">
        <v>12218990.460000001</v>
      </c>
      <c r="T29" s="59">
        <v>145776.1</v>
      </c>
      <c r="U29" s="59">
        <v>27850.05</v>
      </c>
      <c r="V29" s="59">
        <v>0</v>
      </c>
      <c r="W29" s="83">
        <v>-356957.81</v>
      </c>
      <c r="X29" s="42">
        <v>23084</v>
      </c>
      <c r="Y29" s="42">
        <v>2304</v>
      </c>
      <c r="Z29" s="83">
        <v>25388</v>
      </c>
      <c r="AA29" s="67">
        <v>-25341.805199999999</v>
      </c>
      <c r="AB29" s="60">
        <v>0</v>
      </c>
      <c r="AC29" s="60">
        <v>322</v>
      </c>
      <c r="AD29" s="91">
        <v>0</v>
      </c>
      <c r="AE29" s="60">
        <v>0</v>
      </c>
      <c r="AF29" s="60">
        <v>0</v>
      </c>
      <c r="AG29" s="71">
        <v>1307753.27</v>
      </c>
      <c r="AH29" s="160">
        <v>-357326.0048</v>
      </c>
      <c r="AJ29" s="74">
        <f t="shared" si="4"/>
        <v>1285.3201483312732</v>
      </c>
      <c r="AK29" s="74">
        <f t="shared" si="5"/>
        <v>3941.807438374417</v>
      </c>
      <c r="AL29" s="74">
        <f t="shared" si="6"/>
        <v>3.7107540173053151</v>
      </c>
    </row>
    <row r="30" spans="1:38" ht="20.100000000000001" customHeight="1">
      <c r="A30" s="41">
        <v>46075</v>
      </c>
      <c r="B30" s="43">
        <v>130</v>
      </c>
      <c r="C30" s="43">
        <v>33</v>
      </c>
      <c r="D30" s="43">
        <v>3314</v>
      </c>
      <c r="E30" s="43">
        <v>821</v>
      </c>
      <c r="F30" s="43">
        <v>847</v>
      </c>
      <c r="G30" s="43">
        <v>1829</v>
      </c>
      <c r="H30" s="43">
        <v>214</v>
      </c>
      <c r="I30" s="43">
        <v>320</v>
      </c>
      <c r="J30" s="43">
        <v>3248</v>
      </c>
      <c r="K30" s="43">
        <v>6389</v>
      </c>
      <c r="L30" s="43">
        <v>1030011</v>
      </c>
      <c r="M30" s="43">
        <v>1122203</v>
      </c>
      <c r="N30" s="42">
        <v>1124206</v>
      </c>
      <c r="O30" s="83">
        <v>-94195</v>
      </c>
      <c r="P30" s="43">
        <v>9589288.8200000003</v>
      </c>
      <c r="Q30" s="43">
        <v>9431466.8300000001</v>
      </c>
      <c r="R30" s="43">
        <v>252142.97</v>
      </c>
      <c r="S30" s="43">
        <v>9337145.8399999999</v>
      </c>
      <c r="T30" s="59">
        <v>278615.69</v>
      </c>
      <c r="U30" s="59">
        <v>26852.92</v>
      </c>
      <c r="V30" s="59">
        <v>150</v>
      </c>
      <c r="W30" s="83">
        <v>-26472.720000000001</v>
      </c>
      <c r="X30" s="42">
        <v>22866</v>
      </c>
      <c r="Y30" s="42">
        <v>2248</v>
      </c>
      <c r="Z30" s="83">
        <v>25114</v>
      </c>
      <c r="AA30" s="67">
        <v>30257.1564</v>
      </c>
      <c r="AB30" s="60">
        <v>0</v>
      </c>
      <c r="AC30" s="60">
        <v>2003</v>
      </c>
      <c r="AD30" s="91">
        <v>0</v>
      </c>
      <c r="AE30" s="60">
        <v>0</v>
      </c>
      <c r="AF30" s="60">
        <v>0</v>
      </c>
      <c r="AG30" s="71">
        <v>1264442.81</v>
      </c>
      <c r="AH30" s="160">
        <v>-83846.876400000008</v>
      </c>
      <c r="AJ30" s="74">
        <f t="shared" si="4"/>
        <v>1216.0696576151122</v>
      </c>
      <c r="AK30" s="74">
        <f t="shared" si="5"/>
        <v>2903.7767333743841</v>
      </c>
      <c r="AL30" s="74">
        <f t="shared" si="6"/>
        <v>3.834710743801653</v>
      </c>
    </row>
    <row r="31" spans="1:38" ht="20.100000000000001" customHeight="1">
      <c r="A31" s="41">
        <v>46076</v>
      </c>
      <c r="B31" s="43">
        <v>114</v>
      </c>
      <c r="C31" s="43">
        <v>35</v>
      </c>
      <c r="D31" s="43">
        <v>2655</v>
      </c>
      <c r="E31" s="43">
        <v>754</v>
      </c>
      <c r="F31" s="43">
        <v>786</v>
      </c>
      <c r="G31" s="43">
        <v>1759</v>
      </c>
      <c r="H31" s="43">
        <v>201</v>
      </c>
      <c r="I31" s="43">
        <v>308</v>
      </c>
      <c r="J31" s="43">
        <v>2588</v>
      </c>
      <c r="K31" s="43">
        <v>27684</v>
      </c>
      <c r="L31" s="43">
        <v>1885760</v>
      </c>
      <c r="M31" s="43">
        <v>1597100</v>
      </c>
      <c r="N31" s="42">
        <v>1813700</v>
      </c>
      <c r="O31" s="83">
        <v>72060</v>
      </c>
      <c r="P31" s="43">
        <v>15738091.9</v>
      </c>
      <c r="Q31" s="43">
        <v>15016734.050000001</v>
      </c>
      <c r="R31" s="43">
        <v>465645.18</v>
      </c>
      <c r="S31" s="43">
        <v>15272446.720000001</v>
      </c>
      <c r="T31" s="59">
        <v>139298.29</v>
      </c>
      <c r="U31" s="59">
        <v>24917.83</v>
      </c>
      <c r="V31" s="59">
        <v>150</v>
      </c>
      <c r="W31" s="83">
        <v>326346.89</v>
      </c>
      <c r="X31" s="42">
        <v>41864</v>
      </c>
      <c r="Y31" s="42">
        <v>3627</v>
      </c>
      <c r="Z31" s="83">
        <v>45491</v>
      </c>
      <c r="AA31" s="67">
        <v>55877.421599999994</v>
      </c>
      <c r="AB31" s="60">
        <v>0</v>
      </c>
      <c r="AC31" s="60">
        <v>216600</v>
      </c>
      <c r="AD31" s="91">
        <v>0</v>
      </c>
      <c r="AE31" s="60">
        <v>86664</v>
      </c>
      <c r="AF31" s="60">
        <v>0</v>
      </c>
      <c r="AG31" s="71">
        <v>1524185.7</v>
      </c>
      <c r="AH31" s="160">
        <v>8378.4684000000198</v>
      </c>
      <c r="AJ31" s="74">
        <f t="shared" si="4"/>
        <v>2399.1857506361325</v>
      </c>
      <c r="AK31" s="74">
        <f t="shared" si="5"/>
        <v>5802.4474690880988</v>
      </c>
      <c r="AL31" s="74">
        <f t="shared" si="6"/>
        <v>3.2926208651399489</v>
      </c>
    </row>
    <row r="32" spans="1:38" ht="20.100000000000001" customHeight="1">
      <c r="A32" s="41">
        <v>46077</v>
      </c>
      <c r="B32" s="45">
        <v>109</v>
      </c>
      <c r="C32" s="46">
        <v>23</v>
      </c>
      <c r="D32" s="45">
        <v>2563</v>
      </c>
      <c r="E32" s="45">
        <v>726</v>
      </c>
      <c r="F32" s="45">
        <v>739</v>
      </c>
      <c r="G32" s="45">
        <v>1574</v>
      </c>
      <c r="H32" s="45">
        <v>176</v>
      </c>
      <c r="I32" s="45">
        <v>296</v>
      </c>
      <c r="J32" s="45">
        <v>2496</v>
      </c>
      <c r="K32" s="45">
        <v>5610</v>
      </c>
      <c r="L32" s="45">
        <v>1532918</v>
      </c>
      <c r="M32" s="45">
        <v>1237122</v>
      </c>
      <c r="N32" s="42">
        <v>1249834</v>
      </c>
      <c r="O32" s="84">
        <v>283084</v>
      </c>
      <c r="P32" s="45">
        <v>9921423.1699999999</v>
      </c>
      <c r="Q32" s="45">
        <v>9840804.1699999999</v>
      </c>
      <c r="R32" s="45">
        <v>484661.52</v>
      </c>
      <c r="S32" s="45">
        <v>9436761.6400000006</v>
      </c>
      <c r="T32" s="45">
        <v>102208.23</v>
      </c>
      <c r="U32" s="45">
        <v>27320.76</v>
      </c>
      <c r="V32" s="45">
        <v>100</v>
      </c>
      <c r="W32" s="84">
        <v>382453.29000000004</v>
      </c>
      <c r="X32" s="42">
        <v>34031</v>
      </c>
      <c r="Y32" s="42">
        <v>2500</v>
      </c>
      <c r="Z32" s="83">
        <v>36531</v>
      </c>
      <c r="AA32" s="67">
        <v>58159.382400000002</v>
      </c>
      <c r="AB32" s="45">
        <v>0</v>
      </c>
      <c r="AC32" s="45">
        <v>12712</v>
      </c>
      <c r="AD32" s="91">
        <v>0</v>
      </c>
      <c r="AE32" s="61">
        <v>0</v>
      </c>
      <c r="AF32" s="61">
        <v>-200</v>
      </c>
      <c r="AG32" s="72">
        <v>1283352.6599999999</v>
      </c>
      <c r="AH32" s="160">
        <v>275050.90760000004</v>
      </c>
      <c r="AJ32" s="74">
        <f t="shared" si="4"/>
        <v>2074.3139377537213</v>
      </c>
      <c r="AK32" s="74">
        <f t="shared" si="5"/>
        <v>3942.6298758012822</v>
      </c>
      <c r="AL32" s="74">
        <f t="shared" si="6"/>
        <v>3.3775372124492558</v>
      </c>
    </row>
    <row r="33" spans="1:38" ht="20.100000000000001" customHeight="1">
      <c r="A33" s="41">
        <v>46078</v>
      </c>
      <c r="B33" s="43">
        <v>106</v>
      </c>
      <c r="C33" s="43">
        <v>21</v>
      </c>
      <c r="D33" s="43">
        <v>2593</v>
      </c>
      <c r="E33" s="43">
        <v>721</v>
      </c>
      <c r="F33" s="43">
        <v>735</v>
      </c>
      <c r="G33" s="43">
        <v>1739</v>
      </c>
      <c r="H33" s="43">
        <v>191</v>
      </c>
      <c r="I33" s="43">
        <v>305</v>
      </c>
      <c r="J33" s="43">
        <v>2512</v>
      </c>
      <c r="K33" s="43">
        <v>3670</v>
      </c>
      <c r="L33" s="43">
        <v>1906511</v>
      </c>
      <c r="M33" s="43">
        <v>1651733</v>
      </c>
      <c r="N33" s="42">
        <v>1653550</v>
      </c>
      <c r="O33" s="84">
        <v>252961</v>
      </c>
      <c r="P33" s="43">
        <v>17191820.050000001</v>
      </c>
      <c r="Q33" s="43">
        <v>16669999.470000001</v>
      </c>
      <c r="R33" s="43">
        <v>261385.43</v>
      </c>
      <c r="S33" s="43">
        <v>16930434.609999999</v>
      </c>
      <c r="T33" s="59">
        <v>118910.24</v>
      </c>
      <c r="U33" s="59">
        <v>35139.64</v>
      </c>
      <c r="V33" s="59">
        <v>0</v>
      </c>
      <c r="W33" s="84">
        <v>142475.19</v>
      </c>
      <c r="X33" s="42">
        <v>42325</v>
      </c>
      <c r="Y33" s="42">
        <v>3307</v>
      </c>
      <c r="Z33" s="83">
        <v>45632</v>
      </c>
      <c r="AA33" s="67">
        <v>31366.2516</v>
      </c>
      <c r="AB33" s="45">
        <v>0</v>
      </c>
      <c r="AC33" s="45">
        <v>1817</v>
      </c>
      <c r="AD33" s="91">
        <v>0</v>
      </c>
      <c r="AE33" s="61">
        <v>0</v>
      </c>
      <c r="AF33" s="61">
        <v>0</v>
      </c>
      <c r="AG33" s="71">
        <v>1257452.48</v>
      </c>
      <c r="AH33" s="160">
        <v>63659.938399999999</v>
      </c>
      <c r="AJ33" s="74">
        <f t="shared" si="4"/>
        <v>2593.8925170068028</v>
      </c>
      <c r="AK33" s="74">
        <f t="shared" si="5"/>
        <v>6636.1462858280256</v>
      </c>
      <c r="AL33" s="74">
        <f t="shared" si="6"/>
        <v>3.4176870748299319</v>
      </c>
    </row>
    <row r="34" spans="1:38" ht="20.100000000000001" customHeight="1">
      <c r="A34" s="41">
        <v>46079</v>
      </c>
      <c r="B34" s="43">
        <v>117</v>
      </c>
      <c r="C34" s="43">
        <v>34</v>
      </c>
      <c r="D34" s="43">
        <v>2558</v>
      </c>
      <c r="E34" s="43">
        <v>741</v>
      </c>
      <c r="F34" s="43">
        <v>767</v>
      </c>
      <c r="G34" s="43">
        <v>1653</v>
      </c>
      <c r="H34" s="43">
        <v>193</v>
      </c>
      <c r="I34" s="43">
        <v>303</v>
      </c>
      <c r="J34" s="43">
        <v>2494</v>
      </c>
      <c r="K34" s="43">
        <v>16960</v>
      </c>
      <c r="L34" s="43">
        <v>1243091</v>
      </c>
      <c r="M34" s="43">
        <v>1341892</v>
      </c>
      <c r="N34" s="42">
        <v>1342820</v>
      </c>
      <c r="O34" s="84">
        <v>-99729</v>
      </c>
      <c r="P34" s="43">
        <v>8319493.4500000002</v>
      </c>
      <c r="Q34" s="43">
        <v>8287514.2000000002</v>
      </c>
      <c r="R34" s="43">
        <v>290158.21999999997</v>
      </c>
      <c r="S34" s="43">
        <v>8029335.2300000004</v>
      </c>
      <c r="T34" s="59">
        <v>140228.16</v>
      </c>
      <c r="U34" s="59">
        <v>47058.18</v>
      </c>
      <c r="V34" s="59">
        <v>200</v>
      </c>
      <c r="W34" s="84">
        <v>149930.05999999997</v>
      </c>
      <c r="X34" s="42">
        <v>27597</v>
      </c>
      <c r="Y34" s="42">
        <v>2686</v>
      </c>
      <c r="Z34" s="83">
        <v>30283</v>
      </c>
      <c r="AA34" s="67">
        <v>34818.986399999994</v>
      </c>
      <c r="AB34" s="45">
        <v>0</v>
      </c>
      <c r="AC34" s="45">
        <v>928</v>
      </c>
      <c r="AD34" s="91">
        <v>0</v>
      </c>
      <c r="AE34" s="61">
        <v>0</v>
      </c>
      <c r="AF34" s="61">
        <v>0</v>
      </c>
      <c r="AG34" s="71">
        <v>1261266.5</v>
      </c>
      <c r="AH34" s="160">
        <v>83900.073599999974</v>
      </c>
      <c r="AJ34" s="74">
        <f t="shared" si="4"/>
        <v>1620.7183833116037</v>
      </c>
      <c r="AK34" s="74">
        <f t="shared" si="5"/>
        <v>3322.9808340016039</v>
      </c>
      <c r="AL34" s="74">
        <f t="shared" si="6"/>
        <v>3.2516297262059974</v>
      </c>
    </row>
    <row r="35" spans="1:38" ht="20.100000000000001" customHeight="1">
      <c r="A35" s="41">
        <v>46080</v>
      </c>
      <c r="B35" s="43">
        <v>112</v>
      </c>
      <c r="C35" s="43">
        <v>23</v>
      </c>
      <c r="D35" s="43">
        <v>2596</v>
      </c>
      <c r="E35" s="43">
        <v>846</v>
      </c>
      <c r="F35" s="43">
        <v>863</v>
      </c>
      <c r="G35" s="43">
        <v>2041</v>
      </c>
      <c r="H35" s="43">
        <v>242</v>
      </c>
      <c r="I35" s="43">
        <v>360</v>
      </c>
      <c r="J35" s="43">
        <v>2529</v>
      </c>
      <c r="K35" s="43">
        <v>5780</v>
      </c>
      <c r="L35" s="43">
        <v>2359729</v>
      </c>
      <c r="M35" s="43">
        <v>1856544</v>
      </c>
      <c r="N35" s="42">
        <v>1856544</v>
      </c>
      <c r="O35" s="84">
        <v>503185</v>
      </c>
      <c r="P35" s="43">
        <v>21462684.850000001</v>
      </c>
      <c r="Q35" s="43">
        <v>20559902.609999999</v>
      </c>
      <c r="R35" s="43">
        <v>712704.13</v>
      </c>
      <c r="S35" s="43">
        <v>20749980.710000001</v>
      </c>
      <c r="T35" s="59">
        <v>130049.53</v>
      </c>
      <c r="U35" s="59">
        <v>25259.86</v>
      </c>
      <c r="V35" s="59"/>
      <c r="W35" s="84">
        <v>582654.6</v>
      </c>
      <c r="X35" s="42">
        <v>52386</v>
      </c>
      <c r="Y35" s="42">
        <v>3713</v>
      </c>
      <c r="Z35" s="83">
        <v>56099</v>
      </c>
      <c r="AA35" s="67">
        <v>85524.495599999995</v>
      </c>
      <c r="AB35" s="45">
        <v>0</v>
      </c>
      <c r="AC35" s="45">
        <v>0</v>
      </c>
      <c r="AD35" s="91">
        <v>0</v>
      </c>
      <c r="AE35" s="61">
        <v>0</v>
      </c>
      <c r="AF35" s="61">
        <v>-7500.28</v>
      </c>
      <c r="AG35" s="71">
        <v>1248306.8999999999</v>
      </c>
      <c r="AH35" s="160">
        <v>441031.10439999995</v>
      </c>
      <c r="AJ35" s="74">
        <f t="shared" si="4"/>
        <v>2734.3325608342989</v>
      </c>
      <c r="AK35" s="74">
        <f t="shared" si="5"/>
        <v>8129.6570225385522</v>
      </c>
      <c r="AL35" s="74">
        <f t="shared" si="6"/>
        <v>2.9304750869061413</v>
      </c>
    </row>
    <row r="36" spans="1:38" ht="20.100000000000001" customHeight="1">
      <c r="A36" s="41">
        <v>46081</v>
      </c>
      <c r="B36" s="43">
        <v>239</v>
      </c>
      <c r="C36" s="43">
        <v>44</v>
      </c>
      <c r="D36" s="43">
        <v>3785</v>
      </c>
      <c r="E36" s="43">
        <v>846</v>
      </c>
      <c r="F36" s="43">
        <v>883</v>
      </c>
      <c r="G36" s="43">
        <v>1984</v>
      </c>
      <c r="H36" s="43">
        <v>272</v>
      </c>
      <c r="I36" s="43">
        <v>397</v>
      </c>
      <c r="J36" s="43">
        <v>3629</v>
      </c>
      <c r="K36" s="43">
        <v>15192</v>
      </c>
      <c r="L36" s="43">
        <v>1798341</v>
      </c>
      <c r="M36" s="43">
        <v>1889670</v>
      </c>
      <c r="N36" s="42">
        <v>1889670</v>
      </c>
      <c r="O36" s="84">
        <v>-91329</v>
      </c>
      <c r="P36" s="43">
        <v>14086473.49</v>
      </c>
      <c r="Q36" s="43">
        <v>13979937.789999999</v>
      </c>
      <c r="R36" s="43">
        <v>-46074.45</v>
      </c>
      <c r="S36" s="43">
        <v>14132547.939999999</v>
      </c>
      <c r="T36" s="59">
        <v>185270.07</v>
      </c>
      <c r="U36" s="59">
        <v>37500.199999999997</v>
      </c>
      <c r="V36" s="59">
        <v>70</v>
      </c>
      <c r="W36" s="84">
        <v>-231344.52000000002</v>
      </c>
      <c r="X36" s="42">
        <v>39923</v>
      </c>
      <c r="Y36" s="42">
        <v>3779</v>
      </c>
      <c r="Z36" s="83">
        <v>43702</v>
      </c>
      <c r="AA36" s="67">
        <v>-5528.9339999999993</v>
      </c>
      <c r="AB36" s="45">
        <v>0</v>
      </c>
      <c r="AC36" s="45">
        <v>0</v>
      </c>
      <c r="AD36" s="91">
        <v>0</v>
      </c>
      <c r="AE36" s="61">
        <v>1000</v>
      </c>
      <c r="AF36" s="61">
        <v>0</v>
      </c>
      <c r="AG36" s="71">
        <v>1288624.6000000001</v>
      </c>
      <c r="AH36" s="160">
        <v>-269517.58600000001</v>
      </c>
      <c r="AJ36" s="74">
        <f t="shared" si="4"/>
        <v>2036.6262740656853</v>
      </c>
      <c r="AK36" s="74">
        <f t="shared" si="5"/>
        <v>3852.2837668779275</v>
      </c>
      <c r="AL36" s="74">
        <f t="shared" si="6"/>
        <v>4.1098527746319364</v>
      </c>
    </row>
    <row r="37" spans="1:38" ht="20.100000000000001" hidden="1" customHeight="1">
      <c r="A37" s="41">
        <v>46082</v>
      </c>
      <c r="B37" s="43"/>
      <c r="C37" s="43"/>
      <c r="D37" s="43"/>
      <c r="E37" s="43"/>
      <c r="F37" s="43"/>
      <c r="G37" s="43"/>
      <c r="H37" s="43"/>
      <c r="I37" s="43"/>
      <c r="J37" s="43"/>
      <c r="K37" s="43"/>
      <c r="L37" s="43"/>
      <c r="M37" s="43"/>
      <c r="N37" s="42">
        <v>0</v>
      </c>
      <c r="O37" s="84">
        <v>0</v>
      </c>
      <c r="P37" s="43"/>
      <c r="Q37" s="43"/>
      <c r="R37" s="43"/>
      <c r="S37" s="43"/>
      <c r="T37" s="59"/>
      <c r="U37" s="59"/>
      <c r="V37" s="59"/>
      <c r="W37" s="84" t="s">
        <v>181</v>
      </c>
      <c r="X37" s="42"/>
      <c r="Y37" s="42"/>
      <c r="Z37" s="83">
        <v>0</v>
      </c>
      <c r="AA37" s="67" t="s">
        <v>181</v>
      </c>
      <c r="AB37" s="45"/>
      <c r="AC37" s="45"/>
      <c r="AD37" s="91"/>
      <c r="AE37" s="61"/>
      <c r="AF37" s="61"/>
      <c r="AG37" s="71"/>
      <c r="AH37" s="160" t="s">
        <v>181</v>
      </c>
      <c r="AJ37" s="74" t="e">
        <f t="shared" si="4"/>
        <v>#DIV/0!</v>
      </c>
      <c r="AK37" s="74" t="e">
        <f t="shared" si="5"/>
        <v>#DIV/0!</v>
      </c>
      <c r="AL37" s="74" t="e">
        <f t="shared" si="6"/>
        <v>#DIV/0!</v>
      </c>
    </row>
    <row r="38" spans="1:38" ht="20.100000000000001" hidden="1" customHeight="1">
      <c r="A38" s="41">
        <v>46083</v>
      </c>
      <c r="B38" s="43"/>
      <c r="C38" s="43"/>
      <c r="D38" s="43"/>
      <c r="E38" s="43"/>
      <c r="F38" s="43"/>
      <c r="G38" s="43"/>
      <c r="H38" s="43"/>
      <c r="I38" s="43"/>
      <c r="J38" s="43"/>
      <c r="K38" s="43"/>
      <c r="L38" s="43"/>
      <c r="M38" s="43"/>
      <c r="N38" s="42">
        <v>0</v>
      </c>
      <c r="O38" s="84">
        <v>0</v>
      </c>
      <c r="P38" s="43"/>
      <c r="Q38" s="43"/>
      <c r="R38" s="43"/>
      <c r="S38" s="43"/>
      <c r="T38" s="59"/>
      <c r="U38" s="59"/>
      <c r="V38" s="59"/>
      <c r="W38" s="84" t="s">
        <v>181</v>
      </c>
      <c r="X38" s="42"/>
      <c r="Y38" s="42"/>
      <c r="Z38" s="83">
        <v>0</v>
      </c>
      <c r="AA38" s="67" t="s">
        <v>181</v>
      </c>
      <c r="AB38" s="45"/>
      <c r="AC38" s="45"/>
      <c r="AD38" s="91"/>
      <c r="AE38" s="61"/>
      <c r="AF38" s="61"/>
      <c r="AG38" s="71"/>
      <c r="AH38" s="160" t="s">
        <v>181</v>
      </c>
      <c r="AJ38" s="74" t="e">
        <f t="shared" si="4"/>
        <v>#DIV/0!</v>
      </c>
      <c r="AK38" s="74" t="e">
        <f t="shared" si="5"/>
        <v>#DIV/0!</v>
      </c>
      <c r="AL38" s="74" t="e">
        <f t="shared" si="6"/>
        <v>#DIV/0!</v>
      </c>
    </row>
    <row r="39" spans="1:38" s="23" customFormat="1" ht="20.100000000000001" hidden="1" customHeight="1">
      <c r="A39" s="41">
        <v>46084</v>
      </c>
      <c r="B39" s="45"/>
      <c r="C39" s="46"/>
      <c r="D39" s="45"/>
      <c r="E39" s="45"/>
      <c r="F39" s="45"/>
      <c r="G39" s="45"/>
      <c r="H39" s="46"/>
      <c r="I39" s="45"/>
      <c r="J39" s="45"/>
      <c r="K39" s="45"/>
      <c r="L39" s="45"/>
      <c r="M39" s="45"/>
      <c r="N39" s="42">
        <v>0</v>
      </c>
      <c r="O39" s="84">
        <v>0</v>
      </c>
      <c r="P39" s="45"/>
      <c r="Q39" s="45"/>
      <c r="R39" s="45"/>
      <c r="S39" s="45"/>
      <c r="T39" s="45"/>
      <c r="U39" s="45"/>
      <c r="V39" s="45"/>
      <c r="W39" s="84" t="s">
        <v>181</v>
      </c>
      <c r="X39" s="42"/>
      <c r="Y39" s="42"/>
      <c r="Z39" s="84">
        <v>0</v>
      </c>
      <c r="AA39" s="73" t="s">
        <v>181</v>
      </c>
      <c r="AB39" s="45"/>
      <c r="AC39" s="45"/>
      <c r="AD39" s="91"/>
      <c r="AE39" s="61"/>
      <c r="AF39" s="61"/>
      <c r="AG39" s="61"/>
      <c r="AH39" s="160" t="s">
        <v>181</v>
      </c>
      <c r="AJ39" s="75" t="e">
        <f t="shared" si="4"/>
        <v>#DIV/0!</v>
      </c>
      <c r="AK39" s="75" t="e">
        <f t="shared" si="5"/>
        <v>#DIV/0!</v>
      </c>
      <c r="AL39" s="75" t="e">
        <f t="shared" si="6"/>
        <v>#DIV/0!</v>
      </c>
    </row>
    <row r="40" spans="1:38" s="24" customFormat="1" ht="30" customHeight="1" thickBot="1">
      <c r="A40" s="80" t="s">
        <v>143</v>
      </c>
      <c r="B40" s="81">
        <v>4026</v>
      </c>
      <c r="C40" s="81">
        <v>1085</v>
      </c>
      <c r="D40" s="81">
        <v>75629</v>
      </c>
      <c r="E40" s="81">
        <v>21854</v>
      </c>
      <c r="F40" s="81">
        <v>22756</v>
      </c>
      <c r="G40" s="81">
        <v>50890</v>
      </c>
      <c r="H40" s="81">
        <v>5806</v>
      </c>
      <c r="I40" s="81">
        <v>9035</v>
      </c>
      <c r="J40" s="81">
        <v>73553</v>
      </c>
      <c r="K40" s="81">
        <v>306990</v>
      </c>
      <c r="L40" s="81">
        <v>43421219</v>
      </c>
      <c r="M40" s="81">
        <v>36285128</v>
      </c>
      <c r="N40" s="81">
        <v>38510038</v>
      </c>
      <c r="O40" s="81">
        <v>4911181</v>
      </c>
      <c r="P40" s="81">
        <v>380471712.25</v>
      </c>
      <c r="Q40" s="81">
        <v>374963847.44000006</v>
      </c>
      <c r="R40" s="81">
        <v>11802429.520000001</v>
      </c>
      <c r="S40" s="81">
        <v>368669282.55000001</v>
      </c>
      <c r="T40" s="81">
        <v>4379741.6000000006</v>
      </c>
      <c r="U40" s="81">
        <v>1310689.54</v>
      </c>
      <c r="V40" s="81">
        <v>2690</v>
      </c>
      <c r="W40" s="81">
        <v>7422687.9200000018</v>
      </c>
      <c r="X40" s="81">
        <v>963950</v>
      </c>
      <c r="Y40" s="81">
        <v>77018</v>
      </c>
      <c r="Z40" s="81">
        <v>1040968</v>
      </c>
      <c r="AA40" s="81">
        <v>1416291.5424000002</v>
      </c>
      <c r="AB40" s="81">
        <v>0</v>
      </c>
      <c r="AC40" s="81">
        <v>2224910</v>
      </c>
      <c r="AD40" s="81">
        <v>0</v>
      </c>
      <c r="AE40" s="81">
        <v>267656</v>
      </c>
      <c r="AF40" s="81">
        <v>-152162.42000000001</v>
      </c>
      <c r="AG40" s="81">
        <v>37882759.139999993</v>
      </c>
      <c r="AH40" s="161">
        <v>2740518.3775999998</v>
      </c>
      <c r="AJ40" s="76">
        <f t="shared" si="4"/>
        <v>1908.1217700826155</v>
      </c>
      <c r="AK40" s="76">
        <f t="shared" si="5"/>
        <v>5097.8729275488431</v>
      </c>
      <c r="AL40" s="76">
        <f t="shared" si="6"/>
        <v>3.2322464404992091</v>
      </c>
    </row>
    <row r="41" spans="1:38" ht="20.100000000000001" customHeight="1" thickBot="1">
      <c r="A41" s="194" t="s">
        <v>144</v>
      </c>
      <c r="B41" s="195"/>
      <c r="C41" s="195"/>
      <c r="D41" s="195"/>
      <c r="E41" s="195"/>
      <c r="F41" s="195"/>
      <c r="G41" s="195"/>
      <c r="H41" s="195"/>
      <c r="I41" s="196"/>
      <c r="J41" s="195"/>
      <c r="K41" s="195"/>
      <c r="L41" s="195"/>
      <c r="M41" s="195"/>
      <c r="N41" s="195"/>
      <c r="O41" s="195"/>
      <c r="P41" s="195"/>
      <c r="Q41" s="195"/>
      <c r="R41" s="195"/>
      <c r="S41" s="195"/>
      <c r="T41" s="195"/>
      <c r="U41" s="195"/>
      <c r="V41" s="195"/>
      <c r="W41" s="195"/>
      <c r="X41" s="195"/>
      <c r="Y41" s="195"/>
      <c r="Z41" s="195"/>
      <c r="AA41" s="195"/>
      <c r="AB41" s="195"/>
      <c r="AC41" s="195"/>
      <c r="AD41" s="195"/>
      <c r="AE41" s="195"/>
      <c r="AF41" s="195"/>
      <c r="AG41" s="195"/>
      <c r="AH41" s="197"/>
    </row>
    <row r="42" spans="1:38" ht="20.100000000000001" customHeight="1">
      <c r="X42" s="182" t="s">
        <v>145</v>
      </c>
      <c r="Y42" s="182"/>
    </row>
  </sheetData>
  <mergeCells count="3">
    <mergeCell ref="A6:AH6"/>
    <mergeCell ref="A41:AH41"/>
    <mergeCell ref="X42:Y42"/>
  </mergeCells>
  <phoneticPr fontId="37" type="noConversion"/>
  <conditionalFormatting sqref="B40:AA40 AC40:AH40">
    <cfRule type="cellIs" dxfId="53" priority="52" operator="lessThan">
      <formula>0</formula>
    </cfRule>
  </conditionalFormatting>
  <conditionalFormatting sqref="O9:O13 O15 O29:O39">
    <cfRule type="cellIs" dxfId="52" priority="54" operator="lessThan">
      <formula>0</formula>
    </cfRule>
  </conditionalFormatting>
  <conditionalFormatting sqref="R9:W13 R15:W15 R29:W39">
    <cfRule type="cellIs" dxfId="51" priority="53" operator="lessThan">
      <formula>0</formula>
    </cfRule>
  </conditionalFormatting>
  <conditionalFormatting sqref="Z9:AA13 Z15:AA15 Z29:AA39 AC29:AG39 AC15:AG15 AC9:AH9 AC10:AG13 AH10:AH39">
    <cfRule type="cellIs" dxfId="50" priority="51" operator="lessThan">
      <formula>0</formula>
    </cfRule>
  </conditionalFormatting>
  <conditionalFormatting sqref="O14">
    <cfRule type="cellIs" dxfId="49" priority="50" operator="lessThan">
      <formula>0</formula>
    </cfRule>
  </conditionalFormatting>
  <conditionalFormatting sqref="R14:W14">
    <cfRule type="cellIs" dxfId="48" priority="49" operator="lessThan">
      <formula>0</formula>
    </cfRule>
  </conditionalFormatting>
  <conditionalFormatting sqref="Z14:AA14 AC14:AG14">
    <cfRule type="cellIs" dxfId="47" priority="48" operator="lessThan">
      <formula>0</formula>
    </cfRule>
  </conditionalFormatting>
  <conditionalFormatting sqref="O16:O17">
    <cfRule type="cellIs" dxfId="46" priority="47" operator="lessThan">
      <formula>0</formula>
    </cfRule>
  </conditionalFormatting>
  <conditionalFormatting sqref="R16:W17">
    <cfRule type="cellIs" dxfId="45" priority="46" operator="lessThan">
      <formula>0</formula>
    </cfRule>
  </conditionalFormatting>
  <conditionalFormatting sqref="Z16:AA17 AC16:AG17">
    <cfRule type="cellIs" dxfId="44" priority="45" operator="lessThan">
      <formula>0</formula>
    </cfRule>
  </conditionalFormatting>
  <conditionalFormatting sqref="O18">
    <cfRule type="cellIs" dxfId="43" priority="44" operator="lessThan">
      <formula>0</formula>
    </cfRule>
  </conditionalFormatting>
  <conditionalFormatting sqref="R18:W18">
    <cfRule type="cellIs" dxfId="42" priority="43" operator="lessThan">
      <formula>0</formula>
    </cfRule>
  </conditionalFormatting>
  <conditionalFormatting sqref="Z18:AA18 AC18:AG18">
    <cfRule type="cellIs" dxfId="41" priority="42" operator="lessThan">
      <formula>0</formula>
    </cfRule>
  </conditionalFormatting>
  <conditionalFormatting sqref="O19">
    <cfRule type="cellIs" dxfId="40" priority="41" operator="lessThan">
      <formula>0</formula>
    </cfRule>
  </conditionalFormatting>
  <conditionalFormatting sqref="R19:W19">
    <cfRule type="cellIs" dxfId="39" priority="40" operator="lessThan">
      <formula>0</formula>
    </cfRule>
  </conditionalFormatting>
  <conditionalFormatting sqref="Z19:AA19 AC19:AG19">
    <cfRule type="cellIs" dxfId="38" priority="39" operator="lessThan">
      <formula>0</formula>
    </cfRule>
  </conditionalFormatting>
  <conditionalFormatting sqref="O20">
    <cfRule type="cellIs" dxfId="37" priority="38" operator="lessThan">
      <formula>0</formula>
    </cfRule>
  </conditionalFormatting>
  <conditionalFormatting sqref="R20:W20">
    <cfRule type="cellIs" dxfId="36" priority="37" operator="lessThan">
      <formula>0</formula>
    </cfRule>
  </conditionalFormatting>
  <conditionalFormatting sqref="Z20:AA20 AC20:AG20">
    <cfRule type="cellIs" dxfId="35" priority="36" operator="lessThan">
      <formula>0</formula>
    </cfRule>
  </conditionalFormatting>
  <conditionalFormatting sqref="O21">
    <cfRule type="cellIs" dxfId="34" priority="35" operator="lessThan">
      <formula>0</formula>
    </cfRule>
  </conditionalFormatting>
  <conditionalFormatting sqref="R21:W21">
    <cfRule type="cellIs" dxfId="33" priority="34" operator="lessThan">
      <formula>0</formula>
    </cfRule>
  </conditionalFormatting>
  <conditionalFormatting sqref="Z21:AA21 AC21:AG21">
    <cfRule type="cellIs" dxfId="32" priority="33" operator="lessThan">
      <formula>0</formula>
    </cfRule>
  </conditionalFormatting>
  <conditionalFormatting sqref="O22">
    <cfRule type="cellIs" dxfId="31" priority="32" operator="lessThan">
      <formula>0</formula>
    </cfRule>
  </conditionalFormatting>
  <conditionalFormatting sqref="R22:W22">
    <cfRule type="cellIs" dxfId="30" priority="31" operator="lessThan">
      <formula>0</formula>
    </cfRule>
  </conditionalFormatting>
  <conditionalFormatting sqref="Z22:AA22 AC22:AG22">
    <cfRule type="cellIs" dxfId="29" priority="30" operator="lessThan">
      <formula>0</formula>
    </cfRule>
  </conditionalFormatting>
  <conditionalFormatting sqref="O23:O24">
    <cfRule type="cellIs" dxfId="28" priority="29" operator="lessThan">
      <formula>0</formula>
    </cfRule>
  </conditionalFormatting>
  <conditionalFormatting sqref="R23:W24">
    <cfRule type="cellIs" dxfId="27" priority="28" operator="lessThan">
      <formula>0</formula>
    </cfRule>
  </conditionalFormatting>
  <conditionalFormatting sqref="Z23:AA24 AC23:AG24">
    <cfRule type="cellIs" dxfId="26" priority="27" operator="lessThan">
      <formula>0</formula>
    </cfRule>
  </conditionalFormatting>
  <conditionalFormatting sqref="O25">
    <cfRule type="cellIs" dxfId="25" priority="26" operator="lessThan">
      <formula>0</formula>
    </cfRule>
  </conditionalFormatting>
  <conditionalFormatting sqref="R25:W25">
    <cfRule type="cellIs" dxfId="24" priority="25" operator="lessThan">
      <formula>0</formula>
    </cfRule>
  </conditionalFormatting>
  <conditionalFormatting sqref="Z25:AA25 AC25:AG25">
    <cfRule type="cellIs" dxfId="23" priority="24" operator="lessThan">
      <formula>0</formula>
    </cfRule>
  </conditionalFormatting>
  <conditionalFormatting sqref="O26">
    <cfRule type="cellIs" dxfId="22" priority="23" operator="lessThan">
      <formula>0</formula>
    </cfRule>
  </conditionalFormatting>
  <conditionalFormatting sqref="R26:W26">
    <cfRule type="cellIs" dxfId="21" priority="22" operator="lessThan">
      <formula>0</formula>
    </cfRule>
  </conditionalFormatting>
  <conditionalFormatting sqref="Z26:AA26 AC26:AG26">
    <cfRule type="cellIs" dxfId="20" priority="21" operator="lessThan">
      <formula>0</formula>
    </cfRule>
  </conditionalFormatting>
  <conditionalFormatting sqref="O27">
    <cfRule type="cellIs" dxfId="19" priority="20" operator="lessThan">
      <formula>0</formula>
    </cfRule>
  </conditionalFormatting>
  <conditionalFormatting sqref="R27:W27">
    <cfRule type="cellIs" dxfId="18" priority="19" operator="lessThan">
      <formula>0</formula>
    </cfRule>
  </conditionalFormatting>
  <conditionalFormatting sqref="Z27:AA27 AC27:AG27">
    <cfRule type="cellIs" dxfId="17" priority="18" operator="lessThan">
      <formula>0</formula>
    </cfRule>
  </conditionalFormatting>
  <conditionalFormatting sqref="O28">
    <cfRule type="cellIs" dxfId="16" priority="17" operator="lessThan">
      <formula>0</formula>
    </cfRule>
  </conditionalFormatting>
  <conditionalFormatting sqref="R28:W28">
    <cfRule type="cellIs" dxfId="15" priority="16" operator="lessThan">
      <formula>0</formula>
    </cfRule>
  </conditionalFormatting>
  <conditionalFormatting sqref="Z28:AA28 AC28:AG28">
    <cfRule type="cellIs" dxfId="14" priority="15" operator="lessThan">
      <formula>0</formula>
    </cfRule>
  </conditionalFormatting>
  <conditionalFormatting sqref="AB40">
    <cfRule type="cellIs" dxfId="13" priority="14" operator="lessThan">
      <formula>0</formula>
    </cfRule>
  </conditionalFormatting>
  <conditionalFormatting sqref="AB9:AB13 AB15 AB29:AB39">
    <cfRule type="cellIs" dxfId="12" priority="13" operator="lessThan">
      <formula>0</formula>
    </cfRule>
  </conditionalFormatting>
  <conditionalFormatting sqref="AB14">
    <cfRule type="cellIs" dxfId="11" priority="12" operator="lessThan">
      <formula>0</formula>
    </cfRule>
  </conditionalFormatting>
  <conditionalFormatting sqref="AB16:AB17">
    <cfRule type="cellIs" dxfId="10" priority="11" operator="lessThan">
      <formula>0</formula>
    </cfRule>
  </conditionalFormatting>
  <conditionalFormatting sqref="AB18">
    <cfRule type="cellIs" dxfId="9" priority="10" operator="lessThan">
      <formula>0</formula>
    </cfRule>
  </conditionalFormatting>
  <conditionalFormatting sqref="AB19">
    <cfRule type="cellIs" dxfId="8" priority="9" operator="lessThan">
      <formula>0</formula>
    </cfRule>
  </conditionalFormatting>
  <conditionalFormatting sqref="AB20">
    <cfRule type="cellIs" dxfId="7" priority="8" operator="lessThan">
      <formula>0</formula>
    </cfRule>
  </conditionalFormatting>
  <conditionalFormatting sqref="AB21">
    <cfRule type="cellIs" dxfId="6" priority="7" operator="lessThan">
      <formula>0</formula>
    </cfRule>
  </conditionalFormatting>
  <conditionalFormatting sqref="AB22">
    <cfRule type="cellIs" dxfId="5" priority="6" operator="lessThan">
      <formula>0</formula>
    </cfRule>
  </conditionalFormatting>
  <conditionalFormatting sqref="AB23:AB24">
    <cfRule type="cellIs" dxfId="4" priority="5" operator="lessThan">
      <formula>0</formula>
    </cfRule>
  </conditionalFormatting>
  <conditionalFormatting sqref="AB25">
    <cfRule type="cellIs" dxfId="3" priority="4" operator="lessThan">
      <formula>0</formula>
    </cfRule>
  </conditionalFormatting>
  <conditionalFormatting sqref="AB26">
    <cfRule type="cellIs" dxfId="2" priority="3" operator="lessThan">
      <formula>0</formula>
    </cfRule>
  </conditionalFormatting>
  <conditionalFormatting sqref="AB27">
    <cfRule type="cellIs" dxfId="1" priority="2" operator="lessThan">
      <formula>0</formula>
    </cfRule>
  </conditionalFormatting>
  <conditionalFormatting sqref="AB28">
    <cfRule type="cellIs" dxfId="0" priority="1" operator="lessThan">
      <formula>0</formula>
    </cfRule>
  </conditionalFormatting>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19</vt:i4>
      </vt:variant>
    </vt:vector>
  </HeadingPairs>
  <TitlesOfParts>
    <vt:vector size="19" baseType="lpstr">
      <vt:lpstr>全平台汇总</vt:lpstr>
      <vt:lpstr>2025全年数据走势图</vt:lpstr>
      <vt:lpstr>天成系统</vt:lpstr>
      <vt:lpstr>WP</vt:lpstr>
      <vt:lpstr>GJP</vt:lpstr>
      <vt:lpstr>SBET</vt:lpstr>
      <vt:lpstr>Sugarplay</vt:lpstr>
      <vt:lpstr>WP_ro</vt:lpstr>
      <vt:lpstr>GJP_ro</vt:lpstr>
      <vt:lpstr>SBET_ro</vt:lpstr>
      <vt:lpstr>Sugarplay_ro</vt:lpstr>
      <vt:lpstr>2026年1月WP</vt:lpstr>
      <vt:lpstr>2026年1月GJP</vt:lpstr>
      <vt:lpstr>2026年1月SBET</vt:lpstr>
      <vt:lpstr>2026年1月Sugarplay</vt:lpstr>
      <vt:lpstr>2026年2月WP</vt:lpstr>
      <vt:lpstr>2026年2月GJP</vt:lpstr>
      <vt:lpstr>2026年2月SBET</vt:lpstr>
      <vt:lpstr>2026年2月Sugarplay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Empire</dc:creator>
  <cp:lastModifiedBy>智恩 李</cp:lastModifiedBy>
  <cp:lastPrinted>2025-04-16T03:21:24Z</cp:lastPrinted>
  <dcterms:created xsi:type="dcterms:W3CDTF">2024-10-25T17:49:00Z</dcterms:created>
  <dcterms:modified xsi:type="dcterms:W3CDTF">2026-03-13T06:36:22Z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EA14643F9F044B20ADE656FFA83378F1_13</vt:lpwstr>
  </property>
  <property fmtid="{D5CDD505-2E9C-101B-9397-08002B2CF9AE}" pid="3" name="KSOProductBuildVer">
    <vt:lpwstr>2052-12.1.0.18608</vt:lpwstr>
  </property>
</Properties>
</file>