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genaluminum-my.sharepoint.com/personal/hazmanot_bogen_co_il/Documents/שולחן העבודה/"/>
    </mc:Choice>
  </mc:AlternateContent>
  <xr:revisionPtr revIDLastSave="3" documentId="8_{38C31689-07BE-9B47-850E-0240B2ABCB9E}" xr6:coauthVersionLast="47" xr6:coauthVersionMax="47" xr10:uidLastSave="{82A7882D-3C73-B143-A90A-C63DA860ACE4}"/>
  <bookViews>
    <workbookView xWindow="28680" yWindow="-120" windowWidth="29040" windowHeight="15720" xr2:uid="{8A448614-3BD2-469A-BCD7-F80E3FAC2119}"/>
  </bookViews>
  <sheets>
    <sheet name="Sheet1" sheetId="1" r:id="rId1"/>
    <sheet name="Sheet2" sheetId="2" r:id="rId2"/>
  </sheets>
  <definedNames>
    <definedName name="_xlnm._FilterDatabase" localSheetId="0" hidden="1">Sheet1!$C$33:$N$289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" i="1" l="1"/>
  <c r="D126" i="1"/>
  <c r="D148" i="1"/>
  <c r="D151" i="1"/>
  <c r="D150" i="1"/>
  <c r="D149" i="1"/>
  <c r="D89" i="1"/>
  <c r="D113" i="1"/>
  <c r="D109" i="1"/>
  <c r="D98" i="1"/>
  <c r="D48" i="1"/>
  <c r="D49" i="1"/>
  <c r="D58" i="1"/>
  <c r="D59" i="1"/>
  <c r="D69" i="1"/>
  <c r="D70" i="1"/>
  <c r="D68" i="1"/>
  <c r="D57" i="1"/>
  <c r="D47" i="1"/>
  <c r="D52" i="1"/>
  <c r="D51" i="1"/>
  <c r="D65" i="1"/>
  <c r="D64" i="1"/>
  <c r="D55" i="1"/>
  <c r="D50" i="1"/>
  <c r="D92" i="1"/>
  <c r="D100" i="1"/>
  <c r="D140" i="1"/>
  <c r="D120" i="1"/>
  <c r="D121" i="1"/>
  <c r="D122" i="1"/>
  <c r="D96" i="1"/>
  <c r="D101" i="1"/>
  <c r="D99" i="1"/>
  <c r="D35" i="1"/>
  <c r="D42" i="1"/>
  <c r="D139" i="1"/>
  <c r="D124" i="1"/>
  <c r="D110" i="1"/>
  <c r="D115" i="1"/>
  <c r="D108" i="1"/>
  <c r="D112" i="1"/>
  <c r="D146" i="1"/>
  <c r="D77" i="1"/>
  <c r="D97" i="1"/>
  <c r="D34" i="1"/>
  <c r="D85" i="1"/>
  <c r="D87" i="1"/>
  <c r="D144" i="1"/>
  <c r="D143" i="1"/>
  <c r="D141" i="1"/>
  <c r="D142" i="1"/>
  <c r="D133" i="1"/>
  <c r="D36" i="1"/>
  <c r="D37" i="1"/>
  <c r="D38" i="1"/>
  <c r="D41" i="1"/>
  <c r="D39" i="1"/>
  <c r="D40" i="1"/>
  <c r="D44" i="1"/>
  <c r="D45" i="1"/>
  <c r="D46" i="1"/>
  <c r="D137" i="1"/>
  <c r="D138" i="1"/>
  <c r="D72" i="1"/>
  <c r="D136" i="1"/>
  <c r="D135" i="1"/>
  <c r="D107" i="1"/>
  <c r="D76" i="1"/>
  <c r="D62" i="1"/>
  <c r="D53" i="1"/>
  <c r="D94" i="1"/>
  <c r="D134" i="1"/>
  <c r="D116" i="1"/>
  <c r="D63" i="1"/>
  <c r="D127" i="1"/>
  <c r="D82" i="1"/>
  <c r="D131" i="1"/>
  <c r="D130" i="1"/>
  <c r="D74" i="1"/>
  <c r="D128" i="1"/>
  <c r="D83" i="1"/>
  <c r="D84" i="1"/>
  <c r="D81" i="1"/>
  <c r="D102" i="1"/>
  <c r="D103" i="1"/>
  <c r="D67" i="1"/>
  <c r="D54" i="1"/>
  <c r="D56" i="1"/>
  <c r="D60" i="1"/>
  <c r="D71" i="1"/>
  <c r="D95" i="1"/>
  <c r="D93" i="1"/>
  <c r="D79" i="1"/>
  <c r="D78" i="1"/>
  <c r="D80" i="1"/>
  <c r="D75" i="1"/>
  <c r="D125" i="1"/>
  <c r="D73" i="1"/>
  <c r="D129" i="1"/>
  <c r="D132" i="1"/>
  <c r="D145" i="1"/>
  <c r="D61" i="1"/>
  <c r="D86" i="1"/>
  <c r="D111" i="1"/>
  <c r="D118" i="1"/>
  <c r="D104" i="1"/>
  <c r="D105" i="1"/>
  <c r="D66" i="1"/>
</calcChain>
</file>

<file path=xl/sharedStrings.xml><?xml version="1.0" encoding="utf-8"?>
<sst xmlns="http://schemas.openxmlformats.org/spreadsheetml/2006/main" count="315" uniqueCount="211">
  <si>
    <t>7000/2</t>
  </si>
  <si>
    <t>7000/3</t>
  </si>
  <si>
    <t>7000/4</t>
  </si>
  <si>
    <t>9000/2</t>
  </si>
  <si>
    <t>9000/3</t>
  </si>
  <si>
    <t>9000/4</t>
  </si>
  <si>
    <t>9200/2</t>
  </si>
  <si>
    <t>9200/3</t>
  </si>
  <si>
    <t>9200/4</t>
  </si>
  <si>
    <t>9400/2</t>
  </si>
  <si>
    <t>9400/3</t>
  </si>
  <si>
    <t>9400/4</t>
  </si>
  <si>
    <t>/18125  /18128</t>
  </si>
  <si>
    <t>T90222</t>
  </si>
  <si>
    <t xml:space="preserve">נגדי </t>
  </si>
  <si>
    <t>9284    /   9285</t>
  </si>
  <si>
    <t xml:space="preserve"> 9400 שולב </t>
  </si>
  <si>
    <t>מן קליל</t>
  </si>
  <si>
    <t xml:space="preserve">לשונות 9200 </t>
  </si>
  <si>
    <t>11400600 + 24</t>
  </si>
  <si>
    <t>2/2820 חלון</t>
  </si>
  <si>
    <t>7226/30</t>
  </si>
  <si>
    <t>35/7227</t>
  </si>
  <si>
    <t>פין 3702/10</t>
  </si>
  <si>
    <t>פין 3701/18</t>
  </si>
  <si>
    <t xml:space="preserve">للبنوت </t>
  </si>
  <si>
    <t>243 i</t>
  </si>
  <si>
    <t xml:space="preserve">נגדי 9400 </t>
  </si>
  <si>
    <t>11400400/16"</t>
  </si>
  <si>
    <t>בורג</t>
  </si>
  <si>
    <t xml:space="preserve">רשת </t>
  </si>
  <si>
    <t xml:space="preserve">בליסאניה </t>
  </si>
  <si>
    <t xml:space="preserve">קליל </t>
  </si>
  <si>
    <t xml:space="preserve">פלמט </t>
  </si>
  <si>
    <t xml:space="preserve">טכניקה </t>
  </si>
  <si>
    <t xml:space="preserve">מנטין </t>
  </si>
  <si>
    <t xml:space="preserve">טרמו גומי </t>
  </si>
  <si>
    <t>סגר 7000</t>
  </si>
  <si>
    <t xml:space="preserve">דמה  9000  7000 </t>
  </si>
  <si>
    <t>סט אטם שליבה 7000</t>
  </si>
  <si>
    <t>אטם צורתי /2.5 7000</t>
  </si>
  <si>
    <t>אטם צורתי/3 7000</t>
  </si>
  <si>
    <t>אטם צורתי/3 9000</t>
  </si>
  <si>
    <t>אטם צורתי /3 9200</t>
  </si>
  <si>
    <t>אטם צורתי 9400/3</t>
  </si>
  <si>
    <t>קוביה מוקצף /3 7000</t>
  </si>
  <si>
    <t>קוביה מוקצף /2.5 7000</t>
  </si>
  <si>
    <t>קוביה מוקצף /3 9000</t>
  </si>
  <si>
    <t>קוביה מוקצף/3 9200</t>
  </si>
  <si>
    <t>קוביה מוקצף/3 9400</t>
  </si>
  <si>
    <t>מכסה צד  9000</t>
  </si>
  <si>
    <t>מכסה צד 9200</t>
  </si>
  <si>
    <t>מכסה שולב  9000</t>
  </si>
  <si>
    <t>מכסה שולב 9200</t>
  </si>
  <si>
    <t>סט אטם שליבה9000</t>
  </si>
  <si>
    <t>סט אטם שליבה 9200</t>
  </si>
  <si>
    <t>סט אטם שליבה 9400</t>
  </si>
  <si>
    <t xml:space="preserve">פינה  4500 פלסטיק </t>
  </si>
  <si>
    <t xml:space="preserve">פינה 4500 כנף דלת </t>
  </si>
  <si>
    <t xml:space="preserve">פינה  5500 משקוף </t>
  </si>
  <si>
    <t xml:space="preserve">פינה כנף  5500 </t>
  </si>
  <si>
    <t xml:space="preserve">פינה משקוף/כנף  4500 </t>
  </si>
  <si>
    <t xml:space="preserve">פינה  משקוף 4750 </t>
  </si>
  <si>
    <t xml:space="preserve">פינה כנף  4750 </t>
  </si>
  <si>
    <t>פינה עזר 4750</t>
  </si>
  <si>
    <t>ציר דלת  4500</t>
  </si>
  <si>
    <t>ציר דלת 4900</t>
  </si>
  <si>
    <t xml:space="preserve">ידית חצי קפצי </t>
  </si>
  <si>
    <t xml:space="preserve">מגביל פתיחה </t>
  </si>
  <si>
    <t xml:space="preserve">מנוף תריס שמאל </t>
  </si>
  <si>
    <t xml:space="preserve">מנוף תריס ימין </t>
  </si>
  <si>
    <t xml:space="preserve">שילות  1200 </t>
  </si>
  <si>
    <t>שילות 8سم</t>
  </si>
  <si>
    <t xml:space="preserve">גלגל פלסטיק  7000  </t>
  </si>
  <si>
    <t>מחביר חציץ  5500</t>
  </si>
  <si>
    <t>מחביר חציץ  4750</t>
  </si>
  <si>
    <t>נשלף רשת G</t>
  </si>
  <si>
    <t xml:space="preserve">גלגל רשת קלה </t>
  </si>
  <si>
    <t xml:space="preserve">בולים </t>
  </si>
  <si>
    <t xml:space="preserve">מחזיר דלת </t>
  </si>
  <si>
    <t xml:space="preserve">גלגל פלסטיק  9000 </t>
  </si>
  <si>
    <t xml:space="preserve">גלגל פלסטיק 9200 </t>
  </si>
  <si>
    <t>גלגל פלסטיק 9400</t>
  </si>
  <si>
    <t>נגדי דריי קיפ</t>
  </si>
  <si>
    <t xml:space="preserve">פין דרייקיפ </t>
  </si>
  <si>
    <t>מכסה צד  9400</t>
  </si>
  <si>
    <t>מכסה שוליב 9400</t>
  </si>
  <si>
    <t xml:space="preserve">פינה כנף דלת  4900 </t>
  </si>
  <si>
    <t>מחביר חציץ  4900  גדול</t>
  </si>
  <si>
    <t xml:space="preserve">מנעול </t>
  </si>
  <si>
    <t xml:space="preserve">ניקוז מים 16 </t>
  </si>
  <si>
    <t xml:space="preserve">פינה משקוף 4900 </t>
  </si>
  <si>
    <t>מחביר חציץ  4900 -+</t>
  </si>
  <si>
    <t xml:space="preserve">מנעול חשמלי / נגדי </t>
  </si>
  <si>
    <t>ידית קיפ</t>
  </si>
  <si>
    <t xml:space="preserve">ידית נירוסטה </t>
  </si>
  <si>
    <t xml:space="preserve">צילינדר </t>
  </si>
  <si>
    <t xml:space="preserve">ידית בהלה </t>
  </si>
  <si>
    <t xml:space="preserve">פינה ארגז </t>
  </si>
  <si>
    <t xml:space="preserve">פינה ארגז עזר </t>
  </si>
  <si>
    <t xml:space="preserve">מפרשת </t>
  </si>
  <si>
    <t>דימה  9000 +9200</t>
  </si>
  <si>
    <t>ציר דלת  5500</t>
  </si>
  <si>
    <t>ידית פתחה ציר  4500+5500+4400</t>
  </si>
  <si>
    <t>סגר  1700</t>
  </si>
  <si>
    <t xml:space="preserve">ציר חלן 4750  </t>
  </si>
  <si>
    <t>בריח חלון 4500</t>
  </si>
  <si>
    <t xml:space="preserve">מגביל פתיחה  קטן </t>
  </si>
  <si>
    <t>דלתות מיים  7000</t>
  </si>
  <si>
    <t xml:space="preserve">פינה כנף דלת 5500 </t>
  </si>
  <si>
    <t>מספריים קיפ  4400</t>
  </si>
  <si>
    <t xml:space="preserve">גלגל  1700 </t>
  </si>
  <si>
    <t>מעביר  9400</t>
  </si>
  <si>
    <t>דמה 9400</t>
  </si>
  <si>
    <t>ידית כפטור  9400</t>
  </si>
  <si>
    <t>גלגל  9400</t>
  </si>
  <si>
    <t>סגר 9200</t>
  </si>
  <si>
    <t>גלגל  9200</t>
  </si>
  <si>
    <t>גלגל  9000</t>
  </si>
  <si>
    <t>גומי  7000</t>
  </si>
  <si>
    <t>כולה כנף  7000</t>
  </si>
  <si>
    <t xml:space="preserve">מנגנון  9000 + נגדי </t>
  </si>
  <si>
    <t>סגר 9000</t>
  </si>
  <si>
    <t>כמות</t>
  </si>
  <si>
    <t xml:space="preserve">כמות </t>
  </si>
  <si>
    <t xml:space="preserve">מקט </t>
  </si>
  <si>
    <t xml:space="preserve">גובה </t>
  </si>
  <si>
    <t xml:space="preserve">רוחב </t>
  </si>
  <si>
    <t xml:space="preserve">ארגז </t>
  </si>
  <si>
    <t>קבוע</t>
  </si>
  <si>
    <t>גלילה</t>
  </si>
  <si>
    <t>נשלפ G</t>
  </si>
  <si>
    <t>רשת 7000</t>
  </si>
  <si>
    <t>כמות כנף</t>
  </si>
  <si>
    <t>כנף רשת</t>
  </si>
  <si>
    <t>פתיחה</t>
  </si>
  <si>
    <t xml:space="preserve">4400דלת </t>
  </si>
  <si>
    <t xml:space="preserve">4500חלון </t>
  </si>
  <si>
    <t>5500חלון</t>
  </si>
  <si>
    <t>4750חלון</t>
  </si>
  <si>
    <t xml:space="preserve">5500דלת </t>
  </si>
  <si>
    <t xml:space="preserve">4900דלת </t>
  </si>
  <si>
    <t xml:space="preserve">7000כיס </t>
  </si>
  <si>
    <t xml:space="preserve">1700כיס  </t>
  </si>
  <si>
    <t>T921290</t>
  </si>
  <si>
    <t xml:space="preserve">    טכניקה </t>
  </si>
  <si>
    <t xml:space="preserve">4500דלת </t>
  </si>
  <si>
    <t>פינה עזר למשקוף 5500</t>
  </si>
  <si>
    <t xml:space="preserve">מעביר תנועה קיפ </t>
  </si>
  <si>
    <t xml:space="preserve">2630/קליל ל7599 </t>
  </si>
  <si>
    <t xml:space="preserve"> עם כפטור 7576</t>
  </si>
  <si>
    <t>בלי כפטור 7561</t>
  </si>
  <si>
    <t xml:space="preserve">4400חלון  </t>
  </si>
  <si>
    <t xml:space="preserve">ידית ל-דרייקיפ  בליסניה </t>
  </si>
  <si>
    <t xml:space="preserve">פינה עזר  דרייקיפ  בליסניה </t>
  </si>
  <si>
    <t>12102000 יק</t>
  </si>
  <si>
    <t>12102100 שק</t>
  </si>
  <si>
    <t xml:space="preserve">חלק מקשר </t>
  </si>
  <si>
    <t xml:space="preserve">מנגנון דרייקיפ  בליסניה  סמוי </t>
  </si>
  <si>
    <t xml:space="preserve">מספריים דרייקיפציר ימין בליסניה </t>
  </si>
  <si>
    <t xml:space="preserve">מספריים דרייקיפ ציר שמאל בליסניה </t>
  </si>
  <si>
    <t xml:space="preserve">סטופרים לקיפ </t>
  </si>
  <si>
    <t xml:space="preserve">מעצור ידית בליסאניה לקיפ </t>
  </si>
  <si>
    <t xml:space="preserve">בליסניה </t>
  </si>
  <si>
    <t xml:space="preserve">ספק </t>
  </si>
  <si>
    <t>תאור</t>
  </si>
  <si>
    <t xml:space="preserve">צבע </t>
  </si>
  <si>
    <t xml:space="preserve">טופס הזמנת  </t>
  </si>
  <si>
    <t xml:space="preserve">טל. 03-7384888         פקס. 03-6476888      </t>
  </si>
  <si>
    <t>רחוב השוהם 16 א.ת. ברקן מיקוד 448200</t>
  </si>
  <si>
    <t>מייל. office@bogen.co.il    אתר. www.bogen.co.il</t>
  </si>
  <si>
    <t>פרויקט :</t>
  </si>
  <si>
    <t>מנה :</t>
  </si>
  <si>
    <t>תאריך :</t>
  </si>
  <si>
    <t xml:space="preserve">לשנות מכופפת </t>
  </si>
  <si>
    <t xml:space="preserve">T921290 </t>
  </si>
  <si>
    <t xml:space="preserve">פינה  נינגה הלבשה </t>
  </si>
  <si>
    <t xml:space="preserve">מנגנון דרייקיפ GEISSE </t>
  </si>
  <si>
    <t>מנגנון דרייקיפ GEISSE (לוגי)</t>
  </si>
  <si>
    <t xml:space="preserve">פין נעילה 7300 </t>
  </si>
  <si>
    <t xml:space="preserve">מספריים שמאל </t>
  </si>
  <si>
    <t xml:space="preserve">מספריים ימין </t>
  </si>
  <si>
    <t xml:space="preserve">דרייקיפ בליסניה </t>
  </si>
  <si>
    <t xml:space="preserve">קיפ בליסניה </t>
  </si>
  <si>
    <t>מנגנון דרייקיפ GEISSE</t>
  </si>
  <si>
    <t xml:space="preserve">מספריים דרייקיפ ציר שמאל GEISSE </t>
  </si>
  <si>
    <t xml:space="preserve">מספריים דרייקיפ ציר ימין GEISSE </t>
  </si>
  <si>
    <t xml:space="preserve"> מספריים ימין GEISSE</t>
  </si>
  <si>
    <t>מספריים שמאל  GEISSE</t>
  </si>
  <si>
    <t xml:space="preserve"> דריי קיפ   ( לוגי ) </t>
  </si>
  <si>
    <t xml:space="preserve">פינה עזר GEISSE </t>
  </si>
  <si>
    <t>04024K</t>
  </si>
  <si>
    <t xml:space="preserve">חלון </t>
  </si>
  <si>
    <t xml:space="preserve">סט אביזרים 9200 </t>
  </si>
  <si>
    <t>פס מוביל 9200</t>
  </si>
  <si>
    <t>פינה גומי לזיגוג (סוס)</t>
  </si>
  <si>
    <t>גלגל 7000</t>
  </si>
  <si>
    <t>9000/חלון /2</t>
  </si>
  <si>
    <t>9400/חלון /2</t>
  </si>
  <si>
    <t xml:space="preserve">9200/2 חלון </t>
  </si>
  <si>
    <t xml:space="preserve">רשת כלה </t>
  </si>
  <si>
    <t xml:space="preserve">9000/3 חלון </t>
  </si>
  <si>
    <t xml:space="preserve">9200/3 חלון </t>
  </si>
  <si>
    <t>סגר ביונט מתכת 6 מ"מ</t>
  </si>
  <si>
    <t xml:space="preserve">מנגנון דריי קיפ </t>
  </si>
  <si>
    <t xml:space="preserve">מספריים ארוך </t>
  </si>
  <si>
    <t xml:space="preserve">מספריים קצרים </t>
  </si>
  <si>
    <t xml:space="preserve">ידית דריי קיפ פלמט </t>
  </si>
  <si>
    <t xml:space="preserve">דריי קיפ ארוך פלמט </t>
  </si>
  <si>
    <t>דריי קיפ  קצר פלמט</t>
  </si>
  <si>
    <t xml:space="preserve">תריס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</si>
</sst>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60"/>
      <color theme="1"/>
      <name val="Arial"/>
      <family val="2"/>
      <scheme val="minor"/>
    </font>
    <font>
      <sz val="60"/>
      <color theme="1"/>
      <name val="Arial"/>
      <family val="2"/>
      <scheme val="minor"/>
    </font>
    <font>
      <b/>
      <sz val="20"/>
      <color theme="1"/>
      <name val="Calibri"/>
      <family val="2"/>
    </font>
    <font>
      <b/>
      <sz val="28"/>
      <color theme="1"/>
      <name val="Calibri"/>
      <family val="2"/>
    </font>
    <font>
      <b/>
      <sz val="25"/>
      <color theme="1"/>
      <name val="Calibri"/>
      <family val="2"/>
    </font>
    <font>
      <b/>
      <sz val="25"/>
      <color theme="1"/>
      <name val="Arial"/>
      <family val="2"/>
      <scheme val="minor"/>
    </font>
    <font>
      <b/>
      <sz val="20"/>
      <color theme="1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2" fillId="4" borderId="1" xfId="0" applyFont="1" applyFill="1" applyBorder="1"/>
    <xf numFmtId="0" fontId="3" fillId="0" borderId="0" xfId="0" applyFont="1"/>
    <xf numFmtId="0" fontId="2" fillId="9" borderId="0" xfId="0" applyFont="1" applyFill="1"/>
    <xf numFmtId="0" fontId="2" fillId="3" borderId="2" xfId="0" applyFont="1" applyFill="1" applyBorder="1" applyAlignment="1">
      <alignment horizontal="left"/>
    </xf>
    <xf numFmtId="0" fontId="0" fillId="4" borderId="1" xfId="0" applyFill="1" applyBorder="1"/>
    <xf numFmtId="0" fontId="1" fillId="4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2" fillId="4" borderId="7" xfId="0" applyFont="1" applyFill="1" applyBorder="1"/>
    <xf numFmtId="0" fontId="1" fillId="4" borderId="7" xfId="0" applyFont="1" applyFill="1" applyBorder="1"/>
    <xf numFmtId="0" fontId="1" fillId="10" borderId="1" xfId="0" applyFont="1" applyFill="1" applyBorder="1"/>
    <xf numFmtId="0" fontId="2" fillId="9" borderId="6" xfId="0" applyFont="1" applyFill="1" applyBorder="1"/>
    <xf numFmtId="0" fontId="2" fillId="3" borderId="8" xfId="0" applyFont="1" applyFill="1" applyBorder="1" applyAlignment="1">
      <alignment horizontal="left"/>
    </xf>
    <xf numFmtId="0" fontId="2" fillId="7" borderId="9" xfId="0" applyFont="1" applyFill="1" applyBorder="1"/>
    <xf numFmtId="0" fontId="2" fillId="7" borderId="10" xfId="0" applyFont="1" applyFill="1" applyBorder="1"/>
    <xf numFmtId="0" fontId="5" fillId="10" borderId="1" xfId="0" applyFont="1" applyFill="1" applyBorder="1"/>
    <xf numFmtId="0" fontId="5" fillId="0" borderId="0" xfId="0" applyFont="1"/>
    <xf numFmtId="0" fontId="5" fillId="10" borderId="4" xfId="0" applyFont="1" applyFill="1" applyBorder="1"/>
    <xf numFmtId="14" fontId="2" fillId="6" borderId="15" xfId="0" applyNumberFormat="1" applyFont="1" applyFill="1" applyBorder="1" applyAlignment="1">
      <alignment vertical="center"/>
    </xf>
    <xf numFmtId="0" fontId="2" fillId="6" borderId="16" xfId="0" applyFont="1" applyFill="1" applyBorder="1"/>
    <xf numFmtId="0" fontId="4" fillId="6" borderId="17" xfId="0" applyFont="1" applyFill="1" applyBorder="1"/>
    <xf numFmtId="0" fontId="5" fillId="10" borderId="5" xfId="0" applyFont="1" applyFill="1" applyBorder="1"/>
    <xf numFmtId="0" fontId="5" fillId="10" borderId="18" xfId="0" applyFont="1" applyFill="1" applyBorder="1"/>
    <xf numFmtId="0" fontId="2" fillId="4" borderId="19" xfId="0" applyFont="1" applyFill="1" applyBorder="1"/>
    <xf numFmtId="0" fontId="2" fillId="4" borderId="18" xfId="0" applyFont="1" applyFill="1" applyBorder="1"/>
    <xf numFmtId="0" fontId="4" fillId="4" borderId="18" xfId="0" applyFont="1" applyFill="1" applyBorder="1"/>
    <xf numFmtId="0" fontId="5" fillId="10" borderId="14" xfId="0" applyFont="1" applyFill="1" applyBorder="1"/>
    <xf numFmtId="0" fontId="2" fillId="4" borderId="14" xfId="0" applyFont="1" applyFill="1" applyBorder="1"/>
    <xf numFmtId="0" fontId="4" fillId="4" borderId="14" xfId="0" applyFont="1" applyFill="1" applyBorder="1" applyAlignment="1">
      <alignment horizontal="center"/>
    </xf>
    <xf numFmtId="0" fontId="2" fillId="5" borderId="14" xfId="0" applyFont="1" applyFill="1" applyBorder="1"/>
    <xf numFmtId="0" fontId="4" fillId="4" borderId="14" xfId="0" applyFont="1" applyFill="1" applyBorder="1"/>
    <xf numFmtId="0" fontId="0" fillId="0" borderId="14" xfId="0" applyBorder="1"/>
    <xf numFmtId="0" fontId="2" fillId="11" borderId="14" xfId="0" applyFont="1" applyFill="1" applyBorder="1"/>
    <xf numFmtId="0" fontId="7" fillId="0" borderId="14" xfId="0" applyFont="1" applyBorder="1" applyAlignment="1">
      <alignment vertical="center"/>
    </xf>
    <xf numFmtId="14" fontId="7" fillId="0" borderId="14" xfId="0" applyNumberFormat="1" applyFont="1" applyBorder="1" applyAlignment="1">
      <alignment vertical="center"/>
    </xf>
    <xf numFmtId="0" fontId="1" fillId="10" borderId="20" xfId="0" applyFont="1" applyFill="1" applyBorder="1"/>
    <xf numFmtId="0" fontId="1" fillId="10" borderId="13" xfId="0" applyFont="1" applyFill="1" applyBorder="1"/>
    <xf numFmtId="0" fontId="1" fillId="10" borderId="21" xfId="0" applyFont="1" applyFill="1" applyBorder="1"/>
    <xf numFmtId="0" fontId="1" fillId="10" borderId="12" xfId="0" applyFont="1" applyFill="1" applyBorder="1"/>
    <xf numFmtId="0" fontId="1" fillId="10" borderId="11" xfId="0" applyFont="1" applyFill="1" applyBorder="1"/>
    <xf numFmtId="0" fontId="0" fillId="4" borderId="14" xfId="0" applyFill="1" applyBorder="1"/>
    <xf numFmtId="0" fontId="2" fillId="4" borderId="14" xfId="0" applyFont="1" applyFill="1" applyBorder="1" applyAlignment="1">
      <alignment horizontal="right"/>
    </xf>
    <xf numFmtId="0" fontId="2" fillId="4" borderId="14" xfId="0" applyFont="1" applyFill="1" applyBorder="1" applyAlignment="1">
      <alignment wrapText="1"/>
    </xf>
    <xf numFmtId="0" fontId="2" fillId="4" borderId="14" xfId="0" applyFont="1" applyFill="1" applyBorder="1" applyAlignment="1">
      <alignment readingOrder="1"/>
    </xf>
    <xf numFmtId="0" fontId="2" fillId="12" borderId="14" xfId="0" applyFont="1" applyFill="1" applyBorder="1"/>
    <xf numFmtId="0" fontId="2" fillId="13" borderId="14" xfId="0" applyFont="1" applyFill="1" applyBorder="1"/>
    <xf numFmtId="0" fontId="2" fillId="14" borderId="14" xfId="0" applyFont="1" applyFill="1" applyBorder="1"/>
    <xf numFmtId="0" fontId="2" fillId="15" borderId="14" xfId="0" applyFont="1" applyFill="1" applyBorder="1"/>
    <xf numFmtId="0" fontId="2" fillId="6" borderId="14" xfId="0" applyFont="1" applyFill="1" applyBorder="1"/>
    <xf numFmtId="0" fontId="2" fillId="16" borderId="14" xfId="0" applyFont="1" applyFill="1" applyBorder="1"/>
    <xf numFmtId="0" fontId="2" fillId="13" borderId="24" xfId="0" applyFont="1" applyFill="1" applyBorder="1"/>
    <xf numFmtId="0" fontId="2" fillId="12" borderId="4" xfId="0" applyFont="1" applyFill="1" applyBorder="1" applyAlignment="1">
      <alignment horizontal="left" textRotation="90"/>
    </xf>
    <xf numFmtId="0" fontId="9" fillId="16" borderId="4" xfId="0" applyFont="1" applyFill="1" applyBorder="1" applyAlignment="1">
      <alignment horizontal="left" textRotation="90"/>
    </xf>
    <xf numFmtId="0" fontId="2" fillId="16" borderId="4" xfId="0" applyFont="1" applyFill="1" applyBorder="1" applyAlignment="1">
      <alignment horizontal="left" textRotation="90"/>
    </xf>
    <xf numFmtId="0" fontId="2" fillId="16" borderId="12" xfId="0" applyFont="1" applyFill="1" applyBorder="1" applyAlignment="1">
      <alignment horizontal="left" textRotation="90"/>
    </xf>
    <xf numFmtId="0" fontId="1" fillId="17" borderId="11" xfId="0" applyFont="1" applyFill="1" applyBorder="1"/>
    <xf numFmtId="0" fontId="2" fillId="17" borderId="14" xfId="0" applyFont="1" applyFill="1" applyBorder="1"/>
    <xf numFmtId="0" fontId="2" fillId="9" borderId="8" xfId="0" applyFont="1" applyFill="1" applyBorder="1"/>
    <xf numFmtId="0" fontId="2" fillId="2" borderId="8" xfId="0" applyFont="1" applyFill="1" applyBorder="1"/>
    <xf numFmtId="0" fontId="2" fillId="12" borderId="8" xfId="0" applyFont="1" applyFill="1" applyBorder="1" applyAlignment="1">
      <alignment textRotation="90"/>
    </xf>
    <xf numFmtId="0" fontId="2" fillId="6" borderId="8" xfId="0" applyFont="1" applyFill="1" applyBorder="1"/>
    <xf numFmtId="0" fontId="2" fillId="2" borderId="29" xfId="0" applyFont="1" applyFill="1" applyBorder="1"/>
    <xf numFmtId="0" fontId="2" fillId="16" borderId="8" xfId="0" applyFont="1" applyFill="1" applyBorder="1" applyAlignment="1">
      <alignment horizontal="left" textRotation="90"/>
    </xf>
    <xf numFmtId="0" fontId="1" fillId="9" borderId="0" xfId="0" applyFont="1" applyFill="1"/>
    <xf numFmtId="0" fontId="0" fillId="9" borderId="0" xfId="0" applyFill="1"/>
    <xf numFmtId="0" fontId="7" fillId="9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2" fillId="16" borderId="29" xfId="0" applyFont="1" applyFill="1" applyBorder="1" applyAlignment="1">
      <alignment horizontal="left" textRotation="90"/>
    </xf>
    <xf numFmtId="0" fontId="0" fillId="20" borderId="0" xfId="0" applyFill="1"/>
    <xf numFmtId="0" fontId="10" fillId="18" borderId="2" xfId="0" applyFont="1" applyFill="1" applyBorder="1"/>
    <xf numFmtId="0" fontId="10" fillId="8" borderId="2" xfId="0" applyFont="1" applyFill="1" applyBorder="1"/>
    <xf numFmtId="0" fontId="10" fillId="8" borderId="3" xfId="0" applyFont="1" applyFill="1" applyBorder="1"/>
    <xf numFmtId="0" fontId="10" fillId="8" borderId="14" xfId="0" applyFont="1" applyFill="1" applyBorder="1"/>
    <xf numFmtId="0" fontId="10" fillId="8" borderId="2" xfId="0" applyFont="1" applyFill="1" applyBorder="1" applyAlignment="1">
      <alignment wrapText="1"/>
    </xf>
    <xf numFmtId="0" fontId="10" fillId="18" borderId="3" xfId="0" applyFont="1" applyFill="1" applyBorder="1"/>
    <xf numFmtId="0" fontId="10" fillId="12" borderId="2" xfId="0" applyFont="1" applyFill="1" applyBorder="1"/>
    <xf numFmtId="0" fontId="10" fillId="16" borderId="2" xfId="0" applyFont="1" applyFill="1" applyBorder="1"/>
    <xf numFmtId="0" fontId="10" fillId="19" borderId="14" xfId="0" applyFont="1" applyFill="1" applyBorder="1"/>
    <xf numFmtId="0" fontId="10" fillId="18" borderId="8" xfId="0" applyFont="1" applyFill="1" applyBorder="1"/>
    <xf numFmtId="0" fontId="10" fillId="8" borderId="8" xfId="0" applyFont="1" applyFill="1" applyBorder="1"/>
    <xf numFmtId="0" fontId="10" fillId="21" borderId="3" xfId="0" applyFont="1" applyFill="1" applyBorder="1"/>
    <xf numFmtId="0" fontId="10" fillId="21" borderId="2" xfId="0" applyFont="1" applyFill="1" applyBorder="1"/>
    <xf numFmtId="0" fontId="10" fillId="21" borderId="3" xfId="0" applyFont="1" applyFill="1" applyBorder="1" applyAlignment="1">
      <alignment horizontal="center"/>
    </xf>
    <xf numFmtId="0" fontId="2" fillId="19" borderId="14" xfId="0" applyFont="1" applyFill="1" applyBorder="1" applyAlignment="1">
      <alignment horizontal="left" textRotation="90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5" fillId="10" borderId="22" xfId="0" applyFont="1" applyFill="1" applyBorder="1" applyAlignment="1">
      <alignment horizontal="center"/>
    </xf>
    <xf numFmtId="0" fontId="5" fillId="10" borderId="23" xfId="0" applyFont="1" applyFill="1" applyBorder="1" applyAlignment="1">
      <alignment horizontal="center"/>
    </xf>
    <xf numFmtId="0" fontId="5" fillId="10" borderId="20" xfId="0" applyFont="1" applyFill="1" applyBorder="1" applyAlignment="1">
      <alignment horizontal="center"/>
    </xf>
    <xf numFmtId="0" fontId="5" fillId="10" borderId="24" xfId="0" applyFont="1" applyFill="1" applyBorder="1" applyAlignment="1">
      <alignment horizontal="center"/>
    </xf>
    <xf numFmtId="0" fontId="5" fillId="10" borderId="27" xfId="0" applyFont="1" applyFill="1" applyBorder="1" applyAlignment="1">
      <alignment horizontal="center"/>
    </xf>
    <xf numFmtId="0" fontId="5" fillId="10" borderId="28" xfId="0" applyFont="1" applyFill="1" applyBorder="1" applyAlignment="1">
      <alignment horizontal="center"/>
    </xf>
    <xf numFmtId="0" fontId="5" fillId="10" borderId="25" xfId="0" applyFont="1" applyFill="1" applyBorder="1" applyAlignment="1">
      <alignment horizontal="center"/>
    </xf>
    <xf numFmtId="0" fontId="5" fillId="10" borderId="26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1246910</xdr:colOff>
      <xdr:row>34</xdr:row>
      <xdr:rowOff>34639</xdr:rowOff>
    </xdr:from>
    <xdr:to>
      <xdr:col>1</xdr:col>
      <xdr:colOff>1394114</xdr:colOff>
      <xdr:row>35</xdr:row>
      <xdr:rowOff>2</xdr:rowOff>
    </xdr:to>
    <xdr:pic>
      <xdr:nvPicPr>
        <xdr:cNvPr id="12" name="תמונה 11">
          <a:extLst>
            <a:ext uri="{FF2B5EF4-FFF2-40B4-BE49-F238E27FC236}">
              <a16:creationId xmlns:a16="http://schemas.microsoft.com/office/drawing/2014/main" id="{4ACDF86F-4FF9-816A-810F-EA085FDEF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1157037003" y="14605415"/>
          <a:ext cx="945077" cy="168481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1368136</xdr:colOff>
      <xdr:row>36</xdr:row>
      <xdr:rowOff>-1</xdr:rowOff>
    </xdr:to>
    <xdr:pic>
      <xdr:nvPicPr>
        <xdr:cNvPr id="13" name="תמונה 12">
          <a:extLst>
            <a:ext uri="{FF2B5EF4-FFF2-40B4-BE49-F238E27FC236}">
              <a16:creationId xmlns:a16="http://schemas.microsoft.com/office/drawing/2014/main" id="{0B5C628E-9BD7-C760-A1B5-3542DE90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8146864" y="15724909"/>
          <a:ext cx="1368136" cy="1472045"/>
        </a:xfrm>
        <a:prstGeom prst="rect">
          <a:avLst/>
        </a:prstGeom>
      </xdr:spPr>
    </xdr:pic>
    <xdr:clientData/>
  </xdr:twoCellAnchor>
  <xdr:twoCellAnchor>
    <xdr:from>
      <xdr:col>0</xdr:col>
      <xdr:colOff>1420091</xdr:colOff>
      <xdr:row>36</xdr:row>
      <xdr:rowOff>0</xdr:rowOff>
    </xdr:from>
    <xdr:to>
      <xdr:col>1</xdr:col>
      <xdr:colOff>1385455</xdr:colOff>
      <xdr:row>37</xdr:row>
      <xdr:rowOff>1</xdr:rowOff>
    </xdr:to>
    <xdr:pic>
      <xdr:nvPicPr>
        <xdr:cNvPr id="14" name="תמונה 13">
          <a:extLst>
            <a:ext uri="{FF2B5EF4-FFF2-40B4-BE49-F238E27FC236}">
              <a16:creationId xmlns:a16="http://schemas.microsoft.com/office/drawing/2014/main" id="{8C49327F-AC8E-1680-062D-8BFCC1287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56675795" y="16900071"/>
          <a:ext cx="1502971" cy="979716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38</xdr:row>
      <xdr:rowOff>0</xdr:rowOff>
    </xdr:from>
    <xdr:to>
      <xdr:col>1</xdr:col>
      <xdr:colOff>1385455</xdr:colOff>
      <xdr:row>39</xdr:row>
      <xdr:rowOff>0</xdr:rowOff>
    </xdr:to>
    <xdr:pic>
      <xdr:nvPicPr>
        <xdr:cNvPr id="16" name="תמונה 15">
          <a:extLst>
            <a:ext uri="{FF2B5EF4-FFF2-40B4-BE49-F238E27FC236}">
              <a16:creationId xmlns:a16="http://schemas.microsoft.com/office/drawing/2014/main" id="{AC19562A-37CF-8D3C-4A30-7F5A3F000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58129545" y="19431000"/>
          <a:ext cx="1385454" cy="96981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1420090</xdr:colOff>
      <xdr:row>40</xdr:row>
      <xdr:rowOff>0</xdr:rowOff>
    </xdr:to>
    <xdr:pic>
      <xdr:nvPicPr>
        <xdr:cNvPr id="17" name="תמונה 16">
          <a:extLst>
            <a:ext uri="{FF2B5EF4-FFF2-40B4-BE49-F238E27FC236}">
              <a16:creationId xmlns:a16="http://schemas.microsoft.com/office/drawing/2014/main" id="{94C1CC62-674A-EDD7-A3E8-99184E973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58094910" y="20400818"/>
          <a:ext cx="1420090" cy="96981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969817</xdr:rowOff>
    </xdr:from>
    <xdr:to>
      <xdr:col>1</xdr:col>
      <xdr:colOff>1402773</xdr:colOff>
      <xdr:row>41</xdr:row>
      <xdr:rowOff>-1</xdr:rowOff>
    </xdr:to>
    <xdr:pic>
      <xdr:nvPicPr>
        <xdr:cNvPr id="18" name="תמונה 17">
          <a:extLst>
            <a:ext uri="{FF2B5EF4-FFF2-40B4-BE49-F238E27FC236}">
              <a16:creationId xmlns:a16="http://schemas.microsoft.com/office/drawing/2014/main" id="{451045E7-FF13-273C-9E76-3CFB43E73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58112227" y="21370635"/>
          <a:ext cx="1402773" cy="96981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1402773</xdr:colOff>
      <xdr:row>42</xdr:row>
      <xdr:rowOff>0</xdr:rowOff>
    </xdr:to>
    <xdr:pic>
      <xdr:nvPicPr>
        <xdr:cNvPr id="19" name="תמונה 18">
          <a:extLst>
            <a:ext uri="{FF2B5EF4-FFF2-40B4-BE49-F238E27FC236}">
              <a16:creationId xmlns:a16="http://schemas.microsoft.com/office/drawing/2014/main" id="{5D1B0BCC-E50B-9CDE-EDBC-2066BA0EC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58112227" y="22340455"/>
          <a:ext cx="1402773" cy="96981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69273</xdr:rowOff>
    </xdr:from>
    <xdr:to>
      <xdr:col>1</xdr:col>
      <xdr:colOff>1246909</xdr:colOff>
      <xdr:row>44</xdr:row>
      <xdr:rowOff>1</xdr:rowOff>
    </xdr:to>
    <xdr:pic>
      <xdr:nvPicPr>
        <xdr:cNvPr id="20" name="תמונה 19">
          <a:extLst>
            <a:ext uri="{FF2B5EF4-FFF2-40B4-BE49-F238E27FC236}">
              <a16:creationId xmlns:a16="http://schemas.microsoft.com/office/drawing/2014/main" id="{4FF7CC98-EA7E-E0F5-DD6A-6F325D4F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8268091" y="24349364"/>
          <a:ext cx="1246909" cy="900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44</xdr:row>
      <xdr:rowOff>1</xdr:rowOff>
    </xdr:from>
    <xdr:to>
      <xdr:col>1</xdr:col>
      <xdr:colOff>1385455</xdr:colOff>
      <xdr:row>45</xdr:row>
      <xdr:rowOff>1</xdr:rowOff>
    </xdr:to>
    <xdr:pic>
      <xdr:nvPicPr>
        <xdr:cNvPr id="21" name="תמונה 20">
          <a:extLst>
            <a:ext uri="{FF2B5EF4-FFF2-40B4-BE49-F238E27FC236}">
              <a16:creationId xmlns:a16="http://schemas.microsoft.com/office/drawing/2014/main" id="{C391D890-298B-3FA2-2655-165DDC737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8129545" y="25249910"/>
          <a:ext cx="1385454" cy="96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45</xdr:row>
      <xdr:rowOff>1</xdr:rowOff>
    </xdr:from>
    <xdr:to>
      <xdr:col>1</xdr:col>
      <xdr:colOff>1368136</xdr:colOff>
      <xdr:row>46</xdr:row>
      <xdr:rowOff>1</xdr:rowOff>
    </xdr:to>
    <xdr:pic>
      <xdr:nvPicPr>
        <xdr:cNvPr id="22" name="תמונה 21">
          <a:extLst>
            <a:ext uri="{FF2B5EF4-FFF2-40B4-BE49-F238E27FC236}">
              <a16:creationId xmlns:a16="http://schemas.microsoft.com/office/drawing/2014/main" id="{D8CE34F1-014D-AFC2-995F-5FE71EBDA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358146864" y="26219728"/>
          <a:ext cx="1368136" cy="96981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1385455</xdr:colOff>
      <xdr:row>47</xdr:row>
      <xdr:rowOff>0</xdr:rowOff>
    </xdr:to>
    <xdr:pic>
      <xdr:nvPicPr>
        <xdr:cNvPr id="23" name="תמונה 22">
          <a:extLst>
            <a:ext uri="{FF2B5EF4-FFF2-40B4-BE49-F238E27FC236}">
              <a16:creationId xmlns:a16="http://schemas.microsoft.com/office/drawing/2014/main" id="{33935A19-65A2-6FD3-513F-A66CCCD50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58129545" y="27189545"/>
          <a:ext cx="1385455" cy="969819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47</xdr:row>
      <xdr:rowOff>0</xdr:rowOff>
    </xdr:from>
    <xdr:to>
      <xdr:col>1</xdr:col>
      <xdr:colOff>1368136</xdr:colOff>
      <xdr:row>48</xdr:row>
      <xdr:rowOff>0</xdr:rowOff>
    </xdr:to>
    <xdr:pic>
      <xdr:nvPicPr>
        <xdr:cNvPr id="24" name="תמונה 23">
          <a:extLst>
            <a:ext uri="{FF2B5EF4-FFF2-40B4-BE49-F238E27FC236}">
              <a16:creationId xmlns:a16="http://schemas.microsoft.com/office/drawing/2014/main" id="{A77B70F4-4EA2-A673-8864-9918A32D6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358146864" y="28159364"/>
          <a:ext cx="1368135" cy="96981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1</xdr:rowOff>
    </xdr:from>
    <xdr:to>
      <xdr:col>1</xdr:col>
      <xdr:colOff>1402773</xdr:colOff>
      <xdr:row>48</xdr:row>
      <xdr:rowOff>969819</xdr:rowOff>
    </xdr:to>
    <xdr:pic>
      <xdr:nvPicPr>
        <xdr:cNvPr id="25" name="תמונה 24">
          <a:extLst>
            <a:ext uri="{FF2B5EF4-FFF2-40B4-BE49-F238E27FC236}">
              <a16:creationId xmlns:a16="http://schemas.microsoft.com/office/drawing/2014/main" id="{40AFA9AC-259E-A700-BBFE-F3EB38DCD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358112227" y="29129183"/>
          <a:ext cx="1402773" cy="96981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1368136</xdr:colOff>
      <xdr:row>51</xdr:row>
      <xdr:rowOff>0</xdr:rowOff>
    </xdr:to>
    <xdr:pic>
      <xdr:nvPicPr>
        <xdr:cNvPr id="26" name="תמונה 25">
          <a:extLst>
            <a:ext uri="{FF2B5EF4-FFF2-40B4-BE49-F238E27FC236}">
              <a16:creationId xmlns:a16="http://schemas.microsoft.com/office/drawing/2014/main" id="{53948DD2-ABDE-6BE3-3AD1-089DCB2B1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358146864" y="31068818"/>
          <a:ext cx="1368136" cy="969818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51</xdr:row>
      <xdr:rowOff>0</xdr:rowOff>
    </xdr:from>
    <xdr:to>
      <xdr:col>1</xdr:col>
      <xdr:colOff>1385455</xdr:colOff>
      <xdr:row>52</xdr:row>
      <xdr:rowOff>32910</xdr:rowOff>
    </xdr:to>
    <xdr:pic>
      <xdr:nvPicPr>
        <xdr:cNvPr id="27" name="תמונה 26">
          <a:extLst>
            <a:ext uri="{FF2B5EF4-FFF2-40B4-BE49-F238E27FC236}">
              <a16:creationId xmlns:a16="http://schemas.microsoft.com/office/drawing/2014/main" id="{4F5DFCC5-7843-42D6-893B-939932017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58129545" y="32038636"/>
          <a:ext cx="1385454" cy="1002729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53</xdr:row>
      <xdr:rowOff>1</xdr:rowOff>
    </xdr:from>
    <xdr:to>
      <xdr:col>1</xdr:col>
      <xdr:colOff>1368137</xdr:colOff>
      <xdr:row>54</xdr:row>
      <xdr:rowOff>1</xdr:rowOff>
    </xdr:to>
    <xdr:pic>
      <xdr:nvPicPr>
        <xdr:cNvPr id="28" name="תמונה 27">
          <a:extLst>
            <a:ext uri="{FF2B5EF4-FFF2-40B4-BE49-F238E27FC236}">
              <a16:creationId xmlns:a16="http://schemas.microsoft.com/office/drawing/2014/main" id="{4EF598FA-DF3E-4F72-9AFF-D7718505D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358146863" y="33978274"/>
          <a:ext cx="1368135" cy="96981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52</xdr:row>
      <xdr:rowOff>69272</xdr:rowOff>
    </xdr:from>
    <xdr:to>
      <xdr:col>1</xdr:col>
      <xdr:colOff>1368136</xdr:colOff>
      <xdr:row>53</xdr:row>
      <xdr:rowOff>0</xdr:rowOff>
    </xdr:to>
    <xdr:pic>
      <xdr:nvPicPr>
        <xdr:cNvPr id="30" name="תמונה 29">
          <a:extLst>
            <a:ext uri="{FF2B5EF4-FFF2-40B4-BE49-F238E27FC236}">
              <a16:creationId xmlns:a16="http://schemas.microsoft.com/office/drawing/2014/main" id="{6CFCF868-8811-4E0F-B161-ABC2182CF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8146864" y="33077727"/>
          <a:ext cx="1368136" cy="900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1541317</xdr:colOff>
      <xdr:row>55</xdr:row>
      <xdr:rowOff>34636</xdr:rowOff>
    </xdr:from>
    <xdr:to>
      <xdr:col>1</xdr:col>
      <xdr:colOff>1368135</xdr:colOff>
      <xdr:row>56</xdr:row>
      <xdr:rowOff>0</xdr:rowOff>
    </xdr:to>
    <xdr:pic>
      <xdr:nvPicPr>
        <xdr:cNvPr id="31" name="תמונה 30">
          <a:extLst>
            <a:ext uri="{FF2B5EF4-FFF2-40B4-BE49-F238E27FC236}">
              <a16:creationId xmlns:a16="http://schemas.microsoft.com/office/drawing/2014/main" id="{0E74F449-4948-8E02-ED67-E7FF4E119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361194865" y="35554227"/>
          <a:ext cx="1368136" cy="935182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54</xdr:row>
      <xdr:rowOff>1</xdr:rowOff>
    </xdr:from>
    <xdr:to>
      <xdr:col>1</xdr:col>
      <xdr:colOff>1368137</xdr:colOff>
      <xdr:row>55</xdr:row>
      <xdr:rowOff>0</xdr:rowOff>
    </xdr:to>
    <xdr:pic>
      <xdr:nvPicPr>
        <xdr:cNvPr id="32" name="תמונה 31">
          <a:extLst>
            <a:ext uri="{FF2B5EF4-FFF2-40B4-BE49-F238E27FC236}">
              <a16:creationId xmlns:a16="http://schemas.microsoft.com/office/drawing/2014/main" id="{56B0D966-4151-DF0C-D496-AE199E177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358146863" y="34948092"/>
          <a:ext cx="1368135" cy="969817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49</xdr:row>
      <xdr:rowOff>1</xdr:rowOff>
    </xdr:from>
    <xdr:to>
      <xdr:col>1</xdr:col>
      <xdr:colOff>1350820</xdr:colOff>
      <xdr:row>49</xdr:row>
      <xdr:rowOff>969819</xdr:rowOff>
    </xdr:to>
    <xdr:pic>
      <xdr:nvPicPr>
        <xdr:cNvPr id="33" name="תמונה 32">
          <a:extLst>
            <a:ext uri="{FF2B5EF4-FFF2-40B4-BE49-F238E27FC236}">
              <a16:creationId xmlns:a16="http://schemas.microsoft.com/office/drawing/2014/main" id="{E3148F3B-4C3B-F35E-C4FD-35ACE266A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358597135" y="30099001"/>
          <a:ext cx="1350819" cy="969818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56</xdr:row>
      <xdr:rowOff>0</xdr:rowOff>
    </xdr:from>
    <xdr:to>
      <xdr:col>1</xdr:col>
      <xdr:colOff>1368138</xdr:colOff>
      <xdr:row>57</xdr:row>
      <xdr:rowOff>0</xdr:rowOff>
    </xdr:to>
    <xdr:pic>
      <xdr:nvPicPr>
        <xdr:cNvPr id="34" name="תמונה 33">
          <a:extLst>
            <a:ext uri="{FF2B5EF4-FFF2-40B4-BE49-F238E27FC236}">
              <a16:creationId xmlns:a16="http://schemas.microsoft.com/office/drawing/2014/main" id="{B3725A97-7AE9-3A29-9E45-5A5467068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358579817" y="36887727"/>
          <a:ext cx="1368137" cy="969818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57</xdr:row>
      <xdr:rowOff>0</xdr:rowOff>
    </xdr:from>
    <xdr:to>
      <xdr:col>1</xdr:col>
      <xdr:colOff>1402774</xdr:colOff>
      <xdr:row>58</xdr:row>
      <xdr:rowOff>0</xdr:rowOff>
    </xdr:to>
    <xdr:pic>
      <xdr:nvPicPr>
        <xdr:cNvPr id="35" name="תמונה 34">
          <a:extLst>
            <a:ext uri="{FF2B5EF4-FFF2-40B4-BE49-F238E27FC236}">
              <a16:creationId xmlns:a16="http://schemas.microsoft.com/office/drawing/2014/main" id="{7590FD87-A4BF-F3A1-7E4E-4BD83BC46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358545181" y="37857545"/>
          <a:ext cx="1402773" cy="96981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1368136</xdr:colOff>
      <xdr:row>58</xdr:row>
      <xdr:rowOff>952499</xdr:rowOff>
    </xdr:to>
    <xdr:pic>
      <xdr:nvPicPr>
        <xdr:cNvPr id="36" name="תמונה 35">
          <a:extLst>
            <a:ext uri="{FF2B5EF4-FFF2-40B4-BE49-F238E27FC236}">
              <a16:creationId xmlns:a16="http://schemas.microsoft.com/office/drawing/2014/main" id="{3FB5979D-89D4-ED11-F466-25C19F71E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208503511" y="38447382"/>
          <a:ext cx="1368136" cy="95249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1387928</xdr:colOff>
      <xdr:row>61</xdr:row>
      <xdr:rowOff>0</xdr:rowOff>
    </xdr:to>
    <xdr:pic>
      <xdr:nvPicPr>
        <xdr:cNvPr id="37" name="תמונה 36">
          <a:extLst>
            <a:ext uri="{FF2B5EF4-FFF2-40B4-BE49-F238E27FC236}">
              <a16:creationId xmlns:a16="http://schemas.microsoft.com/office/drawing/2014/main" id="{30A5871B-E11A-CA07-99C6-2434F4343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156129036" y="40372393"/>
          <a:ext cx="1387928" cy="96610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1360714</xdr:colOff>
      <xdr:row>62</xdr:row>
      <xdr:rowOff>1</xdr:rowOff>
    </xdr:to>
    <xdr:pic>
      <xdr:nvPicPr>
        <xdr:cNvPr id="38" name="תמונה 37">
          <a:extLst>
            <a:ext uri="{FF2B5EF4-FFF2-40B4-BE49-F238E27FC236}">
              <a16:creationId xmlns:a16="http://schemas.microsoft.com/office/drawing/2014/main" id="{2BDC5785-4E64-C23D-BC4D-7A479ABFB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156156250" y="41338500"/>
          <a:ext cx="1360714" cy="96610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1374321</xdr:colOff>
      <xdr:row>63</xdr:row>
      <xdr:rowOff>1</xdr:rowOff>
    </xdr:to>
    <xdr:pic>
      <xdr:nvPicPr>
        <xdr:cNvPr id="39" name="תמונה 38">
          <a:extLst>
            <a:ext uri="{FF2B5EF4-FFF2-40B4-BE49-F238E27FC236}">
              <a16:creationId xmlns:a16="http://schemas.microsoft.com/office/drawing/2014/main" id="{5DE4CEB5-24FA-494F-8275-4B5A1E200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188679" y="42308318"/>
          <a:ext cx="1374321" cy="969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63</xdr:row>
      <xdr:rowOff>1</xdr:rowOff>
    </xdr:from>
    <xdr:to>
      <xdr:col>1</xdr:col>
      <xdr:colOff>1387928</xdr:colOff>
      <xdr:row>64</xdr:row>
      <xdr:rowOff>0</xdr:rowOff>
    </xdr:to>
    <xdr:pic>
      <xdr:nvPicPr>
        <xdr:cNvPr id="41" name="תמונה 40">
          <a:extLst>
            <a:ext uri="{FF2B5EF4-FFF2-40B4-BE49-F238E27FC236}">
              <a16:creationId xmlns:a16="http://schemas.microsoft.com/office/drawing/2014/main" id="{7A4FE91C-F7DC-303A-C84A-D6CEFFD11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156414786" y="43270715"/>
          <a:ext cx="1387928" cy="966106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64</xdr:row>
      <xdr:rowOff>1</xdr:rowOff>
    </xdr:from>
    <xdr:to>
      <xdr:col>1</xdr:col>
      <xdr:colOff>1374322</xdr:colOff>
      <xdr:row>65</xdr:row>
      <xdr:rowOff>1</xdr:rowOff>
    </xdr:to>
    <xdr:pic>
      <xdr:nvPicPr>
        <xdr:cNvPr id="42" name="תמונה 41">
          <a:extLst>
            <a:ext uri="{FF2B5EF4-FFF2-40B4-BE49-F238E27FC236}">
              <a16:creationId xmlns:a16="http://schemas.microsoft.com/office/drawing/2014/main" id="{0D0F6D4D-E31B-5F72-A142-AF036A5A2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156428392" y="44236822"/>
          <a:ext cx="1374321" cy="96610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1387928</xdr:colOff>
      <xdr:row>66</xdr:row>
      <xdr:rowOff>0</xdr:rowOff>
    </xdr:to>
    <xdr:pic>
      <xdr:nvPicPr>
        <xdr:cNvPr id="43" name="תמונה 42">
          <a:extLst>
            <a:ext uri="{FF2B5EF4-FFF2-40B4-BE49-F238E27FC236}">
              <a16:creationId xmlns:a16="http://schemas.microsoft.com/office/drawing/2014/main" id="{48232683-7107-C3D7-2FA6-F1990F284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156414786" y="45202929"/>
          <a:ext cx="1387928" cy="966107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132</xdr:row>
      <xdr:rowOff>0</xdr:rowOff>
    </xdr:from>
    <xdr:to>
      <xdr:col>1</xdr:col>
      <xdr:colOff>1385456</xdr:colOff>
      <xdr:row>132</xdr:row>
      <xdr:rowOff>960292</xdr:rowOff>
    </xdr:to>
    <xdr:pic>
      <xdr:nvPicPr>
        <xdr:cNvPr id="44" name="תמונה 43">
          <a:extLst>
            <a:ext uri="{FF2B5EF4-FFF2-40B4-BE49-F238E27FC236}">
              <a16:creationId xmlns:a16="http://schemas.microsoft.com/office/drawing/2014/main" id="{2BA4D9F1-D6BB-2119-F447-39DB00FA7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361177544" y="110195591"/>
          <a:ext cx="1385455" cy="960292"/>
        </a:xfrm>
        <a:prstGeom prst="rect">
          <a:avLst/>
        </a:prstGeom>
      </xdr:spPr>
    </xdr:pic>
    <xdr:clientData/>
  </xdr:twoCellAnchor>
  <xdr:twoCellAnchor>
    <xdr:from>
      <xdr:col>0</xdr:col>
      <xdr:colOff>7793</xdr:colOff>
      <xdr:row>28</xdr:row>
      <xdr:rowOff>51955</xdr:rowOff>
    </xdr:from>
    <xdr:to>
      <xdr:col>1</xdr:col>
      <xdr:colOff>1402773</xdr:colOff>
      <xdr:row>31</xdr:row>
      <xdr:rowOff>0</xdr:rowOff>
    </xdr:to>
    <xdr:pic>
      <xdr:nvPicPr>
        <xdr:cNvPr id="45" name="תמונה 44">
          <a:extLst>
            <a:ext uri="{FF2B5EF4-FFF2-40B4-BE49-F238E27FC236}">
              <a16:creationId xmlns:a16="http://schemas.microsoft.com/office/drawing/2014/main" id="{4CFDE792-5029-4ED6-AB73-9D43D1C30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360709954" y="11049000"/>
          <a:ext cx="2936298" cy="2337955"/>
        </a:xfrm>
        <a:prstGeom prst="rect">
          <a:avLst/>
        </a:prstGeom>
      </xdr:spPr>
    </xdr:pic>
    <xdr:clientData/>
  </xdr:twoCellAnchor>
  <xdr:twoCellAnchor>
    <xdr:from>
      <xdr:col>1</xdr:col>
      <xdr:colOff>121228</xdr:colOff>
      <xdr:row>110</xdr:row>
      <xdr:rowOff>51954</xdr:rowOff>
    </xdr:from>
    <xdr:to>
      <xdr:col>1</xdr:col>
      <xdr:colOff>1264228</xdr:colOff>
      <xdr:row>110</xdr:row>
      <xdr:rowOff>935183</xdr:rowOff>
    </xdr:to>
    <xdr:pic>
      <xdr:nvPicPr>
        <xdr:cNvPr id="46" name="תמונה 45">
          <a:extLst>
            <a:ext uri="{FF2B5EF4-FFF2-40B4-BE49-F238E27FC236}">
              <a16:creationId xmlns:a16="http://schemas.microsoft.com/office/drawing/2014/main" id="{D842DFB8-EE3F-5BA5-F1D3-EC35D1369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359237909" y="20192999"/>
          <a:ext cx="1143000" cy="88322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1</xdr:rowOff>
    </xdr:from>
    <xdr:to>
      <xdr:col>1</xdr:col>
      <xdr:colOff>1316182</xdr:colOff>
      <xdr:row>33</xdr:row>
      <xdr:rowOff>952501</xdr:rowOff>
    </xdr:to>
    <xdr:pic>
      <xdr:nvPicPr>
        <xdr:cNvPr id="47" name="תמונה 46">
          <a:extLst>
            <a:ext uri="{FF2B5EF4-FFF2-40B4-BE49-F238E27FC236}">
              <a16:creationId xmlns:a16="http://schemas.microsoft.com/office/drawing/2014/main" id="{31A363BE-CF8D-F0EB-BE9E-3CA222932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359185955" y="14218228"/>
          <a:ext cx="1316182" cy="952500"/>
        </a:xfrm>
        <a:prstGeom prst="rect">
          <a:avLst/>
        </a:prstGeom>
      </xdr:spPr>
    </xdr:pic>
    <xdr:clientData/>
  </xdr:twoCellAnchor>
  <xdr:twoCellAnchor>
    <xdr:from>
      <xdr:col>0</xdr:col>
      <xdr:colOff>1541317</xdr:colOff>
      <xdr:row>139</xdr:row>
      <xdr:rowOff>0</xdr:rowOff>
    </xdr:from>
    <xdr:to>
      <xdr:col>1</xdr:col>
      <xdr:colOff>1385455</xdr:colOff>
      <xdr:row>140</xdr:row>
      <xdr:rowOff>0</xdr:rowOff>
    </xdr:to>
    <xdr:pic>
      <xdr:nvPicPr>
        <xdr:cNvPr id="48" name="תמונה 47">
          <a:extLst>
            <a:ext uri="{FF2B5EF4-FFF2-40B4-BE49-F238E27FC236}">
              <a16:creationId xmlns:a16="http://schemas.microsoft.com/office/drawing/2014/main" id="{1E9E3569-9D84-7D4B-0A6D-338B4871F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360796545" y="39277636"/>
          <a:ext cx="1385456" cy="987137"/>
        </a:xfrm>
        <a:prstGeom prst="rect">
          <a:avLst/>
        </a:prstGeom>
      </xdr:spPr>
    </xdr:pic>
    <xdr:clientData/>
  </xdr:twoCellAnchor>
  <xdr:twoCellAnchor>
    <xdr:from>
      <xdr:col>1</xdr:col>
      <xdr:colOff>26511</xdr:colOff>
      <xdr:row>66</xdr:row>
      <xdr:rowOff>54429</xdr:rowOff>
    </xdr:from>
    <xdr:to>
      <xdr:col>1</xdr:col>
      <xdr:colOff>1347108</xdr:colOff>
      <xdr:row>67</xdr:row>
      <xdr:rowOff>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BF5AC64-36E0-5725-6CA9-6417CB394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156714142" y="46345929"/>
          <a:ext cx="1320597" cy="92528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67</xdr:row>
      <xdr:rowOff>1</xdr:rowOff>
    </xdr:from>
    <xdr:to>
      <xdr:col>1</xdr:col>
      <xdr:colOff>1347108</xdr:colOff>
      <xdr:row>68</xdr:row>
      <xdr:rowOff>0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C068CF6C-0A00-D946-C8B7-EE1118823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156714142" y="47271215"/>
          <a:ext cx="1347107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68</xdr:row>
      <xdr:rowOff>1</xdr:rowOff>
    </xdr:from>
    <xdr:to>
      <xdr:col>1</xdr:col>
      <xdr:colOff>1347108</xdr:colOff>
      <xdr:row>69</xdr:row>
      <xdr:rowOff>1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4C10B3CD-6C5F-CE09-F211-A4C6D4048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156714142" y="48250930"/>
          <a:ext cx="1347107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69</xdr:row>
      <xdr:rowOff>1</xdr:rowOff>
    </xdr:from>
    <xdr:to>
      <xdr:col>1</xdr:col>
      <xdr:colOff>1415144</xdr:colOff>
      <xdr:row>70</xdr:row>
      <xdr:rowOff>1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5B2B93DE-AFA2-5A60-1495-CCC6DF313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156646106" y="49230644"/>
          <a:ext cx="1415143" cy="979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1</xdr:rowOff>
    </xdr:from>
    <xdr:to>
      <xdr:col>1</xdr:col>
      <xdr:colOff>1360714</xdr:colOff>
      <xdr:row>72</xdr:row>
      <xdr:rowOff>0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51AE5FB0-7A0F-9E9F-F9C5-69E590726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156700536" y="51190072"/>
          <a:ext cx="1360714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72</xdr:row>
      <xdr:rowOff>1</xdr:rowOff>
    </xdr:from>
    <xdr:to>
      <xdr:col>1</xdr:col>
      <xdr:colOff>1374322</xdr:colOff>
      <xdr:row>73</xdr:row>
      <xdr:rowOff>1</xdr:rowOff>
    </xdr:to>
    <xdr:pic>
      <xdr:nvPicPr>
        <xdr:cNvPr id="10" name="תמונה 9">
          <a:extLst>
            <a:ext uri="{FF2B5EF4-FFF2-40B4-BE49-F238E27FC236}">
              <a16:creationId xmlns:a16="http://schemas.microsoft.com/office/drawing/2014/main" id="{5DD15144-A0DB-EFEE-D5A7-426336EF7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156686928" y="52169787"/>
          <a:ext cx="1374321" cy="979714"/>
        </a:xfrm>
        <a:prstGeom prst="rect">
          <a:avLst/>
        </a:prstGeom>
      </xdr:spPr>
    </xdr:pic>
    <xdr:clientData/>
  </xdr:twoCellAnchor>
  <xdr:twoCellAnchor>
    <xdr:from>
      <xdr:col>0</xdr:col>
      <xdr:colOff>1537606</xdr:colOff>
      <xdr:row>73</xdr:row>
      <xdr:rowOff>0</xdr:rowOff>
    </xdr:from>
    <xdr:to>
      <xdr:col>1</xdr:col>
      <xdr:colOff>1401535</xdr:colOff>
      <xdr:row>74</xdr:row>
      <xdr:rowOff>13607</xdr:rowOff>
    </xdr:to>
    <xdr:pic>
      <xdr:nvPicPr>
        <xdr:cNvPr id="11" name="תמונה 10">
          <a:extLst>
            <a:ext uri="{FF2B5EF4-FFF2-40B4-BE49-F238E27FC236}">
              <a16:creationId xmlns:a16="http://schemas.microsoft.com/office/drawing/2014/main" id="{C431D64C-4EA3-FFE2-D9A5-0925268D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156659715" y="53149500"/>
          <a:ext cx="1401536" cy="993321"/>
        </a:xfrm>
        <a:prstGeom prst="rect">
          <a:avLst/>
        </a:prstGeom>
      </xdr:spPr>
    </xdr:pic>
    <xdr:clientData/>
  </xdr:twoCellAnchor>
  <xdr:twoCellAnchor>
    <xdr:from>
      <xdr:col>0</xdr:col>
      <xdr:colOff>1523999</xdr:colOff>
      <xdr:row>74</xdr:row>
      <xdr:rowOff>27215</xdr:rowOff>
    </xdr:from>
    <xdr:to>
      <xdr:col>1</xdr:col>
      <xdr:colOff>1374320</xdr:colOff>
      <xdr:row>75</xdr:row>
      <xdr:rowOff>0</xdr:rowOff>
    </xdr:to>
    <xdr:pic>
      <xdr:nvPicPr>
        <xdr:cNvPr id="29" name="תמונה 28">
          <a:extLst>
            <a:ext uri="{FF2B5EF4-FFF2-40B4-BE49-F238E27FC236}">
              <a16:creationId xmlns:a16="http://schemas.microsoft.com/office/drawing/2014/main" id="{DADC4856-480B-9072-03CE-30FA2D3D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156686930" y="54156429"/>
          <a:ext cx="1387928" cy="952500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75</xdr:row>
      <xdr:rowOff>1</xdr:rowOff>
    </xdr:from>
    <xdr:to>
      <xdr:col>1</xdr:col>
      <xdr:colOff>1374322</xdr:colOff>
      <xdr:row>76</xdr:row>
      <xdr:rowOff>1</xdr:rowOff>
    </xdr:to>
    <xdr:pic>
      <xdr:nvPicPr>
        <xdr:cNvPr id="40" name="תמונה 39">
          <a:extLst>
            <a:ext uri="{FF2B5EF4-FFF2-40B4-BE49-F238E27FC236}">
              <a16:creationId xmlns:a16="http://schemas.microsoft.com/office/drawing/2014/main" id="{96024958-68A8-7DC0-0FDD-6C9B63757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156686928" y="55108930"/>
          <a:ext cx="1374321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76</xdr:row>
      <xdr:rowOff>1</xdr:rowOff>
    </xdr:from>
    <xdr:to>
      <xdr:col>1</xdr:col>
      <xdr:colOff>1374322</xdr:colOff>
      <xdr:row>77</xdr:row>
      <xdr:rowOff>1</xdr:rowOff>
    </xdr:to>
    <xdr:pic>
      <xdr:nvPicPr>
        <xdr:cNvPr id="49" name="תמונה 48">
          <a:extLst>
            <a:ext uri="{FF2B5EF4-FFF2-40B4-BE49-F238E27FC236}">
              <a16:creationId xmlns:a16="http://schemas.microsoft.com/office/drawing/2014/main" id="{A959CC37-9B5C-B4DE-0B03-F5556488B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156686928" y="56088644"/>
          <a:ext cx="1374321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77</xdr:row>
      <xdr:rowOff>0</xdr:rowOff>
    </xdr:from>
    <xdr:to>
      <xdr:col>1</xdr:col>
      <xdr:colOff>1387930</xdr:colOff>
      <xdr:row>78</xdr:row>
      <xdr:rowOff>2552</xdr:rowOff>
    </xdr:to>
    <xdr:pic>
      <xdr:nvPicPr>
        <xdr:cNvPr id="50" name="תמונה 49">
          <a:extLst>
            <a:ext uri="{FF2B5EF4-FFF2-40B4-BE49-F238E27FC236}">
              <a16:creationId xmlns:a16="http://schemas.microsoft.com/office/drawing/2014/main" id="{054F4560-91E8-17F0-55B1-E1D7BB0E4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156673320" y="57068357"/>
          <a:ext cx="1387929" cy="982266"/>
        </a:xfrm>
        <a:prstGeom prst="rect">
          <a:avLst/>
        </a:prstGeom>
      </xdr:spPr>
    </xdr:pic>
    <xdr:clientData/>
  </xdr:twoCellAnchor>
  <xdr:twoCellAnchor>
    <xdr:from>
      <xdr:col>0</xdr:col>
      <xdr:colOff>1524000</xdr:colOff>
      <xdr:row>77</xdr:row>
      <xdr:rowOff>938892</xdr:rowOff>
    </xdr:from>
    <xdr:to>
      <xdr:col>1</xdr:col>
      <xdr:colOff>1360715</xdr:colOff>
      <xdr:row>78</xdr:row>
      <xdr:rowOff>938893</xdr:rowOff>
    </xdr:to>
    <xdr:pic>
      <xdr:nvPicPr>
        <xdr:cNvPr id="51" name="תמונה 50">
          <a:extLst>
            <a:ext uri="{FF2B5EF4-FFF2-40B4-BE49-F238E27FC236}">
              <a16:creationId xmlns:a16="http://schemas.microsoft.com/office/drawing/2014/main" id="{E3CC88AC-ED6C-AC7C-8E77-D1FA6B6BD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156700535" y="58007249"/>
          <a:ext cx="1374322" cy="97971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79</xdr:row>
      <xdr:rowOff>1</xdr:rowOff>
    </xdr:from>
    <xdr:to>
      <xdr:col>1</xdr:col>
      <xdr:colOff>1347108</xdr:colOff>
      <xdr:row>80</xdr:row>
      <xdr:rowOff>1</xdr:rowOff>
    </xdr:to>
    <xdr:pic>
      <xdr:nvPicPr>
        <xdr:cNvPr id="52" name="תמונה 51">
          <a:extLst>
            <a:ext uri="{FF2B5EF4-FFF2-40B4-BE49-F238E27FC236}">
              <a16:creationId xmlns:a16="http://schemas.microsoft.com/office/drawing/2014/main" id="{6F58D20D-340C-CED4-DD8D-C7188B583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156714142" y="59027787"/>
          <a:ext cx="1347107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135</xdr:row>
      <xdr:rowOff>0</xdr:rowOff>
    </xdr:from>
    <xdr:to>
      <xdr:col>1</xdr:col>
      <xdr:colOff>1360714</xdr:colOff>
      <xdr:row>136</xdr:row>
      <xdr:rowOff>0</xdr:rowOff>
    </xdr:to>
    <xdr:pic>
      <xdr:nvPicPr>
        <xdr:cNvPr id="53" name="תמונה 52">
          <a:extLst>
            <a:ext uri="{FF2B5EF4-FFF2-40B4-BE49-F238E27FC236}">
              <a16:creationId xmlns:a16="http://schemas.microsoft.com/office/drawing/2014/main" id="{260164D5-5A0D-4D58-9B1B-59466B58C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156700536" y="113891786"/>
          <a:ext cx="1360713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84</xdr:row>
      <xdr:rowOff>1</xdr:rowOff>
    </xdr:from>
    <xdr:to>
      <xdr:col>1</xdr:col>
      <xdr:colOff>1347107</xdr:colOff>
      <xdr:row>85</xdr:row>
      <xdr:rowOff>0</xdr:rowOff>
    </xdr:to>
    <xdr:pic>
      <xdr:nvPicPr>
        <xdr:cNvPr id="54" name="תמונה 53">
          <a:extLst>
            <a:ext uri="{FF2B5EF4-FFF2-40B4-BE49-F238E27FC236}">
              <a16:creationId xmlns:a16="http://schemas.microsoft.com/office/drawing/2014/main" id="{D78D2F86-9243-2BCB-51A2-FAB69470E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156714143" y="63926358"/>
          <a:ext cx="1347106" cy="155121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1347106</xdr:colOff>
      <xdr:row>116</xdr:row>
      <xdr:rowOff>0</xdr:rowOff>
    </xdr:to>
    <xdr:pic>
      <xdr:nvPicPr>
        <xdr:cNvPr id="55" name="תמונה 54">
          <a:extLst>
            <a:ext uri="{FF2B5EF4-FFF2-40B4-BE49-F238E27FC236}">
              <a16:creationId xmlns:a16="http://schemas.microsoft.com/office/drawing/2014/main" id="{B41C2128-D16D-4C49-87F3-5DB892A99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156714144" y="94869000"/>
          <a:ext cx="1347106" cy="160564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128</xdr:row>
      <xdr:rowOff>1</xdr:rowOff>
    </xdr:from>
    <xdr:to>
      <xdr:col>1</xdr:col>
      <xdr:colOff>1401536</xdr:colOff>
      <xdr:row>129</xdr:row>
      <xdr:rowOff>1</xdr:rowOff>
    </xdr:to>
    <xdr:pic>
      <xdr:nvPicPr>
        <xdr:cNvPr id="56" name="תמונה 55">
          <a:extLst>
            <a:ext uri="{FF2B5EF4-FFF2-40B4-BE49-F238E27FC236}">
              <a16:creationId xmlns:a16="http://schemas.microsoft.com/office/drawing/2014/main" id="{598698D6-3451-E6A5-8993-8130AC0F8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156659714" y="107972680"/>
          <a:ext cx="1401536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136</xdr:row>
      <xdr:rowOff>1</xdr:rowOff>
    </xdr:from>
    <xdr:to>
      <xdr:col>1</xdr:col>
      <xdr:colOff>1374322</xdr:colOff>
      <xdr:row>137</xdr:row>
      <xdr:rowOff>0</xdr:rowOff>
    </xdr:to>
    <xdr:pic>
      <xdr:nvPicPr>
        <xdr:cNvPr id="57" name="תמונה 56">
          <a:extLst>
            <a:ext uri="{FF2B5EF4-FFF2-40B4-BE49-F238E27FC236}">
              <a16:creationId xmlns:a16="http://schemas.microsoft.com/office/drawing/2014/main" id="{E48E3571-C0C5-3701-2E97-6B6DBB6BE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156686928" y="115810394"/>
          <a:ext cx="1374321" cy="979713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80</xdr:row>
      <xdr:rowOff>1</xdr:rowOff>
    </xdr:from>
    <xdr:to>
      <xdr:col>1</xdr:col>
      <xdr:colOff>1387930</xdr:colOff>
      <xdr:row>81</xdr:row>
      <xdr:rowOff>1</xdr:rowOff>
    </xdr:to>
    <xdr:pic>
      <xdr:nvPicPr>
        <xdr:cNvPr id="58" name="תמונה 57">
          <a:extLst>
            <a:ext uri="{FF2B5EF4-FFF2-40B4-BE49-F238E27FC236}">
              <a16:creationId xmlns:a16="http://schemas.microsoft.com/office/drawing/2014/main" id="{03EAF657-7183-FC01-0F94-7CDC071DF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156673320" y="60007501"/>
          <a:ext cx="1387929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106</xdr:row>
      <xdr:rowOff>0</xdr:rowOff>
    </xdr:from>
    <xdr:to>
      <xdr:col>1</xdr:col>
      <xdr:colOff>1347108</xdr:colOff>
      <xdr:row>107</xdr:row>
      <xdr:rowOff>0</xdr:rowOff>
    </xdr:to>
    <xdr:pic>
      <xdr:nvPicPr>
        <xdr:cNvPr id="59" name="תמונה 58">
          <a:extLst>
            <a:ext uri="{FF2B5EF4-FFF2-40B4-BE49-F238E27FC236}">
              <a16:creationId xmlns:a16="http://schemas.microsoft.com/office/drawing/2014/main" id="{A3D76D8D-DE91-0E8C-029B-80064937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156714142" y="86051571"/>
          <a:ext cx="1347107" cy="97971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134</xdr:row>
      <xdr:rowOff>1</xdr:rowOff>
    </xdr:from>
    <xdr:to>
      <xdr:col>1</xdr:col>
      <xdr:colOff>1347108</xdr:colOff>
      <xdr:row>135</xdr:row>
      <xdr:rowOff>0</xdr:rowOff>
    </xdr:to>
    <xdr:pic>
      <xdr:nvPicPr>
        <xdr:cNvPr id="60" name="תמונה 59">
          <a:extLst>
            <a:ext uri="{FF2B5EF4-FFF2-40B4-BE49-F238E27FC236}">
              <a16:creationId xmlns:a16="http://schemas.microsoft.com/office/drawing/2014/main" id="{8433C6E3-9B87-D760-C668-35859B51B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156714142" y="113850965"/>
          <a:ext cx="1347107" cy="979714"/>
        </a:xfrm>
        <a:prstGeom prst="rect">
          <a:avLst/>
        </a:prstGeom>
      </xdr:spPr>
    </xdr:pic>
    <xdr:clientData/>
  </xdr:twoCellAnchor>
  <xdr:twoCellAnchor>
    <xdr:from>
      <xdr:col>0</xdr:col>
      <xdr:colOff>1496787</xdr:colOff>
      <xdr:row>83</xdr:row>
      <xdr:rowOff>1</xdr:rowOff>
    </xdr:from>
    <xdr:to>
      <xdr:col>1</xdr:col>
      <xdr:colOff>1333501</xdr:colOff>
      <xdr:row>84</xdr:row>
      <xdr:rowOff>0</xdr:rowOff>
    </xdr:to>
    <xdr:pic>
      <xdr:nvPicPr>
        <xdr:cNvPr id="61" name="תמונה 60">
          <a:extLst>
            <a:ext uri="{FF2B5EF4-FFF2-40B4-BE49-F238E27FC236}">
              <a16:creationId xmlns:a16="http://schemas.microsoft.com/office/drawing/2014/main" id="{3076F0CA-2194-2648-B671-6D3DB6AF2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156727749" y="62946644"/>
          <a:ext cx="1374321" cy="97971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1360714</xdr:colOff>
      <xdr:row>86</xdr:row>
      <xdr:rowOff>0</xdr:rowOff>
    </xdr:to>
    <xdr:pic>
      <xdr:nvPicPr>
        <xdr:cNvPr id="62" name="תמונה 61">
          <a:extLst>
            <a:ext uri="{FF2B5EF4-FFF2-40B4-BE49-F238E27FC236}">
              <a16:creationId xmlns:a16="http://schemas.microsoft.com/office/drawing/2014/main" id="{CA743B7D-B4F1-7B2E-3D8A-624129975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156700536" y="65477571"/>
          <a:ext cx="1360714" cy="97971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80</xdr:row>
      <xdr:rowOff>979713</xdr:rowOff>
    </xdr:from>
    <xdr:to>
      <xdr:col>1</xdr:col>
      <xdr:colOff>1387930</xdr:colOff>
      <xdr:row>82</xdr:row>
      <xdr:rowOff>-1</xdr:rowOff>
    </xdr:to>
    <xdr:pic>
      <xdr:nvPicPr>
        <xdr:cNvPr id="63" name="תמונה 62">
          <a:extLst>
            <a:ext uri="{FF2B5EF4-FFF2-40B4-BE49-F238E27FC236}">
              <a16:creationId xmlns:a16="http://schemas.microsoft.com/office/drawing/2014/main" id="{DFEB7461-89FF-3BCE-9575-A67B1326E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156673320" y="60987213"/>
          <a:ext cx="1387929" cy="9797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86</xdr:row>
      <xdr:rowOff>979713</xdr:rowOff>
    </xdr:from>
    <xdr:to>
      <xdr:col>1</xdr:col>
      <xdr:colOff>1360714</xdr:colOff>
      <xdr:row>88</xdr:row>
      <xdr:rowOff>0</xdr:rowOff>
    </xdr:to>
    <xdr:pic>
      <xdr:nvPicPr>
        <xdr:cNvPr id="64" name="תמונה 63">
          <a:extLst>
            <a:ext uri="{FF2B5EF4-FFF2-40B4-BE49-F238E27FC236}">
              <a16:creationId xmlns:a16="http://schemas.microsoft.com/office/drawing/2014/main" id="{AE35E4FF-A647-A6EC-5098-7347E10B2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156700536" y="67436999"/>
          <a:ext cx="1360714" cy="97971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88</xdr:row>
      <xdr:rowOff>1</xdr:rowOff>
    </xdr:from>
    <xdr:to>
      <xdr:col>1</xdr:col>
      <xdr:colOff>1387930</xdr:colOff>
      <xdr:row>89</xdr:row>
      <xdr:rowOff>0</xdr:rowOff>
    </xdr:to>
    <xdr:pic>
      <xdr:nvPicPr>
        <xdr:cNvPr id="65" name="תמונה 64">
          <a:extLst>
            <a:ext uri="{FF2B5EF4-FFF2-40B4-BE49-F238E27FC236}">
              <a16:creationId xmlns:a16="http://schemas.microsoft.com/office/drawing/2014/main" id="{0A668CD6-54FB-AD07-694A-66F13DA4D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156673320" y="35514644"/>
          <a:ext cx="1387929" cy="97971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1401536</xdr:colOff>
      <xdr:row>92</xdr:row>
      <xdr:rowOff>0</xdr:rowOff>
    </xdr:to>
    <xdr:pic>
      <xdr:nvPicPr>
        <xdr:cNvPr id="66" name="תמונה 65">
          <a:extLst>
            <a:ext uri="{FF2B5EF4-FFF2-40B4-BE49-F238E27FC236}">
              <a16:creationId xmlns:a16="http://schemas.microsoft.com/office/drawing/2014/main" id="{8D99F7DC-0C36-2522-8C76-58F51C4A5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156659714" y="71355857"/>
          <a:ext cx="1401536" cy="979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1360714</xdr:colOff>
      <xdr:row>97</xdr:row>
      <xdr:rowOff>0</xdr:rowOff>
    </xdr:to>
    <xdr:pic>
      <xdr:nvPicPr>
        <xdr:cNvPr id="67" name="תמונה 66">
          <a:extLst>
            <a:ext uri="{FF2B5EF4-FFF2-40B4-BE49-F238E27FC236}">
              <a16:creationId xmlns:a16="http://schemas.microsoft.com/office/drawing/2014/main" id="{75BDA029-F10D-0BF4-C76C-407471A45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156700536" y="76254429"/>
          <a:ext cx="1360714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98</xdr:row>
      <xdr:rowOff>0</xdr:rowOff>
    </xdr:from>
    <xdr:to>
      <xdr:col>1</xdr:col>
      <xdr:colOff>1374322</xdr:colOff>
      <xdr:row>99</xdr:row>
      <xdr:rowOff>1</xdr:rowOff>
    </xdr:to>
    <xdr:pic>
      <xdr:nvPicPr>
        <xdr:cNvPr id="68" name="תמונה 67">
          <a:extLst>
            <a:ext uri="{FF2B5EF4-FFF2-40B4-BE49-F238E27FC236}">
              <a16:creationId xmlns:a16="http://schemas.microsoft.com/office/drawing/2014/main" id="{89E908C9-7672-E1E1-C1DA-F1EAF09B9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156686928" y="78213857"/>
          <a:ext cx="1374321" cy="9797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1374321</xdr:colOff>
      <xdr:row>100</xdr:row>
      <xdr:rowOff>1</xdr:rowOff>
    </xdr:to>
    <xdr:pic>
      <xdr:nvPicPr>
        <xdr:cNvPr id="69" name="תמונה 68">
          <a:extLst>
            <a:ext uri="{FF2B5EF4-FFF2-40B4-BE49-F238E27FC236}">
              <a16:creationId xmlns:a16="http://schemas.microsoft.com/office/drawing/2014/main" id="{F0F61BE1-70B1-4E3E-A771-6E4CCB81D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156686929" y="39433500"/>
          <a:ext cx="1374321" cy="9797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1374321</xdr:colOff>
      <xdr:row>101</xdr:row>
      <xdr:rowOff>0</xdr:rowOff>
    </xdr:to>
    <xdr:pic>
      <xdr:nvPicPr>
        <xdr:cNvPr id="70" name="תמונה 69">
          <a:extLst>
            <a:ext uri="{FF2B5EF4-FFF2-40B4-BE49-F238E27FC236}">
              <a16:creationId xmlns:a16="http://schemas.microsoft.com/office/drawing/2014/main" id="{0CA6D227-D74D-411A-81D9-2E2088943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156686929" y="40413214"/>
          <a:ext cx="1374321" cy="9797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108</xdr:row>
      <xdr:rowOff>979713</xdr:rowOff>
    </xdr:from>
    <xdr:to>
      <xdr:col>1</xdr:col>
      <xdr:colOff>1360714</xdr:colOff>
      <xdr:row>110</xdr:row>
      <xdr:rowOff>-1</xdr:rowOff>
    </xdr:to>
    <xdr:pic>
      <xdr:nvPicPr>
        <xdr:cNvPr id="71" name="תמונה 70">
          <a:extLst>
            <a:ext uri="{FF2B5EF4-FFF2-40B4-BE49-F238E27FC236}">
              <a16:creationId xmlns:a16="http://schemas.microsoft.com/office/drawing/2014/main" id="{4B9D8D6D-9F30-21FB-F2DF-80DDABFDE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156700536" y="88990713"/>
          <a:ext cx="1360714" cy="97971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114</xdr:row>
      <xdr:rowOff>0</xdr:rowOff>
    </xdr:from>
    <xdr:to>
      <xdr:col>1</xdr:col>
      <xdr:colOff>1374322</xdr:colOff>
      <xdr:row>115</xdr:row>
      <xdr:rowOff>0</xdr:rowOff>
    </xdr:to>
    <xdr:pic>
      <xdr:nvPicPr>
        <xdr:cNvPr id="72" name="תמונה 71">
          <a:extLst>
            <a:ext uri="{FF2B5EF4-FFF2-40B4-BE49-F238E27FC236}">
              <a16:creationId xmlns:a16="http://schemas.microsoft.com/office/drawing/2014/main" id="{A5A3AB0C-97F7-1919-346F-F35D23649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156686928" y="93889286"/>
          <a:ext cx="1374321" cy="979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1360714</xdr:colOff>
      <xdr:row>117</xdr:row>
      <xdr:rowOff>0</xdr:rowOff>
    </xdr:to>
    <xdr:pic>
      <xdr:nvPicPr>
        <xdr:cNvPr id="73" name="תמונה 72">
          <a:extLst>
            <a:ext uri="{FF2B5EF4-FFF2-40B4-BE49-F238E27FC236}">
              <a16:creationId xmlns:a16="http://schemas.microsoft.com/office/drawing/2014/main" id="{9C759C01-6C84-0CD6-89D6-76DD2F495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156700536" y="96216107"/>
          <a:ext cx="1360714" cy="979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117</xdr:row>
      <xdr:rowOff>1</xdr:rowOff>
    </xdr:from>
    <xdr:to>
      <xdr:col>1</xdr:col>
      <xdr:colOff>1360714</xdr:colOff>
      <xdr:row>118</xdr:row>
      <xdr:rowOff>0</xdr:rowOff>
    </xdr:to>
    <xdr:pic>
      <xdr:nvPicPr>
        <xdr:cNvPr id="74" name="תמונה 73">
          <a:extLst>
            <a:ext uri="{FF2B5EF4-FFF2-40B4-BE49-F238E27FC236}">
              <a16:creationId xmlns:a16="http://schemas.microsoft.com/office/drawing/2014/main" id="{246E7052-6524-B0DD-04F4-20024ED4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156700536" y="46291501"/>
          <a:ext cx="1360714" cy="97971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1360714</xdr:colOff>
      <xdr:row>122</xdr:row>
      <xdr:rowOff>0</xdr:rowOff>
    </xdr:to>
    <xdr:pic>
      <xdr:nvPicPr>
        <xdr:cNvPr id="75" name="תמונה 74">
          <a:extLst>
            <a:ext uri="{FF2B5EF4-FFF2-40B4-BE49-F238E27FC236}">
              <a16:creationId xmlns:a16="http://schemas.microsoft.com/office/drawing/2014/main" id="{0BD996AE-D937-11CD-4005-216FE99C1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156700536" y="101114679"/>
          <a:ext cx="1360714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125</xdr:row>
      <xdr:rowOff>-1</xdr:rowOff>
    </xdr:from>
    <xdr:to>
      <xdr:col>1</xdr:col>
      <xdr:colOff>1387930</xdr:colOff>
      <xdr:row>126</xdr:row>
      <xdr:rowOff>0</xdr:rowOff>
    </xdr:to>
    <xdr:pic>
      <xdr:nvPicPr>
        <xdr:cNvPr id="76" name="תמונה 75">
          <a:extLst>
            <a:ext uri="{FF2B5EF4-FFF2-40B4-BE49-F238E27FC236}">
              <a16:creationId xmlns:a16="http://schemas.microsoft.com/office/drawing/2014/main" id="{73FBFF00-2DC6-403D-DCA9-B359880F9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1156673320" y="105033535"/>
          <a:ext cx="1387929" cy="979715"/>
        </a:xfrm>
        <a:prstGeom prst="rect">
          <a:avLst/>
        </a:prstGeom>
      </xdr:spPr>
    </xdr:pic>
    <xdr:clientData/>
  </xdr:twoCellAnchor>
  <xdr:twoCellAnchor>
    <xdr:from>
      <xdr:col>0</xdr:col>
      <xdr:colOff>1537606</xdr:colOff>
      <xdr:row>126</xdr:row>
      <xdr:rowOff>1</xdr:rowOff>
    </xdr:from>
    <xdr:to>
      <xdr:col>1</xdr:col>
      <xdr:colOff>1374321</xdr:colOff>
      <xdr:row>127</xdr:row>
      <xdr:rowOff>0</xdr:rowOff>
    </xdr:to>
    <xdr:pic>
      <xdr:nvPicPr>
        <xdr:cNvPr id="77" name="תמונה 76">
          <a:extLst>
            <a:ext uri="{FF2B5EF4-FFF2-40B4-BE49-F238E27FC236}">
              <a16:creationId xmlns:a16="http://schemas.microsoft.com/office/drawing/2014/main" id="{D2E72C25-AF7E-2442-6FC9-E7C6835BC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1156686929" y="49230644"/>
          <a:ext cx="1374322" cy="979713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128</xdr:row>
      <xdr:rowOff>979713</xdr:rowOff>
    </xdr:from>
    <xdr:to>
      <xdr:col>1</xdr:col>
      <xdr:colOff>1387930</xdr:colOff>
      <xdr:row>130</xdr:row>
      <xdr:rowOff>0</xdr:rowOff>
    </xdr:to>
    <xdr:pic>
      <xdr:nvPicPr>
        <xdr:cNvPr id="78" name="תמונה 77">
          <a:extLst>
            <a:ext uri="{FF2B5EF4-FFF2-40B4-BE49-F238E27FC236}">
              <a16:creationId xmlns:a16="http://schemas.microsoft.com/office/drawing/2014/main" id="{4A86FD9C-3077-CAD7-898E-AE064F6A4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156673320" y="108952392"/>
          <a:ext cx="1387929" cy="97971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130</xdr:row>
      <xdr:rowOff>0</xdr:rowOff>
    </xdr:from>
    <xdr:to>
      <xdr:col>1</xdr:col>
      <xdr:colOff>1347108</xdr:colOff>
      <xdr:row>130</xdr:row>
      <xdr:rowOff>966108</xdr:rowOff>
    </xdr:to>
    <xdr:pic>
      <xdr:nvPicPr>
        <xdr:cNvPr id="79" name="תמונה 78">
          <a:extLst>
            <a:ext uri="{FF2B5EF4-FFF2-40B4-BE49-F238E27FC236}">
              <a16:creationId xmlns:a16="http://schemas.microsoft.com/office/drawing/2014/main" id="{09302FC5-A6F7-0EF7-9800-4B00616D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156714142" y="51190071"/>
          <a:ext cx="1347107" cy="96610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1387928</xdr:colOff>
      <xdr:row>83</xdr:row>
      <xdr:rowOff>13606</xdr:rowOff>
    </xdr:to>
    <xdr:pic>
      <xdr:nvPicPr>
        <xdr:cNvPr id="80" name="תמונה 79">
          <a:extLst>
            <a:ext uri="{FF2B5EF4-FFF2-40B4-BE49-F238E27FC236}">
              <a16:creationId xmlns:a16="http://schemas.microsoft.com/office/drawing/2014/main" id="{24210DD8-0180-1BBC-4B6D-080133BB7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1156673322" y="61966929"/>
          <a:ext cx="1387928" cy="99332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86</xdr:row>
      <xdr:rowOff>979713</xdr:rowOff>
    </xdr:from>
    <xdr:to>
      <xdr:col>1</xdr:col>
      <xdr:colOff>1360714</xdr:colOff>
      <xdr:row>88</xdr:row>
      <xdr:rowOff>0</xdr:rowOff>
    </xdr:to>
    <xdr:pic>
      <xdr:nvPicPr>
        <xdr:cNvPr id="81" name="תמונה 80">
          <a:extLst>
            <a:ext uri="{FF2B5EF4-FFF2-40B4-BE49-F238E27FC236}">
              <a16:creationId xmlns:a16="http://schemas.microsoft.com/office/drawing/2014/main" id="{B9E5D196-FE0F-4369-ADD2-E7E10A1C0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156700536" y="67436999"/>
          <a:ext cx="1360714" cy="97971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86</xdr:row>
      <xdr:rowOff>0</xdr:rowOff>
    </xdr:from>
    <xdr:to>
      <xdr:col>1</xdr:col>
      <xdr:colOff>1374322</xdr:colOff>
      <xdr:row>87</xdr:row>
      <xdr:rowOff>0</xdr:rowOff>
    </xdr:to>
    <xdr:pic>
      <xdr:nvPicPr>
        <xdr:cNvPr id="82" name="תמונה 81">
          <a:extLst>
            <a:ext uri="{FF2B5EF4-FFF2-40B4-BE49-F238E27FC236}">
              <a16:creationId xmlns:a16="http://schemas.microsoft.com/office/drawing/2014/main" id="{C6D1593C-BB26-B167-28C5-1F1772F78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1156686928" y="66457286"/>
          <a:ext cx="1374321" cy="979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1360714</xdr:colOff>
      <xdr:row>93</xdr:row>
      <xdr:rowOff>0</xdr:rowOff>
    </xdr:to>
    <xdr:pic>
      <xdr:nvPicPr>
        <xdr:cNvPr id="83" name="תמונה 82">
          <a:extLst>
            <a:ext uri="{FF2B5EF4-FFF2-40B4-BE49-F238E27FC236}">
              <a16:creationId xmlns:a16="http://schemas.microsoft.com/office/drawing/2014/main" id="{C1ED8A2E-1AC6-6ED4-AC69-38537049F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156700536" y="72335571"/>
          <a:ext cx="1360714" cy="97971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89</xdr:row>
      <xdr:rowOff>0</xdr:rowOff>
    </xdr:from>
    <xdr:to>
      <xdr:col>1</xdr:col>
      <xdr:colOff>1347108</xdr:colOff>
      <xdr:row>90</xdr:row>
      <xdr:rowOff>0</xdr:rowOff>
    </xdr:to>
    <xdr:pic>
      <xdr:nvPicPr>
        <xdr:cNvPr id="84" name="תמונה 83">
          <a:extLst>
            <a:ext uri="{FF2B5EF4-FFF2-40B4-BE49-F238E27FC236}">
              <a16:creationId xmlns:a16="http://schemas.microsoft.com/office/drawing/2014/main" id="{76EB04A4-267A-3602-273F-47E325DB9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156714142" y="69396429"/>
          <a:ext cx="1347107" cy="979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1343212</xdr:colOff>
      <xdr:row>95</xdr:row>
      <xdr:rowOff>0</xdr:rowOff>
    </xdr:to>
    <xdr:pic>
      <xdr:nvPicPr>
        <xdr:cNvPr id="85" name="תמונה 84">
          <a:extLst>
            <a:ext uri="{FF2B5EF4-FFF2-40B4-BE49-F238E27FC236}">
              <a16:creationId xmlns:a16="http://schemas.microsoft.com/office/drawing/2014/main" id="{DFE2AB14-7ED7-EF60-AB7D-1CAED53B1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156718038" y="27676929"/>
          <a:ext cx="1343212" cy="97971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95</xdr:row>
      <xdr:rowOff>0</xdr:rowOff>
    </xdr:from>
    <xdr:to>
      <xdr:col>1</xdr:col>
      <xdr:colOff>1374322</xdr:colOff>
      <xdr:row>96</xdr:row>
      <xdr:rowOff>0</xdr:rowOff>
    </xdr:to>
    <xdr:pic>
      <xdr:nvPicPr>
        <xdr:cNvPr id="86" name="תמונה 85">
          <a:extLst>
            <a:ext uri="{FF2B5EF4-FFF2-40B4-BE49-F238E27FC236}">
              <a16:creationId xmlns:a16="http://schemas.microsoft.com/office/drawing/2014/main" id="{B85F9D0D-05EE-8499-4AB8-A2F38AB7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1156686928" y="28656643"/>
          <a:ext cx="1374321" cy="979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1352739</xdr:colOff>
      <xdr:row>125</xdr:row>
      <xdr:rowOff>0</xdr:rowOff>
    </xdr:to>
    <xdr:pic>
      <xdr:nvPicPr>
        <xdr:cNvPr id="87" name="תמונה 86">
          <a:extLst>
            <a:ext uri="{FF2B5EF4-FFF2-40B4-BE49-F238E27FC236}">
              <a16:creationId xmlns:a16="http://schemas.microsoft.com/office/drawing/2014/main" id="{14D7F8A3-0DAD-B415-8909-19B60751E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156708511" y="104053821"/>
          <a:ext cx="1352739" cy="9797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1374321</xdr:colOff>
      <xdr:row>132</xdr:row>
      <xdr:rowOff>-1</xdr:rowOff>
    </xdr:to>
    <xdr:pic>
      <xdr:nvPicPr>
        <xdr:cNvPr id="88" name="תמונה 87">
          <a:extLst>
            <a:ext uri="{FF2B5EF4-FFF2-40B4-BE49-F238E27FC236}">
              <a16:creationId xmlns:a16="http://schemas.microsoft.com/office/drawing/2014/main" id="{14BB770F-1D33-48D3-A73D-2D3C7637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1156686929" y="110911821"/>
          <a:ext cx="1374321" cy="979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1387929</xdr:colOff>
      <xdr:row>134</xdr:row>
      <xdr:rowOff>0</xdr:rowOff>
    </xdr:to>
    <xdr:pic>
      <xdr:nvPicPr>
        <xdr:cNvPr id="89" name="תמונה 88">
          <a:extLst>
            <a:ext uri="{FF2B5EF4-FFF2-40B4-BE49-F238E27FC236}">
              <a16:creationId xmlns:a16="http://schemas.microsoft.com/office/drawing/2014/main" id="{88163590-C6D9-548C-29F8-EE18568B0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1156673321" y="112871250"/>
          <a:ext cx="1387929" cy="979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1374321</xdr:colOff>
      <xdr:row>103</xdr:row>
      <xdr:rowOff>0</xdr:rowOff>
    </xdr:to>
    <xdr:pic>
      <xdr:nvPicPr>
        <xdr:cNvPr id="90" name="תמונה 89">
          <a:extLst>
            <a:ext uri="{FF2B5EF4-FFF2-40B4-BE49-F238E27FC236}">
              <a16:creationId xmlns:a16="http://schemas.microsoft.com/office/drawing/2014/main" id="{F67ACE1A-BF32-80E7-CFBA-A7E65F027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1156686929" y="30616071"/>
          <a:ext cx="1374321" cy="9797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1374322</xdr:colOff>
      <xdr:row>102</xdr:row>
      <xdr:rowOff>0</xdr:rowOff>
    </xdr:to>
    <xdr:pic>
      <xdr:nvPicPr>
        <xdr:cNvPr id="91" name="תמונה 90">
          <a:extLst>
            <a:ext uri="{FF2B5EF4-FFF2-40B4-BE49-F238E27FC236}">
              <a16:creationId xmlns:a16="http://schemas.microsoft.com/office/drawing/2014/main" id="{FF4C6897-AE5E-C3A4-49CC-86F66852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360097633" y="81915000"/>
          <a:ext cx="1374322" cy="987136"/>
        </a:xfrm>
        <a:prstGeom prst="rect">
          <a:avLst/>
        </a:prstGeom>
      </xdr:spPr>
    </xdr:pic>
    <xdr:clientData/>
  </xdr:twoCellAnchor>
  <xdr:twoCellAnchor>
    <xdr:from>
      <xdr:col>1</xdr:col>
      <xdr:colOff>13606</xdr:colOff>
      <xdr:row>119</xdr:row>
      <xdr:rowOff>979713</xdr:rowOff>
    </xdr:from>
    <xdr:to>
      <xdr:col>1</xdr:col>
      <xdr:colOff>1347106</xdr:colOff>
      <xdr:row>121</xdr:row>
      <xdr:rowOff>-1</xdr:rowOff>
    </xdr:to>
    <xdr:pic>
      <xdr:nvPicPr>
        <xdr:cNvPr id="92" name="תמונה 91">
          <a:extLst>
            <a:ext uri="{FF2B5EF4-FFF2-40B4-BE49-F238E27FC236}">
              <a16:creationId xmlns:a16="http://schemas.microsoft.com/office/drawing/2014/main" id="{0DF8B4ED-994A-839D-71CC-96469ECF6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1156714144" y="33555213"/>
          <a:ext cx="1333500" cy="979715"/>
        </a:xfrm>
        <a:prstGeom prst="rect">
          <a:avLst/>
        </a:prstGeom>
      </xdr:spPr>
    </xdr:pic>
    <xdr:clientData/>
  </xdr:twoCellAnchor>
  <xdr:twoCellAnchor>
    <xdr:from>
      <xdr:col>0</xdr:col>
      <xdr:colOff>1537606</xdr:colOff>
      <xdr:row>107</xdr:row>
      <xdr:rowOff>0</xdr:rowOff>
    </xdr:from>
    <xdr:to>
      <xdr:col>1</xdr:col>
      <xdr:colOff>1360713</xdr:colOff>
      <xdr:row>108</xdr:row>
      <xdr:rowOff>0</xdr:rowOff>
    </xdr:to>
    <xdr:pic>
      <xdr:nvPicPr>
        <xdr:cNvPr id="93" name="תמונה 92">
          <a:extLst>
            <a:ext uri="{FF2B5EF4-FFF2-40B4-BE49-F238E27FC236}">
              <a16:creationId xmlns:a16="http://schemas.microsoft.com/office/drawing/2014/main" id="{A17E22BF-792D-3CF2-C517-A3A5A2297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156700537" y="87031286"/>
          <a:ext cx="1360714" cy="979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118</xdr:row>
      <xdr:rowOff>979713</xdr:rowOff>
    </xdr:from>
    <xdr:to>
      <xdr:col>1</xdr:col>
      <xdr:colOff>1374321</xdr:colOff>
      <xdr:row>120</xdr:row>
      <xdr:rowOff>0</xdr:rowOff>
    </xdr:to>
    <xdr:pic>
      <xdr:nvPicPr>
        <xdr:cNvPr id="94" name="תמונה 93">
          <a:extLst>
            <a:ext uri="{FF2B5EF4-FFF2-40B4-BE49-F238E27FC236}">
              <a16:creationId xmlns:a16="http://schemas.microsoft.com/office/drawing/2014/main" id="{126074A4-1AC0-C997-BA9E-7A466C34E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1156686929" y="99155249"/>
          <a:ext cx="1374321" cy="9797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138</xdr:row>
      <xdr:rowOff>1</xdr:rowOff>
    </xdr:from>
    <xdr:to>
      <xdr:col>2</xdr:col>
      <xdr:colOff>0</xdr:colOff>
      <xdr:row>139</xdr:row>
      <xdr:rowOff>1</xdr:rowOff>
    </xdr:to>
    <xdr:pic>
      <xdr:nvPicPr>
        <xdr:cNvPr id="95" name="תמונה 94">
          <a:extLst>
            <a:ext uri="{FF2B5EF4-FFF2-40B4-BE49-F238E27FC236}">
              <a16:creationId xmlns:a16="http://schemas.microsoft.com/office/drawing/2014/main" id="{E9BBC004-6561-2B11-F3FC-D8563DD28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1156632500" y="117769822"/>
          <a:ext cx="1428750" cy="96610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1377661</xdr:colOff>
      <xdr:row>59</xdr:row>
      <xdr:rowOff>952501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F0988F77-7550-401A-9CEF-D90AA1FE0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359869157" y="39883773"/>
          <a:ext cx="1377661" cy="95250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1377661</xdr:colOff>
      <xdr:row>70</xdr:row>
      <xdr:rowOff>952501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3058A451-3900-4CE2-BC40-C11229269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359869157" y="50742273"/>
          <a:ext cx="1377661" cy="95250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145</xdr:row>
      <xdr:rowOff>1</xdr:rowOff>
    </xdr:from>
    <xdr:to>
      <xdr:col>1</xdr:col>
      <xdr:colOff>1368137</xdr:colOff>
      <xdr:row>146</xdr:row>
      <xdr:rowOff>0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EBA53A7B-B954-7782-8DDD-8C1341D50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1360103818" y="125695365"/>
          <a:ext cx="1368137" cy="98713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140</xdr:row>
      <xdr:rowOff>0</xdr:rowOff>
    </xdr:from>
    <xdr:to>
      <xdr:col>1</xdr:col>
      <xdr:colOff>1402774</xdr:colOff>
      <xdr:row>141</xdr:row>
      <xdr:rowOff>0</xdr:rowOff>
    </xdr:to>
    <xdr:pic>
      <xdr:nvPicPr>
        <xdr:cNvPr id="96" name="תמונה 95">
          <a:extLst>
            <a:ext uri="{FF2B5EF4-FFF2-40B4-BE49-F238E27FC236}">
              <a16:creationId xmlns:a16="http://schemas.microsoft.com/office/drawing/2014/main" id="{3A45E281-1356-903F-5A02-C653498FD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1360069181" y="120759682"/>
          <a:ext cx="1402773" cy="987136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141</xdr:row>
      <xdr:rowOff>0</xdr:rowOff>
    </xdr:from>
    <xdr:to>
      <xdr:col>1</xdr:col>
      <xdr:colOff>1402774</xdr:colOff>
      <xdr:row>142</xdr:row>
      <xdr:rowOff>0</xdr:rowOff>
    </xdr:to>
    <xdr:pic>
      <xdr:nvPicPr>
        <xdr:cNvPr id="97" name="תמונה 96">
          <a:extLst>
            <a:ext uri="{FF2B5EF4-FFF2-40B4-BE49-F238E27FC236}">
              <a16:creationId xmlns:a16="http://schemas.microsoft.com/office/drawing/2014/main" id="{D38D591F-4990-0D1A-A169-073D32D99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360069181" y="121746818"/>
          <a:ext cx="1402773" cy="987137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144</xdr:row>
      <xdr:rowOff>0</xdr:rowOff>
    </xdr:from>
    <xdr:to>
      <xdr:col>1</xdr:col>
      <xdr:colOff>1368138</xdr:colOff>
      <xdr:row>145</xdr:row>
      <xdr:rowOff>0</xdr:rowOff>
    </xdr:to>
    <xdr:pic>
      <xdr:nvPicPr>
        <xdr:cNvPr id="98" name="תמונה 97">
          <a:extLst>
            <a:ext uri="{FF2B5EF4-FFF2-40B4-BE49-F238E27FC236}">
              <a16:creationId xmlns:a16="http://schemas.microsoft.com/office/drawing/2014/main" id="{82755D53-9927-C5F9-B468-92A332C9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1360103817" y="124708227"/>
          <a:ext cx="1368137" cy="987137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142</xdr:row>
      <xdr:rowOff>0</xdr:rowOff>
    </xdr:from>
    <xdr:to>
      <xdr:col>1</xdr:col>
      <xdr:colOff>1350820</xdr:colOff>
      <xdr:row>143</xdr:row>
      <xdr:rowOff>1</xdr:rowOff>
    </xdr:to>
    <xdr:pic>
      <xdr:nvPicPr>
        <xdr:cNvPr id="99" name="תמונה 98">
          <a:extLst>
            <a:ext uri="{FF2B5EF4-FFF2-40B4-BE49-F238E27FC236}">
              <a16:creationId xmlns:a16="http://schemas.microsoft.com/office/drawing/2014/main" id="{02F85013-9414-49CE-0A67-8E75148F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1360121135" y="122733955"/>
          <a:ext cx="1350819" cy="98713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1350819</xdr:colOff>
      <xdr:row>144</xdr:row>
      <xdr:rowOff>1</xdr:rowOff>
    </xdr:to>
    <xdr:pic>
      <xdr:nvPicPr>
        <xdr:cNvPr id="100" name="תמונה 99">
          <a:extLst>
            <a:ext uri="{FF2B5EF4-FFF2-40B4-BE49-F238E27FC236}">
              <a16:creationId xmlns:a16="http://schemas.microsoft.com/office/drawing/2014/main" id="{A64C3741-E6E5-4BF0-B299-8C6F3C7F4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1360121136" y="123721091"/>
          <a:ext cx="1350819" cy="987137"/>
        </a:xfrm>
        <a:prstGeom prst="rect">
          <a:avLst/>
        </a:prstGeom>
      </xdr:spPr>
    </xdr:pic>
    <xdr:clientData/>
  </xdr:twoCellAnchor>
  <xdr:twoCellAnchor>
    <xdr:from>
      <xdr:col>1</xdr:col>
      <xdr:colOff>1402772</xdr:colOff>
      <xdr:row>0</xdr:row>
      <xdr:rowOff>0</xdr:rowOff>
    </xdr:from>
    <xdr:to>
      <xdr:col>3</xdr:col>
      <xdr:colOff>-1</xdr:colOff>
      <xdr:row>1</xdr:row>
      <xdr:rowOff>866</xdr:rowOff>
    </xdr:to>
    <xdr:pic>
      <xdr:nvPicPr>
        <xdr:cNvPr id="101" name="תמונה 100">
          <a:extLst>
            <a:ext uri="{FF2B5EF4-FFF2-40B4-BE49-F238E27FC236}">
              <a16:creationId xmlns:a16="http://schemas.microsoft.com/office/drawing/2014/main" id="{1CD0F829-7CDA-B311-B9D2-DBD97829A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1356622864" y="0"/>
          <a:ext cx="4156364" cy="180195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1402772</xdr:colOff>
      <xdr:row>38</xdr:row>
      <xdr:rowOff>0</xdr:rowOff>
    </xdr:to>
    <xdr:pic>
      <xdr:nvPicPr>
        <xdr:cNvPr id="102" name="תמונה 101">
          <a:extLst>
            <a:ext uri="{FF2B5EF4-FFF2-40B4-BE49-F238E27FC236}">
              <a16:creationId xmlns:a16="http://schemas.microsoft.com/office/drawing/2014/main" id="{CA8B2102-778B-8951-8490-FD179E6CD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1360709955" y="18357273"/>
          <a:ext cx="1402772" cy="987136"/>
        </a:xfrm>
        <a:prstGeom prst="rect">
          <a:avLst/>
        </a:prstGeom>
      </xdr:spPr>
    </xdr:pic>
    <xdr:clientData/>
  </xdr:twoCellAnchor>
  <xdr:twoCellAnchor>
    <xdr:from>
      <xdr:col>0</xdr:col>
      <xdr:colOff>1524000</xdr:colOff>
      <xdr:row>108</xdr:row>
      <xdr:rowOff>0</xdr:rowOff>
    </xdr:from>
    <xdr:to>
      <xdr:col>1</xdr:col>
      <xdr:colOff>1402772</xdr:colOff>
      <xdr:row>109</xdr:row>
      <xdr:rowOff>0</xdr:rowOff>
    </xdr:to>
    <xdr:pic>
      <xdr:nvPicPr>
        <xdr:cNvPr id="15" name="תמונה 14">
          <a:extLst>
            <a:ext uri="{FF2B5EF4-FFF2-40B4-BE49-F238E27FC236}">
              <a16:creationId xmlns:a16="http://schemas.microsoft.com/office/drawing/2014/main" id="{6AB3FE69-2858-2B8E-A72F-D4C256145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360779228" y="88236136"/>
          <a:ext cx="1420090" cy="987137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111</xdr:row>
      <xdr:rowOff>0</xdr:rowOff>
    </xdr:from>
    <xdr:to>
      <xdr:col>1</xdr:col>
      <xdr:colOff>1402774</xdr:colOff>
      <xdr:row>112</xdr:row>
      <xdr:rowOff>0</xdr:rowOff>
    </xdr:to>
    <xdr:pic>
      <xdr:nvPicPr>
        <xdr:cNvPr id="103" name="תמונה 102">
          <a:extLst>
            <a:ext uri="{FF2B5EF4-FFF2-40B4-BE49-F238E27FC236}">
              <a16:creationId xmlns:a16="http://schemas.microsoft.com/office/drawing/2014/main" id="{1A970D8A-70BD-A4A7-4A26-2EB0AC57E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1360779226" y="91197545"/>
          <a:ext cx="1402773" cy="98713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112</xdr:row>
      <xdr:rowOff>17318</xdr:rowOff>
    </xdr:from>
    <xdr:to>
      <xdr:col>1</xdr:col>
      <xdr:colOff>1402773</xdr:colOff>
      <xdr:row>113</xdr:row>
      <xdr:rowOff>0</xdr:rowOff>
    </xdr:to>
    <xdr:pic>
      <xdr:nvPicPr>
        <xdr:cNvPr id="104" name="תמונה 103">
          <a:extLst>
            <a:ext uri="{FF2B5EF4-FFF2-40B4-BE49-F238E27FC236}">
              <a16:creationId xmlns:a16="http://schemas.microsoft.com/office/drawing/2014/main" id="{AE2F82FE-B4CF-DC41-D7B9-DBBB73B7A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1360779227" y="92202000"/>
          <a:ext cx="1402773" cy="969818"/>
        </a:xfrm>
        <a:prstGeom prst="rect">
          <a:avLst/>
        </a:prstGeom>
      </xdr:spPr>
    </xdr:pic>
    <xdr:clientData/>
  </xdr:twoCellAnchor>
  <xdr:twoCellAnchor>
    <xdr:from>
      <xdr:col>0</xdr:col>
      <xdr:colOff>502227</xdr:colOff>
      <xdr:row>96</xdr:row>
      <xdr:rowOff>977609</xdr:rowOff>
    </xdr:from>
    <xdr:to>
      <xdr:col>1</xdr:col>
      <xdr:colOff>1348577</xdr:colOff>
      <xdr:row>98</xdr:row>
      <xdr:rowOff>-1</xdr:rowOff>
    </xdr:to>
    <xdr:pic>
      <xdr:nvPicPr>
        <xdr:cNvPr id="105" name="תמונה 104">
          <a:extLst>
            <a:ext uri="{FF2B5EF4-FFF2-40B4-BE49-F238E27FC236}">
              <a16:creationId xmlns:a16="http://schemas.microsoft.com/office/drawing/2014/main" id="{650BAE54-7022-7D12-7BB7-1C3FA6049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1360833423" y="77368109"/>
          <a:ext cx="2387668" cy="99666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1350818</xdr:colOff>
      <xdr:row>147</xdr:row>
      <xdr:rowOff>23509</xdr:rowOff>
    </xdr:to>
    <xdr:pic>
      <xdr:nvPicPr>
        <xdr:cNvPr id="106" name="תמונה 105">
          <a:extLst>
            <a:ext uri="{FF2B5EF4-FFF2-40B4-BE49-F238E27FC236}">
              <a16:creationId xmlns:a16="http://schemas.microsoft.com/office/drawing/2014/main" id="{52C14974-1280-C858-6CF5-7AB74DF8E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1360831182" y="126093682"/>
          <a:ext cx="1350818" cy="101064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1374322</xdr:colOff>
      <xdr:row>148</xdr:row>
      <xdr:rowOff>0</xdr:rowOff>
    </xdr:to>
    <xdr:pic>
      <xdr:nvPicPr>
        <xdr:cNvPr id="107" name="תמונה 106">
          <a:extLst>
            <a:ext uri="{FF2B5EF4-FFF2-40B4-BE49-F238E27FC236}">
              <a16:creationId xmlns:a16="http://schemas.microsoft.com/office/drawing/2014/main" id="{C5C0ED50-9F63-6793-5F9E-F0AB037E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158374214" y="125947714"/>
          <a:ext cx="1374322" cy="9797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1374322</xdr:colOff>
      <xdr:row>149</xdr:row>
      <xdr:rowOff>1</xdr:rowOff>
    </xdr:to>
    <xdr:pic>
      <xdr:nvPicPr>
        <xdr:cNvPr id="108" name="תמונה 107">
          <a:extLst>
            <a:ext uri="{FF2B5EF4-FFF2-40B4-BE49-F238E27FC236}">
              <a16:creationId xmlns:a16="http://schemas.microsoft.com/office/drawing/2014/main" id="{93634A41-2C16-418D-8E51-71604836F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158374214" y="126927429"/>
          <a:ext cx="1374322" cy="9797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1374322</xdr:colOff>
      <xdr:row>150</xdr:row>
      <xdr:rowOff>1</xdr:rowOff>
    </xdr:to>
    <xdr:pic>
      <xdr:nvPicPr>
        <xdr:cNvPr id="109" name="תמונה 108">
          <a:extLst>
            <a:ext uri="{FF2B5EF4-FFF2-40B4-BE49-F238E27FC236}">
              <a16:creationId xmlns:a16="http://schemas.microsoft.com/office/drawing/2014/main" id="{F1A311E9-189F-4E5A-980D-2B1AD6069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158374214" y="127907143"/>
          <a:ext cx="1374322" cy="979715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150</xdr:row>
      <xdr:rowOff>40822</xdr:rowOff>
    </xdr:from>
    <xdr:to>
      <xdr:col>1</xdr:col>
      <xdr:colOff>1374323</xdr:colOff>
      <xdr:row>151</xdr:row>
      <xdr:rowOff>0</xdr:rowOff>
    </xdr:to>
    <xdr:pic>
      <xdr:nvPicPr>
        <xdr:cNvPr id="110" name="תמונה 109">
          <a:extLst>
            <a:ext uri="{FF2B5EF4-FFF2-40B4-BE49-F238E27FC236}">
              <a16:creationId xmlns:a16="http://schemas.microsoft.com/office/drawing/2014/main" id="{238B2339-CF5A-802E-93E2-85C18C2B7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1158374213" y="128927679"/>
          <a:ext cx="1183823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85A5-CB16-4281-A5AF-61A03E2B71AA}">
  <sheetPr>
    <pageSetUpPr fitToPage="1"/>
  </sheetPr>
  <dimension ref="A1:AB767"/>
  <sheetViews>
    <sheetView rightToLeft="1" tabSelected="1" topLeftCell="C1" zoomScale="55" zoomScaleNormal="55" workbookViewId="0">
      <selection activeCell="K14" sqref="K14"/>
    </sheetView>
  </sheetViews>
  <sheetFormatPr defaultRowHeight="13.5" x14ac:dyDescent="0.15"/>
  <cols>
    <col min="1" max="1" width="20.10546875" bestFit="1" customWidth="1"/>
    <col min="2" max="2" width="18.75390625" customWidth="1"/>
    <col min="3" max="3" width="54.0625" customWidth="1"/>
    <col min="4" max="4" width="14.7109375" customWidth="1"/>
    <col min="5" max="5" width="23.90234375" customWidth="1"/>
    <col min="6" max="6" width="22.1875" customWidth="1"/>
    <col min="7" max="7" width="23.90234375" customWidth="1"/>
    <col min="8" max="8" width="25.375" customWidth="1"/>
    <col min="9" max="9" width="17.65234375" customWidth="1"/>
    <col min="10" max="10" width="13.97265625" customWidth="1"/>
    <col min="11" max="11" width="14.5859375" customWidth="1"/>
    <col min="12" max="13" width="14.33984375" customWidth="1"/>
    <col min="14" max="14" width="29.296875" customWidth="1"/>
    <col min="15" max="15" width="12.9921875" customWidth="1"/>
    <col min="16" max="16" width="13.97265625" customWidth="1"/>
    <col min="17" max="17" width="9.4375" customWidth="1"/>
    <col min="18" max="19" width="6.6171875" customWidth="1"/>
  </cols>
  <sheetData>
    <row r="1" spans="1:28" ht="141.75" customHeight="1" thickTop="1" thickBot="1" x14ac:dyDescent="0.3">
      <c r="B1" s="1"/>
      <c r="C1" s="60"/>
      <c r="D1" s="61" t="s">
        <v>123</v>
      </c>
      <c r="E1" s="61" t="s">
        <v>126</v>
      </c>
      <c r="F1" s="61" t="s">
        <v>127</v>
      </c>
      <c r="G1" s="61" t="s">
        <v>128</v>
      </c>
      <c r="H1" s="61" t="s">
        <v>129</v>
      </c>
      <c r="I1" s="61" t="s">
        <v>130</v>
      </c>
      <c r="J1" s="61" t="s">
        <v>131</v>
      </c>
      <c r="K1" s="61" t="s">
        <v>200</v>
      </c>
      <c r="L1" s="62" t="s">
        <v>182</v>
      </c>
      <c r="M1" s="62" t="s">
        <v>183</v>
      </c>
      <c r="N1" s="61" t="s">
        <v>132</v>
      </c>
      <c r="O1" s="63" t="s">
        <v>133</v>
      </c>
      <c r="P1" s="63" t="s">
        <v>134</v>
      </c>
      <c r="Q1" s="64" t="s">
        <v>135</v>
      </c>
      <c r="R1" s="54" t="s">
        <v>181</v>
      </c>
      <c r="S1" s="54" t="s">
        <v>180</v>
      </c>
      <c r="T1" s="55" t="s">
        <v>189</v>
      </c>
      <c r="U1" s="56" t="s">
        <v>187</v>
      </c>
      <c r="V1" s="57" t="s">
        <v>188</v>
      </c>
      <c r="W1" s="65" t="s">
        <v>184</v>
      </c>
      <c r="X1" s="70" t="s">
        <v>192</v>
      </c>
      <c r="Y1" s="86" t="s">
        <v>208</v>
      </c>
      <c r="Z1" s="86" t="s">
        <v>209</v>
      </c>
      <c r="AA1" s="86" t="s">
        <v>210</v>
      </c>
      <c r="AB1" s="71"/>
    </row>
    <row r="2" spans="1:28" ht="27" thickTop="1" thickBot="1" x14ac:dyDescent="0.35">
      <c r="A2" s="2"/>
      <c r="B2" s="1"/>
      <c r="C2" s="6" t="s">
        <v>197</v>
      </c>
      <c r="D2" s="72"/>
      <c r="E2" s="72"/>
      <c r="F2" s="72"/>
      <c r="G2" s="72"/>
      <c r="H2" s="72"/>
      <c r="I2" s="73"/>
      <c r="J2" s="73"/>
      <c r="K2" s="72"/>
      <c r="L2" s="73"/>
      <c r="M2" s="73"/>
      <c r="N2" s="72"/>
      <c r="O2" s="73"/>
      <c r="P2" s="72"/>
      <c r="Q2" s="73"/>
      <c r="R2" s="73"/>
      <c r="S2" s="73"/>
      <c r="T2" s="73"/>
      <c r="U2" s="73"/>
      <c r="V2" s="73"/>
      <c r="W2" s="73"/>
      <c r="X2" s="74"/>
      <c r="Y2" s="75"/>
      <c r="Z2" s="75"/>
      <c r="AA2" s="75"/>
      <c r="AB2" s="71"/>
    </row>
    <row r="3" spans="1:28" ht="27" thickTop="1" thickBot="1" x14ac:dyDescent="0.35">
      <c r="B3" s="1"/>
      <c r="C3" s="6" t="s">
        <v>201</v>
      </c>
      <c r="D3" s="84"/>
      <c r="E3" s="84"/>
      <c r="F3" s="84"/>
      <c r="G3" s="84"/>
      <c r="H3" s="84"/>
      <c r="I3" s="73"/>
      <c r="J3" s="73"/>
      <c r="K3" s="84"/>
      <c r="L3" s="73"/>
      <c r="M3" s="73"/>
      <c r="N3" s="84"/>
      <c r="O3" s="73"/>
      <c r="P3" s="84"/>
      <c r="Q3" s="73"/>
      <c r="R3" s="73"/>
      <c r="S3" s="73"/>
      <c r="T3" s="73"/>
      <c r="U3" s="73"/>
      <c r="V3" s="73"/>
      <c r="W3" s="73"/>
      <c r="X3" s="74"/>
      <c r="Y3" s="75"/>
      <c r="Z3" s="75"/>
      <c r="AA3" s="75"/>
      <c r="AB3" s="71"/>
    </row>
    <row r="4" spans="1:28" ht="21" customHeight="1" thickTop="1" thickBot="1" x14ac:dyDescent="0.35">
      <c r="B4" s="1"/>
      <c r="C4" s="6" t="s">
        <v>199</v>
      </c>
      <c r="D4" s="72"/>
      <c r="E4" s="72"/>
      <c r="F4" s="72"/>
      <c r="G4" s="72"/>
      <c r="H4" s="72"/>
      <c r="I4" s="73"/>
      <c r="J4" s="73"/>
      <c r="K4" s="72"/>
      <c r="L4" s="73"/>
      <c r="M4" s="73"/>
      <c r="N4" s="72"/>
      <c r="O4" s="73"/>
      <c r="P4" s="72"/>
      <c r="Q4" s="73"/>
      <c r="R4" s="73"/>
      <c r="S4" s="73"/>
      <c r="T4" s="73"/>
      <c r="U4" s="73"/>
      <c r="V4" s="73"/>
      <c r="W4" s="73"/>
      <c r="X4" s="74"/>
      <c r="Y4" s="75"/>
      <c r="Z4" s="75"/>
      <c r="AA4" s="75"/>
      <c r="AB4" s="71"/>
    </row>
    <row r="5" spans="1:28" ht="24" customHeight="1" thickTop="1" thickBot="1" x14ac:dyDescent="0.35">
      <c r="C5" s="6" t="s">
        <v>202</v>
      </c>
      <c r="D5" s="84"/>
      <c r="E5" s="84"/>
      <c r="F5" s="84"/>
      <c r="G5" s="84"/>
      <c r="H5" s="84"/>
      <c r="I5" s="73"/>
      <c r="J5" s="73"/>
      <c r="K5" s="84"/>
      <c r="L5" s="73"/>
      <c r="M5" s="73"/>
      <c r="N5" s="84"/>
      <c r="O5" s="73"/>
      <c r="P5" s="84"/>
      <c r="Q5" s="73"/>
      <c r="R5" s="73"/>
      <c r="S5" s="73"/>
      <c r="T5" s="73"/>
      <c r="U5" s="73"/>
      <c r="V5" s="73"/>
      <c r="W5" s="73"/>
      <c r="X5" s="74"/>
      <c r="Y5" s="75"/>
      <c r="Z5" s="75"/>
      <c r="AA5" s="75"/>
      <c r="AB5" s="71"/>
    </row>
    <row r="6" spans="1:28" ht="20.25" customHeight="1" thickTop="1" thickBot="1" x14ac:dyDescent="0.35">
      <c r="C6" s="6" t="s">
        <v>198</v>
      </c>
      <c r="D6" s="72"/>
      <c r="E6" s="72"/>
      <c r="F6" s="72"/>
      <c r="G6" s="72"/>
      <c r="H6" s="72"/>
      <c r="I6" s="73"/>
      <c r="J6" s="73"/>
      <c r="K6" s="72"/>
      <c r="L6" s="73"/>
      <c r="M6" s="73"/>
      <c r="N6" s="72"/>
      <c r="O6" s="73"/>
      <c r="P6" s="72"/>
      <c r="Q6" s="73"/>
      <c r="R6" s="73"/>
      <c r="S6" s="73"/>
      <c r="T6" s="73"/>
      <c r="U6" s="73"/>
      <c r="V6" s="73"/>
      <c r="W6" s="73"/>
      <c r="X6" s="74"/>
      <c r="Y6" s="75"/>
      <c r="Z6" s="75"/>
      <c r="AA6" s="75"/>
      <c r="AB6" s="71"/>
    </row>
    <row r="7" spans="1:28" ht="27" thickTop="1" thickBot="1" x14ac:dyDescent="0.35">
      <c r="B7" s="1"/>
      <c r="C7" s="6" t="s">
        <v>0</v>
      </c>
      <c r="D7" s="84">
        <v>1</v>
      </c>
      <c r="E7" s="84"/>
      <c r="F7" s="84"/>
      <c r="G7" s="84">
        <v>1</v>
      </c>
      <c r="H7" s="84"/>
      <c r="I7" s="73"/>
      <c r="J7" s="73"/>
      <c r="K7" s="84">
        <v>1</v>
      </c>
      <c r="L7" s="73"/>
      <c r="M7" s="73"/>
      <c r="N7" s="84"/>
      <c r="O7" s="73"/>
      <c r="P7" s="84"/>
      <c r="Q7" s="74"/>
      <c r="R7" s="76"/>
      <c r="S7" s="73"/>
      <c r="T7" s="73"/>
      <c r="U7" s="73"/>
      <c r="V7" s="73"/>
      <c r="W7" s="73"/>
      <c r="X7" s="74"/>
      <c r="Y7" s="75"/>
      <c r="Z7" s="75"/>
      <c r="AA7" s="80"/>
      <c r="AB7" s="71"/>
    </row>
    <row r="8" spans="1:28" ht="27" thickTop="1" thickBot="1" x14ac:dyDescent="0.35">
      <c r="B8" s="1"/>
      <c r="C8" s="6" t="s">
        <v>1</v>
      </c>
      <c r="D8" s="72"/>
      <c r="E8" s="72"/>
      <c r="F8" s="72"/>
      <c r="G8" s="72"/>
      <c r="H8" s="72"/>
      <c r="I8" s="73"/>
      <c r="J8" s="73"/>
      <c r="K8" s="72"/>
      <c r="L8" s="73"/>
      <c r="M8" s="73"/>
      <c r="N8" s="72"/>
      <c r="O8" s="73"/>
      <c r="P8" s="72"/>
      <c r="Q8" s="74"/>
      <c r="R8" s="73"/>
      <c r="S8" s="73"/>
      <c r="T8" s="73"/>
      <c r="U8" s="73"/>
      <c r="V8" s="73"/>
      <c r="W8" s="73"/>
      <c r="X8" s="74"/>
      <c r="Y8" s="75"/>
      <c r="Z8" s="75"/>
      <c r="AA8" s="80"/>
      <c r="AB8" s="71"/>
    </row>
    <row r="9" spans="1:28" ht="27" thickTop="1" thickBot="1" x14ac:dyDescent="0.35">
      <c r="B9" s="1"/>
      <c r="C9" s="6" t="s">
        <v>2</v>
      </c>
      <c r="D9" s="84"/>
      <c r="E9" s="84"/>
      <c r="F9" s="84"/>
      <c r="G9" s="84"/>
      <c r="H9" s="84"/>
      <c r="I9" s="73"/>
      <c r="J9" s="73"/>
      <c r="K9" s="84"/>
      <c r="L9" s="73"/>
      <c r="M9" s="73"/>
      <c r="N9" s="84"/>
      <c r="O9" s="73"/>
      <c r="P9" s="84"/>
      <c r="Q9" s="74"/>
      <c r="R9" s="73"/>
      <c r="S9" s="73"/>
      <c r="T9" s="76"/>
      <c r="U9" s="73"/>
      <c r="V9" s="73"/>
      <c r="W9" s="73"/>
      <c r="X9" s="74"/>
      <c r="Y9" s="75"/>
      <c r="Z9" s="75"/>
      <c r="AA9" s="80"/>
      <c r="AB9" s="71"/>
    </row>
    <row r="10" spans="1:28" ht="27" thickTop="1" thickBot="1" x14ac:dyDescent="0.35">
      <c r="B10" s="1"/>
      <c r="C10" s="6" t="s">
        <v>3</v>
      </c>
      <c r="D10" s="72"/>
      <c r="E10" s="72"/>
      <c r="F10" s="72"/>
      <c r="G10" s="72"/>
      <c r="H10" s="72"/>
      <c r="I10" s="73"/>
      <c r="J10" s="73"/>
      <c r="K10" s="73"/>
      <c r="L10" s="73"/>
      <c r="M10" s="73"/>
      <c r="N10" s="72"/>
      <c r="O10" s="73"/>
      <c r="P10" s="72"/>
      <c r="Q10" s="74"/>
      <c r="R10" s="73"/>
      <c r="S10" s="73"/>
      <c r="T10" s="73"/>
      <c r="U10" s="73"/>
      <c r="V10" s="73"/>
      <c r="W10" s="73"/>
      <c r="X10" s="77"/>
      <c r="Y10" s="75"/>
      <c r="Z10" s="75"/>
      <c r="AA10" s="75"/>
      <c r="AB10" s="71"/>
    </row>
    <row r="11" spans="1:28" ht="27" thickTop="1" thickBot="1" x14ac:dyDescent="0.35">
      <c r="B11" s="1"/>
      <c r="C11" s="6" t="s">
        <v>4</v>
      </c>
      <c r="D11" s="84"/>
      <c r="E11" s="84"/>
      <c r="F11" s="84"/>
      <c r="G11" s="84"/>
      <c r="H11" s="84"/>
      <c r="I11" s="73"/>
      <c r="J11" s="73"/>
      <c r="K11" s="73"/>
      <c r="L11" s="73"/>
      <c r="M11" s="73"/>
      <c r="N11" s="84"/>
      <c r="O11" s="73"/>
      <c r="P11" s="84"/>
      <c r="Q11" s="74"/>
      <c r="R11" s="73"/>
      <c r="S11" s="73"/>
      <c r="T11" s="73"/>
      <c r="U11" s="73"/>
      <c r="V11" s="73"/>
      <c r="W11" s="73"/>
      <c r="X11" s="83"/>
      <c r="Y11" s="75"/>
      <c r="Z11" s="75"/>
      <c r="AA11" s="75"/>
      <c r="AB11" s="71"/>
    </row>
    <row r="12" spans="1:28" ht="27" thickTop="1" thickBot="1" x14ac:dyDescent="0.35">
      <c r="B12" s="1"/>
      <c r="C12" s="6" t="s">
        <v>5</v>
      </c>
      <c r="D12" s="72"/>
      <c r="E12" s="72"/>
      <c r="F12" s="72"/>
      <c r="G12" s="72"/>
      <c r="H12" s="72"/>
      <c r="I12" s="73"/>
      <c r="J12" s="73"/>
      <c r="K12" s="73"/>
      <c r="L12" s="73"/>
      <c r="M12" s="73"/>
      <c r="N12" s="72"/>
      <c r="O12" s="73"/>
      <c r="P12" s="72"/>
      <c r="Q12" s="74"/>
      <c r="R12" s="73"/>
      <c r="S12" s="73"/>
      <c r="T12" s="73"/>
      <c r="U12" s="73"/>
      <c r="V12" s="73"/>
      <c r="W12" s="73"/>
      <c r="X12" s="77"/>
      <c r="Y12" s="75"/>
      <c r="Z12" s="75"/>
      <c r="AA12" s="75"/>
      <c r="AB12" s="71"/>
    </row>
    <row r="13" spans="1:28" ht="27" thickTop="1" thickBot="1" x14ac:dyDescent="0.35">
      <c r="B13" s="1"/>
      <c r="C13" s="6" t="s">
        <v>6</v>
      </c>
      <c r="D13" s="84"/>
      <c r="E13" s="84"/>
      <c r="F13" s="84"/>
      <c r="G13" s="84"/>
      <c r="H13" s="84"/>
      <c r="I13" s="73"/>
      <c r="J13" s="73"/>
      <c r="K13" s="73"/>
      <c r="L13" s="73"/>
      <c r="M13" s="73"/>
      <c r="N13" s="84"/>
      <c r="O13" s="73"/>
      <c r="P13" s="84"/>
      <c r="Q13" s="74"/>
      <c r="R13" s="73"/>
      <c r="S13" s="73"/>
      <c r="T13" s="73"/>
      <c r="U13" s="73"/>
      <c r="V13" s="73"/>
      <c r="W13" s="73"/>
      <c r="X13" s="83"/>
      <c r="Y13" s="75"/>
      <c r="Z13" s="75"/>
      <c r="AA13" s="75"/>
      <c r="AB13" s="71"/>
    </row>
    <row r="14" spans="1:28" ht="27" thickTop="1" thickBot="1" x14ac:dyDescent="0.35">
      <c r="B14" s="1"/>
      <c r="C14" s="6" t="s">
        <v>7</v>
      </c>
      <c r="D14" s="72"/>
      <c r="E14" s="72"/>
      <c r="F14" s="72"/>
      <c r="G14" s="72"/>
      <c r="H14" s="72"/>
      <c r="I14" s="73"/>
      <c r="J14" s="73"/>
      <c r="K14" s="73"/>
      <c r="L14" s="73"/>
      <c r="M14" s="73"/>
      <c r="N14" s="72"/>
      <c r="O14" s="73"/>
      <c r="P14" s="72"/>
      <c r="Q14" s="74"/>
      <c r="R14" s="73"/>
      <c r="S14" s="73"/>
      <c r="T14" s="73"/>
      <c r="U14" s="73"/>
      <c r="V14" s="73"/>
      <c r="W14" s="73"/>
      <c r="X14" s="77"/>
      <c r="Y14" s="75"/>
      <c r="Z14" s="75"/>
      <c r="AA14" s="75"/>
      <c r="AB14" s="71"/>
    </row>
    <row r="15" spans="1:28" ht="27" thickTop="1" thickBot="1" x14ac:dyDescent="0.35">
      <c r="B15" s="1"/>
      <c r="C15" s="6" t="s">
        <v>8</v>
      </c>
      <c r="D15" s="84"/>
      <c r="E15" s="84"/>
      <c r="F15" s="84"/>
      <c r="G15" s="84"/>
      <c r="H15" s="84"/>
      <c r="I15" s="73"/>
      <c r="J15" s="73"/>
      <c r="K15" s="73"/>
      <c r="L15" s="73"/>
      <c r="M15" s="73"/>
      <c r="N15" s="84"/>
      <c r="O15" s="73"/>
      <c r="P15" s="84"/>
      <c r="Q15" s="74"/>
      <c r="R15" s="73"/>
      <c r="S15" s="73"/>
      <c r="T15" s="73"/>
      <c r="U15" s="73"/>
      <c r="V15" s="73"/>
      <c r="W15" s="73"/>
      <c r="X15" s="83"/>
      <c r="Y15" s="75"/>
      <c r="Z15" s="75"/>
      <c r="AA15" s="75"/>
      <c r="AB15" s="71"/>
    </row>
    <row r="16" spans="1:28" ht="27" thickTop="1" thickBot="1" x14ac:dyDescent="0.35">
      <c r="B16" s="1"/>
      <c r="C16" s="6" t="s">
        <v>9</v>
      </c>
      <c r="D16" s="72"/>
      <c r="E16" s="72"/>
      <c r="F16" s="72"/>
      <c r="G16" s="72"/>
      <c r="H16" s="72"/>
      <c r="I16" s="73"/>
      <c r="J16" s="73"/>
      <c r="K16" s="73"/>
      <c r="L16" s="73"/>
      <c r="M16" s="73"/>
      <c r="N16" s="72"/>
      <c r="O16" s="73"/>
      <c r="P16" s="72"/>
      <c r="Q16" s="74"/>
      <c r="R16" s="73"/>
      <c r="S16" s="73"/>
      <c r="T16" s="73"/>
      <c r="U16" s="73"/>
      <c r="V16" s="73"/>
      <c r="W16" s="73"/>
      <c r="X16" s="77"/>
      <c r="Y16" s="75"/>
      <c r="Z16" s="75"/>
      <c r="AA16" s="75"/>
      <c r="AB16" s="71"/>
    </row>
    <row r="17" spans="1:28" ht="27" thickTop="1" thickBot="1" x14ac:dyDescent="0.35">
      <c r="B17" s="1"/>
      <c r="C17" s="6" t="s">
        <v>10</v>
      </c>
      <c r="D17" s="84"/>
      <c r="E17" s="84"/>
      <c r="F17" s="84"/>
      <c r="G17" s="84"/>
      <c r="H17" s="84"/>
      <c r="I17" s="73"/>
      <c r="J17" s="73"/>
      <c r="K17" s="73"/>
      <c r="L17" s="73"/>
      <c r="M17" s="73"/>
      <c r="N17" s="84"/>
      <c r="O17" s="73"/>
      <c r="P17" s="84"/>
      <c r="Q17" s="74"/>
      <c r="R17" s="73"/>
      <c r="S17" s="73"/>
      <c r="T17" s="73"/>
      <c r="U17" s="73"/>
      <c r="V17" s="73"/>
      <c r="W17" s="73"/>
      <c r="X17" s="83"/>
      <c r="Y17" s="75"/>
      <c r="Z17" s="75"/>
      <c r="AA17" s="75"/>
      <c r="AB17" s="71"/>
    </row>
    <row r="18" spans="1:28" ht="27" thickTop="1" thickBot="1" x14ac:dyDescent="0.35">
      <c r="B18" s="1"/>
      <c r="C18" s="6" t="s">
        <v>11</v>
      </c>
      <c r="D18" s="72"/>
      <c r="E18" s="72"/>
      <c r="F18" s="72"/>
      <c r="G18" s="72"/>
      <c r="H18" s="72"/>
      <c r="I18" s="73"/>
      <c r="J18" s="73"/>
      <c r="K18" s="73"/>
      <c r="L18" s="73"/>
      <c r="M18" s="73"/>
      <c r="N18" s="72"/>
      <c r="O18" s="73"/>
      <c r="P18" s="72"/>
      <c r="Q18" s="74"/>
      <c r="R18" s="73"/>
      <c r="S18" s="73"/>
      <c r="T18" s="73"/>
      <c r="U18" s="73"/>
      <c r="V18" s="73"/>
      <c r="W18" s="73"/>
      <c r="X18" s="77"/>
      <c r="Y18" s="75"/>
      <c r="Z18" s="75"/>
      <c r="AA18" s="75"/>
      <c r="AB18" s="71"/>
    </row>
    <row r="19" spans="1:28" ht="27" thickTop="1" thickBot="1" x14ac:dyDescent="0.35">
      <c r="B19" s="1"/>
      <c r="C19" s="6" t="s">
        <v>152</v>
      </c>
      <c r="D19" s="84"/>
      <c r="E19" s="84"/>
      <c r="F19" s="84"/>
      <c r="G19" s="84"/>
      <c r="H19" s="84"/>
      <c r="I19" s="73"/>
      <c r="J19" s="84"/>
      <c r="K19" s="73"/>
      <c r="L19" s="78"/>
      <c r="M19" s="78"/>
      <c r="N19" s="73"/>
      <c r="O19" s="73"/>
      <c r="P19" s="73"/>
      <c r="Q19" s="83"/>
      <c r="R19" s="78"/>
      <c r="S19" s="78"/>
      <c r="T19" s="79"/>
      <c r="U19" s="79"/>
      <c r="V19" s="79"/>
      <c r="W19" s="79"/>
      <c r="X19" s="74"/>
      <c r="Y19" s="80"/>
      <c r="Z19" s="80"/>
      <c r="AA19" s="75"/>
      <c r="AB19" s="71"/>
    </row>
    <row r="20" spans="1:28" ht="27" thickTop="1" thickBot="1" x14ac:dyDescent="0.35">
      <c r="B20" s="1"/>
      <c r="C20" s="6" t="s">
        <v>136</v>
      </c>
      <c r="D20" s="72"/>
      <c r="E20" s="72"/>
      <c r="F20" s="72"/>
      <c r="G20" s="72"/>
      <c r="H20" s="72"/>
      <c r="I20" s="73"/>
      <c r="J20" s="73"/>
      <c r="K20" s="73"/>
      <c r="L20" s="73"/>
      <c r="M20" s="73"/>
      <c r="N20" s="73"/>
      <c r="O20" s="73"/>
      <c r="P20" s="73"/>
      <c r="Q20" s="74"/>
      <c r="R20" s="73"/>
      <c r="S20" s="73"/>
      <c r="T20" s="73"/>
      <c r="U20" s="73"/>
      <c r="V20" s="73"/>
      <c r="W20" s="73"/>
      <c r="X20" s="74"/>
      <c r="Y20" s="75"/>
      <c r="Z20" s="75"/>
      <c r="AA20" s="75"/>
      <c r="AB20" s="71"/>
    </row>
    <row r="21" spans="1:28" ht="27" thickTop="1" thickBot="1" x14ac:dyDescent="0.35">
      <c r="B21" s="1"/>
      <c r="C21" s="6" t="s">
        <v>137</v>
      </c>
      <c r="D21" s="84"/>
      <c r="E21" s="84"/>
      <c r="F21" s="84"/>
      <c r="G21" s="84"/>
      <c r="H21" s="84"/>
      <c r="I21" s="73"/>
      <c r="J21" s="84"/>
      <c r="K21" s="73"/>
      <c r="L21" s="78"/>
      <c r="M21" s="78"/>
      <c r="N21" s="73"/>
      <c r="O21" s="84"/>
      <c r="P21" s="73"/>
      <c r="Q21" s="83"/>
      <c r="R21" s="78"/>
      <c r="S21" s="78"/>
      <c r="T21" s="79"/>
      <c r="U21" s="79"/>
      <c r="V21" s="79"/>
      <c r="W21" s="79"/>
      <c r="X21" s="74"/>
      <c r="Y21" s="80"/>
      <c r="Z21" s="80"/>
      <c r="AA21" s="75"/>
      <c r="AB21" s="71"/>
    </row>
    <row r="22" spans="1:28" ht="27" thickTop="1" thickBot="1" x14ac:dyDescent="0.35">
      <c r="B22" s="1"/>
      <c r="C22" s="6" t="s">
        <v>146</v>
      </c>
      <c r="D22" s="72"/>
      <c r="E22" s="72"/>
      <c r="F22" s="72"/>
      <c r="G22" s="72"/>
      <c r="H22" s="72"/>
      <c r="I22" s="73"/>
      <c r="J22" s="73"/>
      <c r="K22" s="73"/>
      <c r="L22" s="73"/>
      <c r="M22" s="73"/>
      <c r="N22" s="73"/>
      <c r="O22" s="73"/>
      <c r="P22" s="73"/>
      <c r="Q22" s="74"/>
      <c r="R22" s="73"/>
      <c r="S22" s="73"/>
      <c r="T22" s="73"/>
      <c r="U22" s="73"/>
      <c r="V22" s="73"/>
      <c r="W22" s="73"/>
      <c r="X22" s="74"/>
      <c r="Y22" s="75"/>
      <c r="Z22" s="75"/>
      <c r="AA22" s="75"/>
      <c r="AB22" s="71"/>
    </row>
    <row r="23" spans="1:28" ht="27" thickTop="1" thickBot="1" x14ac:dyDescent="0.35">
      <c r="B23" s="1"/>
      <c r="C23" s="6" t="s">
        <v>138</v>
      </c>
      <c r="D23" s="84"/>
      <c r="E23" s="84"/>
      <c r="F23" s="84"/>
      <c r="G23" s="84"/>
      <c r="H23" s="84"/>
      <c r="I23" s="73"/>
      <c r="J23" s="84"/>
      <c r="K23" s="73"/>
      <c r="L23" s="78"/>
      <c r="M23" s="78"/>
      <c r="N23" s="73"/>
      <c r="O23" s="73"/>
      <c r="P23" s="73"/>
      <c r="Q23" s="83"/>
      <c r="R23" s="78"/>
      <c r="S23" s="78"/>
      <c r="T23" s="79"/>
      <c r="U23" s="79"/>
      <c r="V23" s="79"/>
      <c r="W23" s="79"/>
      <c r="X23" s="74"/>
      <c r="Y23" s="80"/>
      <c r="Z23" s="80"/>
      <c r="AA23" s="75"/>
      <c r="AB23" s="71"/>
    </row>
    <row r="24" spans="1:28" ht="27" thickTop="1" thickBot="1" x14ac:dyDescent="0.35">
      <c r="B24" s="1"/>
      <c r="C24" s="6" t="s">
        <v>140</v>
      </c>
      <c r="D24" s="72"/>
      <c r="E24" s="72"/>
      <c r="F24" s="72"/>
      <c r="G24" s="72"/>
      <c r="H24" s="72"/>
      <c r="I24" s="73"/>
      <c r="J24" s="73"/>
      <c r="K24" s="73"/>
      <c r="L24" s="73"/>
      <c r="M24" s="73"/>
      <c r="N24" s="73"/>
      <c r="O24" s="73"/>
      <c r="P24" s="73"/>
      <c r="Q24" s="74"/>
      <c r="R24" s="73"/>
      <c r="S24" s="73"/>
      <c r="T24" s="73"/>
      <c r="U24" s="73"/>
      <c r="V24" s="73"/>
      <c r="W24" s="73"/>
      <c r="X24" s="74"/>
      <c r="Y24" s="75"/>
      <c r="Z24" s="75"/>
      <c r="AA24" s="75"/>
      <c r="AB24" s="71"/>
    </row>
    <row r="25" spans="1:28" ht="27" thickTop="1" thickBot="1" x14ac:dyDescent="0.35">
      <c r="B25" s="1"/>
      <c r="C25" s="6" t="s">
        <v>139</v>
      </c>
      <c r="D25" s="84"/>
      <c r="E25" s="84"/>
      <c r="F25" s="84"/>
      <c r="G25" s="84"/>
      <c r="H25" s="84"/>
      <c r="I25" s="73"/>
      <c r="J25" s="84"/>
      <c r="K25" s="73"/>
      <c r="L25" s="78"/>
      <c r="M25" s="78"/>
      <c r="N25" s="73"/>
      <c r="O25" s="73"/>
      <c r="P25" s="73"/>
      <c r="Q25" s="85"/>
      <c r="R25" s="78"/>
      <c r="S25" s="78"/>
      <c r="T25" s="79"/>
      <c r="U25" s="79"/>
      <c r="V25" s="79"/>
      <c r="W25" s="79"/>
      <c r="X25" s="74"/>
      <c r="Y25" s="80"/>
      <c r="Z25" s="80"/>
      <c r="AA25" s="75"/>
      <c r="AB25" s="71"/>
    </row>
    <row r="26" spans="1:28" ht="27" thickTop="1" thickBot="1" x14ac:dyDescent="0.35">
      <c r="B26" s="1"/>
      <c r="C26" s="6" t="s">
        <v>141</v>
      </c>
      <c r="D26" s="72"/>
      <c r="E26" s="72"/>
      <c r="F26" s="72"/>
      <c r="G26" s="72"/>
      <c r="H26" s="72"/>
      <c r="I26" s="73"/>
      <c r="J26" s="72"/>
      <c r="K26" s="73"/>
      <c r="L26" s="73"/>
      <c r="M26" s="73"/>
      <c r="N26" s="73"/>
      <c r="O26" s="72"/>
      <c r="P26" s="73"/>
      <c r="Q26" s="74"/>
      <c r="R26" s="73"/>
      <c r="S26" s="73"/>
      <c r="T26" s="73"/>
      <c r="U26" s="73"/>
      <c r="V26" s="73"/>
      <c r="W26" s="73"/>
      <c r="X26" s="74"/>
      <c r="Y26" s="75"/>
      <c r="Z26" s="75"/>
      <c r="AA26" s="75"/>
      <c r="AB26" s="71"/>
    </row>
    <row r="27" spans="1:28" ht="27" thickTop="1" thickBot="1" x14ac:dyDescent="0.35">
      <c r="B27" s="1"/>
      <c r="C27" s="6" t="s">
        <v>142</v>
      </c>
      <c r="D27" s="84"/>
      <c r="E27" s="84"/>
      <c r="F27" s="84"/>
      <c r="G27" s="73"/>
      <c r="H27" s="73"/>
      <c r="I27" s="73"/>
      <c r="J27" s="73"/>
      <c r="K27" s="84"/>
      <c r="L27" s="73"/>
      <c r="M27" s="73"/>
      <c r="N27" s="84"/>
      <c r="O27" s="84"/>
      <c r="P27" s="73"/>
      <c r="Q27" s="74"/>
      <c r="R27" s="73"/>
      <c r="S27" s="73"/>
      <c r="T27" s="73"/>
      <c r="U27" s="73"/>
      <c r="V27" s="73"/>
      <c r="W27" s="73"/>
      <c r="X27" s="74"/>
      <c r="Y27" s="75"/>
      <c r="Z27" s="75"/>
      <c r="AA27" s="75"/>
      <c r="AB27" s="71"/>
    </row>
    <row r="28" spans="1:28" ht="36" customHeight="1" thickTop="1" thickBot="1" x14ac:dyDescent="0.35">
      <c r="B28" s="1"/>
      <c r="C28" s="15" t="s">
        <v>143</v>
      </c>
      <c r="D28" s="81"/>
      <c r="E28" s="72"/>
      <c r="F28" s="72"/>
      <c r="G28" s="82"/>
      <c r="H28" s="82"/>
      <c r="I28" s="82"/>
      <c r="J28" s="82"/>
      <c r="K28" s="81"/>
      <c r="L28" s="82"/>
      <c r="M28" s="82"/>
      <c r="N28" s="82"/>
      <c r="O28" s="72"/>
      <c r="P28" s="73"/>
      <c r="Q28" s="74"/>
      <c r="R28" s="73"/>
      <c r="S28" s="73"/>
      <c r="T28" s="73"/>
      <c r="U28" s="73"/>
      <c r="V28" s="73"/>
      <c r="W28" s="73"/>
      <c r="X28" s="74"/>
      <c r="Y28" s="75"/>
      <c r="Z28" s="75"/>
      <c r="AA28" s="75"/>
      <c r="AB28" s="71"/>
    </row>
    <row r="29" spans="1:28" ht="27" thickTop="1" thickBot="1" x14ac:dyDescent="0.3">
      <c r="A29" s="34"/>
      <c r="B29" s="91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35"/>
      <c r="N29" s="35"/>
      <c r="O29" s="14"/>
      <c r="P29" s="14"/>
      <c r="Q29" s="14"/>
      <c r="R29" s="5"/>
      <c r="S29" s="5"/>
      <c r="T29" s="66"/>
      <c r="U29" s="67"/>
      <c r="V29" s="67"/>
      <c r="W29" s="67"/>
      <c r="X29" s="67"/>
    </row>
    <row r="30" spans="1:28" ht="32.25" customHeight="1" thickTop="1" thickBot="1" x14ac:dyDescent="0.2">
      <c r="A30" s="34"/>
      <c r="B30" s="91"/>
      <c r="C30" s="89" t="s">
        <v>169</v>
      </c>
      <c r="D30" s="89"/>
      <c r="E30" s="89"/>
      <c r="F30" s="89" t="s">
        <v>168</v>
      </c>
      <c r="G30" s="89"/>
      <c r="H30" s="89"/>
      <c r="I30" s="89" t="s">
        <v>170</v>
      </c>
      <c r="J30" s="89"/>
      <c r="K30" s="89"/>
      <c r="L30" s="89"/>
      <c r="M30" s="89"/>
      <c r="N30" s="89"/>
      <c r="O30" s="68"/>
      <c r="P30" s="68"/>
      <c r="Q30" s="68"/>
      <c r="R30" s="69"/>
      <c r="S30" s="69"/>
      <c r="T30" s="69"/>
      <c r="U30" s="67"/>
      <c r="V30" s="67"/>
      <c r="W30" s="67"/>
      <c r="X30" s="67"/>
    </row>
    <row r="31" spans="1:28" ht="127.5" customHeight="1" thickTop="1" thickBot="1" x14ac:dyDescent="0.2">
      <c r="A31" s="34"/>
      <c r="B31" s="91"/>
      <c r="C31" s="89"/>
      <c r="D31" s="89"/>
      <c r="E31" s="89"/>
      <c r="F31" s="88" t="s">
        <v>167</v>
      </c>
      <c r="G31" s="88"/>
      <c r="H31" s="88"/>
      <c r="I31" s="36" t="s">
        <v>171</v>
      </c>
      <c r="J31" s="36"/>
      <c r="K31" s="36" t="s">
        <v>172</v>
      </c>
      <c r="L31" s="36"/>
      <c r="M31" s="36" t="s">
        <v>173</v>
      </c>
      <c r="N31" s="37">
        <v>46279</v>
      </c>
      <c r="O31" s="68"/>
      <c r="P31" s="68"/>
      <c r="Q31" s="68"/>
      <c r="R31" s="69"/>
      <c r="S31" s="69"/>
      <c r="T31" s="69"/>
      <c r="U31" s="67"/>
      <c r="V31" s="67"/>
      <c r="W31" s="67"/>
      <c r="X31" s="67"/>
    </row>
    <row r="32" spans="1:28" ht="7.5" hidden="1" customHeight="1" thickBot="1" x14ac:dyDescent="0.3">
      <c r="B32" s="1"/>
      <c r="C32" s="90"/>
      <c r="D32" s="90"/>
      <c r="E32" s="90"/>
      <c r="F32" s="16"/>
      <c r="G32" s="16"/>
      <c r="H32" s="16"/>
      <c r="I32" s="16"/>
      <c r="J32" s="16"/>
      <c r="K32" s="16"/>
      <c r="L32" s="16"/>
      <c r="M32" s="16"/>
      <c r="N32" s="17"/>
      <c r="O32" s="5"/>
      <c r="P32" s="5"/>
      <c r="Q32" s="5"/>
      <c r="R32" s="2"/>
      <c r="S32" s="2"/>
      <c r="T32" s="1"/>
    </row>
    <row r="33" spans="1:20" ht="76.5" thickTop="1" thickBot="1" x14ac:dyDescent="0.95">
      <c r="A33" s="92"/>
      <c r="B33" s="93"/>
      <c r="C33" s="21" t="s">
        <v>165</v>
      </c>
      <c r="D33" s="22" t="s">
        <v>124</v>
      </c>
      <c r="E33" s="22" t="s">
        <v>125</v>
      </c>
      <c r="F33" s="22" t="s">
        <v>166</v>
      </c>
      <c r="G33" s="22" t="s">
        <v>164</v>
      </c>
      <c r="H33" s="22"/>
      <c r="I33" s="22"/>
      <c r="J33" s="22"/>
      <c r="K33" s="22"/>
      <c r="L33" s="22"/>
      <c r="M33" s="22"/>
      <c r="N33" s="23"/>
      <c r="O33" s="5"/>
      <c r="P33" s="5"/>
      <c r="Q33" s="5"/>
      <c r="R33" s="2">
        <v>1</v>
      </c>
      <c r="S33" s="2"/>
      <c r="T33" s="1"/>
    </row>
    <row r="34" spans="1:20" ht="76.5" thickTop="1" thickBot="1" x14ac:dyDescent="0.95">
      <c r="A34" s="94"/>
      <c r="B34" s="95"/>
      <c r="C34" s="47" t="s">
        <v>196</v>
      </c>
      <c r="D34" s="30">
        <f>SUM(((D7)+((N7+N8+N9+N10+N11+N12+N13+N14+N15+N16+N17+N18))))*4</f>
        <v>4</v>
      </c>
      <c r="E34" s="30">
        <v>14200636</v>
      </c>
      <c r="F34" s="30"/>
      <c r="G34" s="30" t="s">
        <v>163</v>
      </c>
      <c r="H34" s="30"/>
      <c r="I34" s="30"/>
      <c r="J34" s="30"/>
      <c r="K34" s="30"/>
      <c r="L34" s="30"/>
      <c r="M34" s="30"/>
      <c r="N34" s="31"/>
      <c r="O34" s="5"/>
      <c r="P34" s="5"/>
      <c r="Q34" s="5"/>
      <c r="R34" s="2">
        <v>2</v>
      </c>
      <c r="S34" s="2"/>
      <c r="T34" s="1"/>
    </row>
    <row r="35" spans="1:20" ht="76.5" thickTop="1" thickBot="1" x14ac:dyDescent="0.95">
      <c r="A35" s="94"/>
      <c r="B35" s="95"/>
      <c r="C35" s="47" t="s">
        <v>37</v>
      </c>
      <c r="D35" s="30">
        <f>SUM(((D7*2)+(D8*2)+(D9*4)+(O27*1)+(X10*2)+(X11*2)*(X12*4)+(X13*2)+(X14*2)+(X15*4)+(X16*2)+(X17*2)+(X18*4)+(D3*2)+(D4*2)+(D2*2)+(D5*2)))</f>
        <v>2</v>
      </c>
      <c r="E35" s="30">
        <v>10100600</v>
      </c>
      <c r="F35" s="30"/>
      <c r="G35" s="30" t="s">
        <v>163</v>
      </c>
      <c r="H35" s="30"/>
      <c r="I35" s="30"/>
      <c r="J35" s="30"/>
      <c r="K35" s="30"/>
      <c r="L35" s="30"/>
      <c r="M35" s="30"/>
      <c r="N35" s="33"/>
      <c r="O35" s="5"/>
      <c r="P35" s="5"/>
      <c r="Q35" s="5"/>
      <c r="R35" s="2">
        <v>3</v>
      </c>
      <c r="S35" s="2"/>
      <c r="T35" s="1"/>
    </row>
    <row r="36" spans="1:20" ht="76.5" thickTop="1" thickBot="1" x14ac:dyDescent="0.95">
      <c r="A36" s="24"/>
      <c r="B36" s="39"/>
      <c r="C36" s="49" t="s">
        <v>38</v>
      </c>
      <c r="D36" s="30">
        <f>SUM((N7+N8+N9+N10+N11+N12+N13+N14+N15+N16+N17+N18)*2)</f>
        <v>0</v>
      </c>
      <c r="E36" s="30">
        <v>7024</v>
      </c>
      <c r="F36" s="30"/>
      <c r="G36" s="30" t="s">
        <v>33</v>
      </c>
      <c r="H36" s="30"/>
      <c r="I36" s="30"/>
      <c r="J36" s="30"/>
      <c r="K36" s="30"/>
      <c r="L36" s="30"/>
      <c r="M36" s="30"/>
      <c r="N36" s="33"/>
      <c r="O36" s="5"/>
      <c r="P36" s="5"/>
      <c r="Q36" s="5"/>
      <c r="R36" s="2">
        <v>4</v>
      </c>
      <c r="S36" s="2"/>
      <c r="T36" s="1"/>
    </row>
    <row r="37" spans="1:20" ht="76.5" thickTop="1" thickBot="1" x14ac:dyDescent="0.95">
      <c r="A37" s="94"/>
      <c r="B37" s="95"/>
      <c r="C37" s="49" t="s">
        <v>39</v>
      </c>
      <c r="D37" s="30">
        <f>SUM(((D7)+(D8*2)+(D9*3)))</f>
        <v>1</v>
      </c>
      <c r="E37" s="30">
        <v>8005</v>
      </c>
      <c r="F37" s="30"/>
      <c r="G37" s="30" t="s">
        <v>33</v>
      </c>
      <c r="H37" s="30"/>
      <c r="I37" s="30"/>
      <c r="J37" s="30"/>
      <c r="K37" s="30"/>
      <c r="L37" s="30"/>
      <c r="M37" s="30"/>
      <c r="N37" s="33"/>
      <c r="O37" s="5"/>
      <c r="P37" s="5"/>
      <c r="Q37" s="5"/>
      <c r="R37" s="2">
        <v>5</v>
      </c>
      <c r="S37" s="2"/>
      <c r="T37" s="1"/>
    </row>
    <row r="38" spans="1:20" ht="76.5" thickTop="1" thickBot="1" x14ac:dyDescent="0.95">
      <c r="A38" s="94"/>
      <c r="B38" s="95"/>
      <c r="C38" s="49" t="s">
        <v>40</v>
      </c>
      <c r="D38" s="30">
        <f>SUM(((D7*4)))</f>
        <v>4</v>
      </c>
      <c r="E38" s="30">
        <v>8160</v>
      </c>
      <c r="F38" s="30"/>
      <c r="G38" s="30" t="s">
        <v>33</v>
      </c>
      <c r="H38" s="30"/>
      <c r="I38" s="30"/>
      <c r="J38" s="30"/>
      <c r="K38" s="30"/>
      <c r="L38" s="30"/>
      <c r="M38" s="30"/>
      <c r="N38" s="33"/>
      <c r="O38" s="5"/>
      <c r="P38" s="5"/>
      <c r="Q38" s="5"/>
      <c r="R38" s="2">
        <v>6</v>
      </c>
      <c r="S38" s="2"/>
      <c r="T38" s="1"/>
    </row>
    <row r="39" spans="1:20" ht="76.5" thickTop="1" thickBot="1" x14ac:dyDescent="0.95">
      <c r="A39" s="25"/>
      <c r="B39" s="40"/>
      <c r="C39" s="49" t="s">
        <v>41</v>
      </c>
      <c r="D39" s="30">
        <f>SUM(((D8*4)+(D9*4)))</f>
        <v>0</v>
      </c>
      <c r="E39" s="30">
        <v>8168</v>
      </c>
      <c r="F39" s="30"/>
      <c r="G39" s="30" t="s">
        <v>33</v>
      </c>
      <c r="H39" s="30"/>
      <c r="I39" s="30"/>
      <c r="J39" s="30"/>
      <c r="K39" s="30"/>
      <c r="L39" s="30"/>
      <c r="M39" s="30"/>
      <c r="N39" s="33"/>
      <c r="O39" s="5"/>
      <c r="P39" s="5"/>
      <c r="Q39" s="5"/>
      <c r="R39" s="2">
        <v>7</v>
      </c>
      <c r="S39" s="2"/>
      <c r="T39" s="1"/>
    </row>
    <row r="40" spans="1:20" ht="76.5" thickTop="1" thickBot="1" x14ac:dyDescent="0.95">
      <c r="A40" s="20"/>
      <c r="B40" s="41"/>
      <c r="C40" s="49" t="s">
        <v>45</v>
      </c>
      <c r="D40" s="30">
        <f>SUM((D39/2))</f>
        <v>0</v>
      </c>
      <c r="E40" s="30">
        <v>8100</v>
      </c>
      <c r="F40" s="30"/>
      <c r="G40" s="30" t="s">
        <v>33</v>
      </c>
      <c r="H40" s="30"/>
      <c r="I40" s="30"/>
      <c r="J40" s="30"/>
      <c r="K40" s="30"/>
      <c r="L40" s="30"/>
      <c r="M40" s="30"/>
      <c r="N40" s="33"/>
      <c r="O40" s="5"/>
      <c r="P40" s="5"/>
      <c r="Q40" s="5"/>
      <c r="R40" s="2">
        <v>8</v>
      </c>
      <c r="S40" s="2"/>
      <c r="T40" s="1"/>
    </row>
    <row r="41" spans="1:20" ht="76.5" thickTop="1" thickBot="1" x14ac:dyDescent="0.95">
      <c r="A41" s="94"/>
      <c r="B41" s="95"/>
      <c r="C41" s="49" t="s">
        <v>46</v>
      </c>
      <c r="D41" s="30">
        <f>SUM((D38/2))</f>
        <v>2</v>
      </c>
      <c r="E41" s="30">
        <v>8105</v>
      </c>
      <c r="F41" s="30"/>
      <c r="G41" s="30" t="s">
        <v>33</v>
      </c>
      <c r="H41" s="30"/>
      <c r="I41" s="30"/>
      <c r="J41" s="30"/>
      <c r="K41" s="30"/>
      <c r="L41" s="30"/>
      <c r="M41" s="30"/>
      <c r="N41" s="33"/>
      <c r="O41" s="5"/>
      <c r="P41" s="5"/>
      <c r="Q41" s="5"/>
      <c r="R41" s="2">
        <v>9</v>
      </c>
      <c r="S41" s="2"/>
      <c r="T41" s="1"/>
    </row>
    <row r="42" spans="1:20" ht="76.5" thickTop="1" thickBot="1" x14ac:dyDescent="0.95">
      <c r="A42" s="94"/>
      <c r="B42" s="95"/>
      <c r="C42" s="49" t="s">
        <v>120</v>
      </c>
      <c r="D42" s="30">
        <f>SUM(((D7*2)+(D8*3)+(D9*4)+(D10*2)+(D11*3)+(D12*4)+(D35)))</f>
        <v>4</v>
      </c>
      <c r="E42" s="30">
        <v>7500</v>
      </c>
      <c r="F42" s="30"/>
      <c r="G42" s="30" t="s">
        <v>33</v>
      </c>
      <c r="H42" s="30"/>
      <c r="I42" s="30"/>
      <c r="J42" s="30"/>
      <c r="K42" s="30"/>
      <c r="L42" s="30"/>
      <c r="M42" s="30"/>
      <c r="N42" s="33"/>
      <c r="O42" s="5"/>
      <c r="P42" s="5"/>
      <c r="Q42" s="5"/>
      <c r="R42" s="2">
        <v>10</v>
      </c>
      <c r="S42" s="2"/>
      <c r="T42" s="1"/>
    </row>
    <row r="43" spans="1:20" ht="76.5" thickTop="1" thickBot="1" x14ac:dyDescent="0.95">
      <c r="A43" s="25"/>
      <c r="B43" s="40"/>
      <c r="C43" s="30" t="s">
        <v>119</v>
      </c>
      <c r="D43" s="30">
        <v>0</v>
      </c>
      <c r="E43" s="30"/>
      <c r="F43" s="30"/>
      <c r="G43" s="30" t="s">
        <v>36</v>
      </c>
      <c r="H43" s="30"/>
      <c r="I43" s="30"/>
      <c r="J43" s="30"/>
      <c r="K43" s="30"/>
      <c r="L43" s="30"/>
      <c r="M43" s="30"/>
      <c r="N43" s="33"/>
      <c r="O43" s="5"/>
      <c r="P43" s="5"/>
      <c r="Q43" s="5"/>
      <c r="R43" s="2">
        <v>11</v>
      </c>
      <c r="S43" s="2"/>
      <c r="T43" s="1"/>
    </row>
    <row r="44" spans="1:20" ht="76.5" thickTop="1" thickBot="1" x14ac:dyDescent="0.95">
      <c r="A44" s="18"/>
      <c r="C44" s="49" t="s">
        <v>118</v>
      </c>
      <c r="D44" s="30">
        <f>SUM(((D10*4)+(D11*6)+(D12*8)))</f>
        <v>0</v>
      </c>
      <c r="E44" s="30">
        <v>1123</v>
      </c>
      <c r="F44" s="30"/>
      <c r="G44" s="30" t="s">
        <v>33</v>
      </c>
      <c r="H44" s="30"/>
      <c r="I44" s="30"/>
      <c r="J44" s="30"/>
      <c r="K44" s="30"/>
      <c r="L44" s="30"/>
      <c r="M44" s="30"/>
      <c r="N44" s="33"/>
      <c r="O44" s="5"/>
      <c r="P44" s="5"/>
      <c r="Q44" s="5"/>
      <c r="R44" s="2">
        <v>12</v>
      </c>
      <c r="S44" s="2"/>
      <c r="T44" s="1"/>
    </row>
    <row r="45" spans="1:20" ht="76.5" thickTop="1" thickBot="1" x14ac:dyDescent="0.95">
      <c r="A45" s="18"/>
      <c r="C45" s="47" t="s">
        <v>122</v>
      </c>
      <c r="D45" s="30">
        <f>SUM(((D10*2)+(D11*2)+(D12*4)))</f>
        <v>0</v>
      </c>
      <c r="E45" s="30">
        <v>10102836</v>
      </c>
      <c r="F45" s="30"/>
      <c r="G45" s="30" t="s">
        <v>163</v>
      </c>
      <c r="H45" s="30"/>
      <c r="I45" s="30"/>
      <c r="J45" s="30"/>
      <c r="K45" s="30"/>
      <c r="L45" s="30"/>
      <c r="M45" s="30"/>
      <c r="N45" s="33"/>
      <c r="O45" s="5"/>
      <c r="P45" s="5"/>
      <c r="Q45" s="5"/>
      <c r="R45" s="2">
        <v>13</v>
      </c>
      <c r="S45" s="2"/>
      <c r="T45" s="1"/>
    </row>
    <row r="46" spans="1:20" ht="76.5" thickTop="1" thickBot="1" x14ac:dyDescent="0.95">
      <c r="A46" s="18"/>
      <c r="B46" s="42"/>
      <c r="C46" s="47" t="s">
        <v>121</v>
      </c>
      <c r="D46" s="30">
        <f>SUM(D45)</f>
        <v>0</v>
      </c>
      <c r="E46" s="30">
        <v>19302600</v>
      </c>
      <c r="F46" s="30"/>
      <c r="G46" s="30" t="s">
        <v>163</v>
      </c>
      <c r="H46" s="30" t="s">
        <v>14</v>
      </c>
      <c r="I46" s="30">
        <v>19909800</v>
      </c>
      <c r="J46" s="30"/>
      <c r="K46" s="30"/>
      <c r="L46" s="30"/>
      <c r="M46" s="30"/>
      <c r="N46" s="33"/>
      <c r="O46" s="5"/>
      <c r="P46" s="5"/>
      <c r="Q46" s="5"/>
      <c r="R46" s="2">
        <v>14</v>
      </c>
      <c r="S46" s="2"/>
      <c r="T46" s="1"/>
    </row>
    <row r="47" spans="1:20" ht="76.5" thickTop="1" thickBot="1" x14ac:dyDescent="0.95">
      <c r="A47" s="18"/>
      <c r="B47" s="42"/>
      <c r="C47" s="49" t="s">
        <v>54</v>
      </c>
      <c r="D47" s="30">
        <f>SUM(((D10)+(D11*2)+(D12*3)+(D2)+(D3*2)))</f>
        <v>0</v>
      </c>
      <c r="E47" s="30">
        <v>8007</v>
      </c>
      <c r="F47" s="30"/>
      <c r="G47" s="30" t="s">
        <v>33</v>
      </c>
      <c r="H47" s="30"/>
      <c r="I47" s="30"/>
      <c r="J47" s="30"/>
      <c r="K47" s="30"/>
      <c r="L47" s="30"/>
      <c r="M47" s="30"/>
      <c r="N47" s="33"/>
      <c r="O47" s="5"/>
      <c r="P47" s="5"/>
      <c r="Q47" s="5"/>
      <c r="R47" s="2">
        <v>15</v>
      </c>
      <c r="S47" s="2"/>
      <c r="T47" s="1"/>
    </row>
    <row r="48" spans="1:20" ht="76.5" thickTop="1" thickBot="1" x14ac:dyDescent="0.95">
      <c r="A48" s="18"/>
      <c r="B48" s="42"/>
      <c r="C48" s="49" t="s">
        <v>42</v>
      </c>
      <c r="D48" s="30">
        <f>SUM(((D10*4)+(D11*4)+(D12*4)+(X10*4)+(X11*4)+(X12*4)+(D2*4)+(D3*4)+(H2*2)+(H3*2)))</f>
        <v>0</v>
      </c>
      <c r="E48" s="30">
        <v>8200</v>
      </c>
      <c r="F48" s="30"/>
      <c r="G48" s="30" t="s">
        <v>33</v>
      </c>
      <c r="H48" s="30" t="s">
        <v>20</v>
      </c>
      <c r="I48" s="30"/>
      <c r="J48" s="30"/>
      <c r="K48" s="30"/>
      <c r="L48" s="30"/>
      <c r="M48" s="30"/>
      <c r="N48" s="33"/>
      <c r="O48" s="5"/>
      <c r="P48" s="5"/>
      <c r="Q48" s="5"/>
      <c r="R48" s="2">
        <v>16</v>
      </c>
      <c r="S48" s="2"/>
      <c r="T48" s="1"/>
    </row>
    <row r="49" spans="1:20" ht="76.5" thickTop="1" thickBot="1" x14ac:dyDescent="0.95">
      <c r="A49" s="18"/>
      <c r="B49" s="42"/>
      <c r="C49" s="49" t="s">
        <v>47</v>
      </c>
      <c r="D49" s="30">
        <f>SUM(D48/2)</f>
        <v>0</v>
      </c>
      <c r="E49" s="30">
        <v>8107</v>
      </c>
      <c r="F49" s="30"/>
      <c r="G49" s="30" t="s">
        <v>33</v>
      </c>
      <c r="H49" s="30"/>
      <c r="I49" s="30"/>
      <c r="J49" s="30"/>
      <c r="K49" s="30"/>
      <c r="L49" s="30"/>
      <c r="M49" s="30"/>
      <c r="N49" s="33"/>
      <c r="O49" s="5"/>
      <c r="P49" s="5"/>
      <c r="Q49" s="5"/>
      <c r="R49" s="2">
        <v>17</v>
      </c>
      <c r="S49" s="2"/>
      <c r="T49" s="1"/>
    </row>
    <row r="50" spans="1:20" ht="76.5" thickTop="1" thickBot="1" x14ac:dyDescent="0.95">
      <c r="A50" s="18"/>
      <c r="B50" s="42"/>
      <c r="C50" s="48" t="s">
        <v>179</v>
      </c>
      <c r="D50" s="30">
        <f>SUM(D55)</f>
        <v>0</v>
      </c>
      <c r="E50" s="30">
        <v>799556</v>
      </c>
      <c r="F50" s="30"/>
      <c r="G50" s="30" t="s">
        <v>35</v>
      </c>
      <c r="H50" s="30"/>
      <c r="I50" s="30"/>
      <c r="J50" s="30"/>
      <c r="K50" s="30"/>
      <c r="L50" s="30"/>
      <c r="M50" s="30"/>
      <c r="N50" s="33"/>
      <c r="O50" s="5"/>
      <c r="P50" s="5"/>
      <c r="Q50" s="5"/>
      <c r="R50" s="2">
        <v>18</v>
      </c>
      <c r="S50" s="2"/>
      <c r="T50" s="1"/>
    </row>
    <row r="51" spans="1:20" ht="76.5" thickTop="1" thickBot="1" x14ac:dyDescent="0.95">
      <c r="A51" s="18"/>
      <c r="B51" s="42"/>
      <c r="C51" s="48" t="s">
        <v>50</v>
      </c>
      <c r="D51" s="30">
        <f>SUM(((D10*4)+(D11*4)+(D12*8)+(D2*4)+(D3*4)))</f>
        <v>0</v>
      </c>
      <c r="E51" s="30">
        <v>799050</v>
      </c>
      <c r="F51" s="30"/>
      <c r="G51" s="30" t="s">
        <v>35</v>
      </c>
      <c r="H51" s="30"/>
      <c r="I51" s="30"/>
      <c r="J51" s="30"/>
      <c r="K51" s="30"/>
      <c r="L51" s="30"/>
      <c r="M51" s="30"/>
      <c r="N51" s="33"/>
      <c r="O51" s="5"/>
      <c r="P51" s="5"/>
      <c r="Q51" s="5"/>
      <c r="R51" s="2">
        <v>19</v>
      </c>
      <c r="S51" s="2"/>
      <c r="T51" s="1"/>
    </row>
    <row r="52" spans="1:20" ht="76.5" thickTop="1" thickBot="1" x14ac:dyDescent="0.95">
      <c r="A52" s="18"/>
      <c r="B52" s="42"/>
      <c r="C52" s="48" t="s">
        <v>52</v>
      </c>
      <c r="D52" s="30">
        <f>SUM(((D10*2)+(D11*4)+(D12*4)+(D2*2)+(D3*4)))</f>
        <v>0</v>
      </c>
      <c r="E52" s="30">
        <v>788030</v>
      </c>
      <c r="F52" s="30"/>
      <c r="G52" s="30" t="s">
        <v>35</v>
      </c>
      <c r="H52" s="30"/>
      <c r="I52" s="30"/>
      <c r="J52" s="30"/>
      <c r="K52" s="30"/>
      <c r="L52" s="30"/>
      <c r="M52" s="30"/>
      <c r="N52" s="33"/>
      <c r="O52" s="5"/>
      <c r="P52" s="5"/>
      <c r="Q52" s="5"/>
      <c r="R52" s="2">
        <v>20</v>
      </c>
      <c r="S52" s="2"/>
      <c r="T52" s="1"/>
    </row>
    <row r="53" spans="1:20" ht="76.5" thickTop="1" thickBot="1" x14ac:dyDescent="0.95">
      <c r="A53" s="18"/>
      <c r="B53" s="42"/>
      <c r="C53" s="49" t="s">
        <v>117</v>
      </c>
      <c r="D53" s="30">
        <f>SUM(((D13*4)+(D14*6)+(D15*8)))</f>
        <v>0</v>
      </c>
      <c r="E53" s="30">
        <v>1123</v>
      </c>
      <c r="F53" s="30"/>
      <c r="G53" s="30" t="s">
        <v>33</v>
      </c>
      <c r="H53" s="30"/>
      <c r="I53" s="30"/>
      <c r="J53" s="30"/>
      <c r="K53" s="30"/>
      <c r="L53" s="30"/>
      <c r="M53" s="30"/>
      <c r="N53" s="33"/>
      <c r="O53" s="5"/>
      <c r="P53" s="5"/>
      <c r="Q53" s="5"/>
      <c r="R53" s="2">
        <v>21</v>
      </c>
      <c r="S53" s="2"/>
      <c r="T53" s="1"/>
    </row>
    <row r="54" spans="1:20" ht="76.5" thickTop="1" thickBot="1" x14ac:dyDescent="0.95">
      <c r="A54" s="18"/>
      <c r="B54" s="42"/>
      <c r="C54" s="49" t="s">
        <v>116</v>
      </c>
      <c r="D54" s="30">
        <f>SUM(((D13*2)+(D14*2)+(D15*4)))</f>
        <v>0</v>
      </c>
      <c r="E54" s="30">
        <v>7007</v>
      </c>
      <c r="F54" s="30"/>
      <c r="G54" s="30" t="s">
        <v>33</v>
      </c>
      <c r="H54" s="30" t="s">
        <v>18</v>
      </c>
      <c r="I54" s="30" t="s">
        <v>145</v>
      </c>
      <c r="J54" s="30" t="s">
        <v>144</v>
      </c>
      <c r="K54" s="30" t="s">
        <v>31</v>
      </c>
      <c r="L54" s="30">
        <v>10100600</v>
      </c>
      <c r="M54" s="30"/>
      <c r="N54" s="33"/>
      <c r="O54" s="5"/>
      <c r="P54" s="5"/>
      <c r="Q54" s="5"/>
      <c r="R54" s="2">
        <v>22</v>
      </c>
      <c r="S54" s="2"/>
      <c r="T54" s="1"/>
    </row>
    <row r="55" spans="1:20" ht="76.5" thickTop="1" thickBot="1" x14ac:dyDescent="0.95">
      <c r="A55" s="18"/>
      <c r="B55" s="42"/>
      <c r="C55" s="48" t="s">
        <v>27</v>
      </c>
      <c r="D55" s="30">
        <f>SUM(D64*3)</f>
        <v>0</v>
      </c>
      <c r="E55" s="30">
        <v>800018</v>
      </c>
      <c r="F55" s="30"/>
      <c r="G55" s="30" t="s">
        <v>35</v>
      </c>
      <c r="H55" s="43"/>
      <c r="I55" s="30"/>
      <c r="J55" s="30"/>
      <c r="K55" s="30"/>
      <c r="L55" s="30"/>
      <c r="M55" s="30"/>
      <c r="N55" s="33"/>
      <c r="O55" s="5"/>
      <c r="P55" s="5"/>
      <c r="Q55" s="5"/>
      <c r="R55" s="2">
        <v>23</v>
      </c>
      <c r="S55" s="2"/>
      <c r="T55" s="1"/>
    </row>
    <row r="56" spans="1:20" ht="76.5" thickTop="1" thickBot="1" x14ac:dyDescent="0.95">
      <c r="A56" s="18"/>
      <c r="B56" s="42"/>
      <c r="C56" s="49" t="s">
        <v>193</v>
      </c>
      <c r="D56" s="30">
        <f>SUM(D54)</f>
        <v>0</v>
      </c>
      <c r="E56" s="30">
        <v>7013</v>
      </c>
      <c r="F56" s="30"/>
      <c r="G56" s="30" t="s">
        <v>33</v>
      </c>
      <c r="H56" s="30"/>
      <c r="I56" s="30"/>
      <c r="J56" s="30"/>
      <c r="K56" s="30"/>
      <c r="L56" s="30"/>
      <c r="M56" s="30"/>
      <c r="N56" s="33"/>
      <c r="O56" s="5"/>
      <c r="P56" s="5"/>
      <c r="Q56" s="5"/>
      <c r="R56" s="2">
        <v>24</v>
      </c>
      <c r="S56" s="2"/>
      <c r="T56" s="1"/>
    </row>
    <row r="57" spans="1:20" ht="76.5" thickTop="1" thickBot="1" x14ac:dyDescent="0.95">
      <c r="A57" s="18"/>
      <c r="B57" s="42"/>
      <c r="C57" s="51" t="s">
        <v>55</v>
      </c>
      <c r="D57" s="30">
        <f>SUM(((D13)+(D14*2)+(D15*2)+(D4)+(D5*2)))</f>
        <v>0</v>
      </c>
      <c r="E57" s="30" t="s">
        <v>13</v>
      </c>
      <c r="F57" s="30"/>
      <c r="G57" s="30" t="s">
        <v>34</v>
      </c>
      <c r="H57" s="30" t="s">
        <v>16</v>
      </c>
      <c r="I57" s="30" t="s">
        <v>17</v>
      </c>
      <c r="J57" s="30">
        <v>18125</v>
      </c>
      <c r="K57" s="30"/>
      <c r="L57" s="30"/>
      <c r="M57" s="30"/>
      <c r="N57" s="33"/>
      <c r="O57" s="5"/>
      <c r="P57" s="5"/>
      <c r="Q57" s="5"/>
      <c r="R57" s="2">
        <v>25</v>
      </c>
      <c r="S57" s="2"/>
      <c r="T57" s="1"/>
    </row>
    <row r="58" spans="1:20" ht="76.5" thickTop="1" thickBot="1" x14ac:dyDescent="0.95">
      <c r="A58" s="18"/>
      <c r="B58" s="42"/>
      <c r="C58" s="49" t="s">
        <v>43</v>
      </c>
      <c r="D58" s="30">
        <f>SUM(((D13*4)+(D14*4)+(D15*4)+(X13*4)+(X14*4)+(X15*4)+(X16*4)+(X17*4)+(X18*4)+(D4*4)+(D5*4+(H4*2)+(H5*2))))</f>
        <v>0</v>
      </c>
      <c r="E58" s="30">
        <v>8227</v>
      </c>
      <c r="F58" s="30"/>
      <c r="G58" s="30" t="s">
        <v>33</v>
      </c>
      <c r="H58" s="30"/>
      <c r="I58" s="30"/>
      <c r="J58" s="30"/>
      <c r="K58" s="30"/>
      <c r="L58" s="30"/>
      <c r="M58" s="30"/>
      <c r="N58" s="33"/>
      <c r="O58" s="5"/>
      <c r="P58" s="5"/>
      <c r="Q58" s="5"/>
      <c r="R58" s="2">
        <v>26</v>
      </c>
      <c r="S58" s="2"/>
      <c r="T58" s="1"/>
    </row>
    <row r="59" spans="1:20" ht="76.5" thickTop="1" thickBot="1" x14ac:dyDescent="0.95">
      <c r="A59" s="18"/>
      <c r="B59" s="42"/>
      <c r="C59" s="48" t="s">
        <v>48</v>
      </c>
      <c r="D59" s="30">
        <f>SUM(D58/2)</f>
        <v>0</v>
      </c>
      <c r="E59" s="30">
        <v>92002</v>
      </c>
      <c r="F59" s="30"/>
      <c r="G59" s="30" t="s">
        <v>35</v>
      </c>
      <c r="H59" s="30"/>
      <c r="I59" s="30"/>
      <c r="J59" s="30"/>
      <c r="K59" s="30"/>
      <c r="L59" s="30"/>
      <c r="M59" s="30"/>
      <c r="N59" s="33"/>
      <c r="O59" s="5"/>
      <c r="P59" s="5"/>
      <c r="Q59" s="5"/>
      <c r="R59" s="2">
        <v>27</v>
      </c>
      <c r="S59" s="2"/>
      <c r="T59" s="1"/>
    </row>
    <row r="60" spans="1:20" ht="76.5" thickTop="1" thickBot="1" x14ac:dyDescent="0.95">
      <c r="A60" s="18"/>
      <c r="B60" s="42"/>
      <c r="C60" s="49" t="s">
        <v>194</v>
      </c>
      <c r="D60" s="30">
        <f>SUM(D54/2)</f>
        <v>0</v>
      </c>
      <c r="E60" s="30">
        <v>7029</v>
      </c>
      <c r="F60" s="30"/>
      <c r="G60" s="30" t="s">
        <v>33</v>
      </c>
      <c r="H60" s="30"/>
      <c r="I60" s="30"/>
      <c r="J60" s="30"/>
      <c r="K60" s="30"/>
      <c r="L60" s="30"/>
      <c r="M60" s="30"/>
      <c r="N60" s="33"/>
      <c r="O60" s="5"/>
      <c r="P60" s="5"/>
      <c r="Q60" s="5"/>
      <c r="R60" s="2">
        <v>28</v>
      </c>
      <c r="S60" s="2"/>
      <c r="T60" s="1"/>
    </row>
    <row r="61" spans="1:20" ht="76.5" thickTop="1" thickBot="1" x14ac:dyDescent="0.95">
      <c r="A61" s="18"/>
      <c r="B61" s="42"/>
      <c r="C61" s="48" t="s">
        <v>51</v>
      </c>
      <c r="D61" s="30">
        <f>SUM(D54*2)</f>
        <v>0</v>
      </c>
      <c r="E61" s="30">
        <v>800012</v>
      </c>
      <c r="F61" s="30"/>
      <c r="G61" s="30" t="s">
        <v>35</v>
      </c>
      <c r="H61" s="30"/>
      <c r="I61" s="30"/>
      <c r="J61" s="30"/>
      <c r="K61" s="30"/>
      <c r="L61" s="30"/>
      <c r="M61" s="30"/>
      <c r="N61" s="33"/>
      <c r="O61" s="5"/>
      <c r="P61" s="5"/>
      <c r="Q61" s="5"/>
      <c r="R61" s="2">
        <v>29</v>
      </c>
      <c r="S61" s="2"/>
      <c r="T61" s="1"/>
    </row>
    <row r="62" spans="1:20" ht="76.5" thickTop="1" thickBot="1" x14ac:dyDescent="0.95">
      <c r="A62" s="18"/>
      <c r="B62" s="42"/>
      <c r="C62" s="50" t="s">
        <v>53</v>
      </c>
      <c r="D62" s="30">
        <f>SUM((D13*2)+(D14*4)+(D15*4))</f>
        <v>0</v>
      </c>
      <c r="E62" s="30">
        <v>290004</v>
      </c>
      <c r="F62" s="30"/>
      <c r="G62" s="30" t="s">
        <v>32</v>
      </c>
      <c r="H62" s="30" t="s">
        <v>149</v>
      </c>
      <c r="I62" s="30"/>
      <c r="J62" s="30"/>
      <c r="K62" s="30"/>
      <c r="L62" s="30"/>
      <c r="M62" s="30"/>
      <c r="N62" s="33"/>
      <c r="O62" s="5"/>
      <c r="P62" s="5"/>
      <c r="Q62" s="5"/>
      <c r="R62" s="2">
        <v>30</v>
      </c>
      <c r="S62" s="2"/>
      <c r="T62" s="1"/>
    </row>
    <row r="63" spans="1:20" ht="76.5" thickTop="1" thickBot="1" x14ac:dyDescent="0.95">
      <c r="A63" s="18"/>
      <c r="B63" s="42"/>
      <c r="C63" s="49" t="s">
        <v>115</v>
      </c>
      <c r="D63" s="30">
        <f>SUM(((D16*4)+(D17*6)+(D18*8)))</f>
        <v>0</v>
      </c>
      <c r="E63" s="30">
        <v>1123</v>
      </c>
      <c r="F63" s="30"/>
      <c r="G63" s="30" t="s">
        <v>33</v>
      </c>
      <c r="H63" s="30"/>
      <c r="I63" s="30"/>
      <c r="J63" s="30"/>
      <c r="K63" s="30"/>
      <c r="L63" s="30"/>
      <c r="M63" s="30"/>
      <c r="N63" s="33"/>
      <c r="O63" s="5"/>
      <c r="P63" s="5"/>
      <c r="Q63" s="5"/>
      <c r="R63" s="2">
        <v>31</v>
      </c>
      <c r="S63" s="2"/>
      <c r="T63" s="1"/>
    </row>
    <row r="64" spans="1:20" ht="76.5" thickTop="1" thickBot="1" x14ac:dyDescent="0.95">
      <c r="A64" s="18"/>
      <c r="B64" s="42"/>
      <c r="C64" s="48" t="s">
        <v>114</v>
      </c>
      <c r="D64" s="30">
        <f>SUM(((D16*2)+(D17*2)+(D18*4)+(D6*2)))</f>
        <v>0</v>
      </c>
      <c r="E64" s="30">
        <v>839955</v>
      </c>
      <c r="F64" s="30"/>
      <c r="G64" s="30" t="s">
        <v>35</v>
      </c>
      <c r="H64" s="30"/>
      <c r="I64" s="30"/>
      <c r="J64" s="30"/>
      <c r="K64" s="30"/>
      <c r="L64" s="30"/>
      <c r="M64" s="30"/>
      <c r="N64" s="33"/>
      <c r="O64" s="5"/>
      <c r="P64" s="5"/>
      <c r="Q64" s="5"/>
      <c r="R64" s="2">
        <v>32</v>
      </c>
      <c r="S64" s="2"/>
      <c r="T64" s="1"/>
    </row>
    <row r="65" spans="1:20" ht="76.5" thickTop="1" thickBot="1" x14ac:dyDescent="0.95">
      <c r="A65" s="18"/>
      <c r="B65" s="42"/>
      <c r="C65" s="51" t="s">
        <v>113</v>
      </c>
      <c r="D65" s="30">
        <f>SUM((D16*2)+(D17*2)+(D18*4))</f>
        <v>0</v>
      </c>
      <c r="E65" s="30" t="s">
        <v>26</v>
      </c>
      <c r="F65" s="30"/>
      <c r="G65" s="30" t="s">
        <v>34</v>
      </c>
      <c r="H65" s="30"/>
      <c r="I65" s="30"/>
      <c r="J65" s="30"/>
      <c r="K65" s="30"/>
      <c r="L65" s="30"/>
      <c r="M65" s="30"/>
      <c r="N65" s="33"/>
      <c r="O65" s="5"/>
      <c r="P65" s="5"/>
      <c r="Q65" s="5"/>
      <c r="R65" s="2">
        <v>33</v>
      </c>
      <c r="S65" s="2"/>
      <c r="T65" s="1"/>
    </row>
    <row r="66" spans="1:20" ht="76.5" thickTop="1" thickBot="1" x14ac:dyDescent="0.95">
      <c r="A66" s="18"/>
      <c r="B66" s="42"/>
      <c r="C66" s="48" t="s">
        <v>112</v>
      </c>
      <c r="D66" s="30">
        <f>SUM(D64)</f>
        <v>0</v>
      </c>
      <c r="E66" s="30">
        <v>839956</v>
      </c>
      <c r="F66" s="30"/>
      <c r="G66" s="30" t="s">
        <v>35</v>
      </c>
      <c r="H66" s="30"/>
      <c r="I66" s="30"/>
      <c r="J66" s="30"/>
      <c r="K66" s="30"/>
      <c r="L66" s="30"/>
      <c r="M66" s="30"/>
      <c r="N66" s="33"/>
      <c r="O66" s="5"/>
      <c r="P66" s="5"/>
      <c r="Q66" s="5"/>
      <c r="R66" s="2">
        <v>34</v>
      </c>
      <c r="S66" s="2"/>
      <c r="T66" s="1"/>
    </row>
    <row r="67" spans="1:20" ht="76.5" thickTop="1" thickBot="1" x14ac:dyDescent="0.95">
      <c r="A67" s="18"/>
      <c r="B67" s="42"/>
      <c r="C67" s="49" t="s">
        <v>111</v>
      </c>
      <c r="D67" s="30">
        <f>SUM(O28*2)</f>
        <v>0</v>
      </c>
      <c r="E67" s="30">
        <v>1092</v>
      </c>
      <c r="F67" s="30"/>
      <c r="G67" s="30" t="s">
        <v>33</v>
      </c>
      <c r="H67" s="30"/>
      <c r="I67" s="30"/>
      <c r="J67" s="30"/>
      <c r="K67" s="30"/>
      <c r="L67" s="30"/>
      <c r="M67" s="30"/>
      <c r="N67" s="33"/>
      <c r="O67" s="5"/>
      <c r="P67" s="5"/>
      <c r="Q67" s="5"/>
      <c r="R67" s="2">
        <v>35</v>
      </c>
      <c r="S67" s="2"/>
      <c r="T67" s="1"/>
    </row>
    <row r="68" spans="1:20" ht="76.5" thickTop="1" thickBot="1" x14ac:dyDescent="0.95">
      <c r="A68" s="18"/>
      <c r="B68" s="42"/>
      <c r="C68" s="50" t="s">
        <v>56</v>
      </c>
      <c r="D68" s="30">
        <f>SUM(((D16)+(D17*2)+(D18*2)+(D6)))</f>
        <v>0</v>
      </c>
      <c r="E68" s="30" t="s">
        <v>12</v>
      </c>
      <c r="F68" s="30"/>
      <c r="G68" s="30" t="s">
        <v>32</v>
      </c>
      <c r="H68" s="30"/>
      <c r="I68" s="30"/>
      <c r="J68" s="30"/>
      <c r="K68" s="30"/>
      <c r="L68" s="30"/>
      <c r="M68" s="30"/>
      <c r="N68" s="33"/>
      <c r="O68" s="5"/>
      <c r="P68" s="5"/>
      <c r="Q68" s="5"/>
      <c r="R68" s="2">
        <v>36</v>
      </c>
      <c r="S68" s="2"/>
      <c r="T68" s="1"/>
    </row>
    <row r="69" spans="1:20" ht="76.5" thickTop="1" thickBot="1" x14ac:dyDescent="0.95">
      <c r="A69" s="18"/>
      <c r="B69" s="42"/>
      <c r="C69" s="50" t="s">
        <v>44</v>
      </c>
      <c r="D69" s="30">
        <f>SUM(((D16*4)+(D17*4)+(D18*4)+(D6*4)+(H6*2)))</f>
        <v>0</v>
      </c>
      <c r="E69" s="30">
        <v>1893</v>
      </c>
      <c r="F69" s="30"/>
      <c r="G69" s="30" t="s">
        <v>32</v>
      </c>
      <c r="H69" s="30"/>
      <c r="I69" s="30"/>
      <c r="J69" s="30"/>
      <c r="K69" s="30"/>
      <c r="L69" s="30"/>
      <c r="M69" s="30"/>
      <c r="N69" s="33"/>
      <c r="O69" s="5"/>
      <c r="P69" s="5"/>
      <c r="Q69" s="5"/>
      <c r="R69" s="2">
        <v>37</v>
      </c>
      <c r="S69" s="2"/>
      <c r="T69" s="1"/>
    </row>
    <row r="70" spans="1:20" ht="76.5" thickTop="1" thickBot="1" x14ac:dyDescent="0.95">
      <c r="A70" s="18"/>
      <c r="B70" s="42"/>
      <c r="C70" s="50" t="s">
        <v>49</v>
      </c>
      <c r="D70" s="30">
        <f>SUM(D69/2)</f>
        <v>0</v>
      </c>
      <c r="E70" s="30">
        <v>2460</v>
      </c>
      <c r="F70" s="30"/>
      <c r="G70" s="30" t="s">
        <v>32</v>
      </c>
      <c r="H70" s="30"/>
      <c r="I70" s="30"/>
      <c r="J70" s="30"/>
      <c r="K70" s="30"/>
      <c r="L70" s="30"/>
      <c r="M70" s="30"/>
      <c r="N70" s="33"/>
      <c r="O70" s="5"/>
      <c r="P70" s="5"/>
      <c r="Q70" s="5"/>
      <c r="R70" s="2">
        <v>38</v>
      </c>
      <c r="S70" s="2"/>
      <c r="T70" s="1"/>
    </row>
    <row r="71" spans="1:20" ht="76.5" thickTop="1" thickBot="1" x14ac:dyDescent="0.95">
      <c r="A71" s="18"/>
      <c r="B71" s="42"/>
      <c r="C71" s="49" t="s">
        <v>193</v>
      </c>
      <c r="D71" s="30">
        <f>SUM(D60)</f>
        <v>0</v>
      </c>
      <c r="E71" s="30">
        <v>7023</v>
      </c>
      <c r="F71" s="30"/>
      <c r="G71" s="30" t="s">
        <v>33</v>
      </c>
      <c r="H71" s="30"/>
      <c r="I71" s="30"/>
      <c r="J71" s="30"/>
      <c r="K71" s="30"/>
      <c r="L71" s="30"/>
      <c r="M71" s="30"/>
      <c r="N71" s="33"/>
      <c r="O71" s="5"/>
      <c r="P71" s="5"/>
      <c r="Q71" s="5"/>
      <c r="R71" s="2">
        <v>39</v>
      </c>
      <c r="S71" s="2"/>
      <c r="T71" s="1"/>
    </row>
    <row r="72" spans="1:20" ht="76.5" thickTop="1" thickBot="1" x14ac:dyDescent="0.95">
      <c r="A72" s="18"/>
      <c r="B72" s="42"/>
      <c r="C72" s="49" t="s">
        <v>57</v>
      </c>
      <c r="D72" s="30">
        <f>SUM(((D19*4)+(D21*4)+(D23*4)+(D25*4)))</f>
        <v>0</v>
      </c>
      <c r="E72" s="30">
        <v>6095</v>
      </c>
      <c r="F72" s="30"/>
      <c r="G72" s="30" t="s">
        <v>33</v>
      </c>
      <c r="H72" s="30"/>
      <c r="I72" s="30"/>
      <c r="J72" s="30"/>
      <c r="K72" s="30"/>
      <c r="L72" s="30"/>
      <c r="M72" s="30"/>
      <c r="N72" s="33"/>
      <c r="O72" s="5"/>
      <c r="P72" s="5"/>
      <c r="Q72" s="5"/>
      <c r="R72" s="2">
        <v>40</v>
      </c>
      <c r="S72" s="2"/>
      <c r="T72" s="1"/>
    </row>
    <row r="73" spans="1:20" ht="76.5" thickTop="1" thickBot="1" x14ac:dyDescent="0.95">
      <c r="A73" s="18"/>
      <c r="B73" s="42"/>
      <c r="C73" s="47" t="s">
        <v>110</v>
      </c>
      <c r="D73" s="30">
        <f>SUM(((M19+M21+M23+M25)))</f>
        <v>0</v>
      </c>
      <c r="E73" s="30" t="s">
        <v>19</v>
      </c>
      <c r="F73" s="30"/>
      <c r="G73" s="30" t="s">
        <v>163</v>
      </c>
      <c r="H73" s="30" t="s">
        <v>28</v>
      </c>
      <c r="I73" s="30"/>
      <c r="J73" s="30"/>
      <c r="K73" s="30"/>
      <c r="L73" s="30"/>
      <c r="M73" s="30"/>
      <c r="N73" s="33"/>
      <c r="O73" s="5"/>
      <c r="P73" s="5"/>
      <c r="Q73" s="5"/>
      <c r="R73" s="2">
        <v>41</v>
      </c>
      <c r="S73" s="2"/>
      <c r="T73" s="1"/>
    </row>
    <row r="74" spans="1:20" ht="76.5" thickTop="1" thickBot="1" x14ac:dyDescent="0.95">
      <c r="A74" s="18"/>
      <c r="B74" s="42"/>
      <c r="C74" s="48" t="s">
        <v>58</v>
      </c>
      <c r="D74" s="30">
        <f>SUM((D22*2)+(D20*2))</f>
        <v>0</v>
      </c>
      <c r="E74" s="30">
        <v>799421</v>
      </c>
      <c r="F74" s="30"/>
      <c r="G74" s="30" t="s">
        <v>35</v>
      </c>
      <c r="H74" s="30"/>
      <c r="I74" s="30"/>
      <c r="J74" s="30"/>
      <c r="K74" s="30"/>
      <c r="L74" s="30"/>
      <c r="M74" s="30"/>
      <c r="N74" s="33"/>
      <c r="O74" s="5"/>
      <c r="P74" s="5"/>
      <c r="Q74" s="5"/>
      <c r="R74" s="2">
        <v>42</v>
      </c>
      <c r="S74" s="2"/>
      <c r="T74" s="1"/>
    </row>
    <row r="75" spans="1:20" ht="76.5" thickTop="1" thickBot="1" x14ac:dyDescent="0.95">
      <c r="A75" s="18"/>
      <c r="B75" s="42"/>
      <c r="C75" s="48" t="s">
        <v>59</v>
      </c>
      <c r="D75" s="30">
        <f>SUM(((D23*4)+(D24*2)))</f>
        <v>0</v>
      </c>
      <c r="E75" s="30">
        <v>7994522</v>
      </c>
      <c r="F75" s="30"/>
      <c r="G75" s="30" t="s">
        <v>35</v>
      </c>
      <c r="H75" s="30"/>
      <c r="I75" s="30"/>
      <c r="J75" s="30"/>
      <c r="K75" s="30"/>
      <c r="L75" s="30"/>
      <c r="M75" s="30"/>
      <c r="N75" s="33"/>
      <c r="O75" s="5"/>
      <c r="P75" s="5"/>
      <c r="Q75" s="5"/>
      <c r="R75" s="2">
        <v>43</v>
      </c>
      <c r="S75" s="2"/>
      <c r="T75" s="1"/>
    </row>
    <row r="76" spans="1:20" ht="76.5" thickTop="1" thickBot="1" x14ac:dyDescent="0.95">
      <c r="A76" s="18"/>
      <c r="B76" s="42"/>
      <c r="C76" s="48" t="s">
        <v>60</v>
      </c>
      <c r="D76" s="30">
        <f>SUM(((D23*4)))</f>
        <v>0</v>
      </c>
      <c r="E76" s="30">
        <v>7994232</v>
      </c>
      <c r="F76" s="30"/>
      <c r="G76" s="30" t="s">
        <v>35</v>
      </c>
      <c r="H76" s="30"/>
      <c r="I76" s="30"/>
      <c r="J76" s="30"/>
      <c r="K76" s="30"/>
      <c r="L76" s="30"/>
      <c r="M76" s="30"/>
      <c r="N76" s="33"/>
      <c r="O76" s="5"/>
      <c r="P76" s="5"/>
      <c r="Q76" s="5"/>
      <c r="R76" s="2">
        <v>44</v>
      </c>
      <c r="S76" s="2"/>
      <c r="T76" s="1"/>
    </row>
    <row r="77" spans="1:20" ht="76.5" thickTop="1" thickBot="1" x14ac:dyDescent="0.95">
      <c r="A77" s="18"/>
      <c r="B77" s="42"/>
      <c r="C77" s="49" t="s">
        <v>61</v>
      </c>
      <c r="D77" s="30">
        <f>SUM(((D21*8)+(D22*2)+(D20*2)+(D19*4)))</f>
        <v>0</v>
      </c>
      <c r="E77" s="30">
        <v>6087</v>
      </c>
      <c r="F77" s="30"/>
      <c r="G77" s="30" t="s">
        <v>33</v>
      </c>
      <c r="H77" s="30"/>
      <c r="I77" s="30"/>
      <c r="J77" s="30"/>
      <c r="K77" s="30"/>
      <c r="L77" s="30"/>
      <c r="M77" s="30"/>
      <c r="N77" s="33"/>
      <c r="O77" s="5"/>
      <c r="P77" s="5"/>
      <c r="Q77" s="5"/>
      <c r="R77" s="2">
        <v>45</v>
      </c>
      <c r="S77" s="2"/>
      <c r="T77" s="1"/>
    </row>
    <row r="78" spans="1:20" ht="76.5" thickTop="1" thickBot="1" x14ac:dyDescent="0.95">
      <c r="A78" s="18"/>
      <c r="B78" s="42"/>
      <c r="C78" s="50" t="s">
        <v>62</v>
      </c>
      <c r="D78" s="30">
        <f>SUM(D25*4)</f>
        <v>0</v>
      </c>
      <c r="E78" s="30">
        <v>1548</v>
      </c>
      <c r="F78" s="30"/>
      <c r="G78" s="30" t="s">
        <v>32</v>
      </c>
      <c r="H78" s="30"/>
      <c r="I78" s="30"/>
      <c r="J78" s="30"/>
      <c r="K78" s="30"/>
      <c r="L78" s="30"/>
      <c r="M78" s="30"/>
      <c r="N78" s="33"/>
      <c r="O78" s="5"/>
      <c r="P78" s="5"/>
      <c r="Q78" s="5"/>
      <c r="R78" s="2">
        <v>46</v>
      </c>
      <c r="S78" s="2"/>
      <c r="T78" s="1"/>
    </row>
    <row r="79" spans="1:20" ht="76.5" thickTop="1" thickBot="1" x14ac:dyDescent="0.95">
      <c r="A79" s="18"/>
      <c r="B79" s="42"/>
      <c r="C79" s="50" t="s">
        <v>63</v>
      </c>
      <c r="D79" s="30">
        <f>SUM(D25*4)</f>
        <v>0</v>
      </c>
      <c r="E79" s="30">
        <v>1590</v>
      </c>
      <c r="F79" s="30"/>
      <c r="G79" s="30" t="s">
        <v>32</v>
      </c>
      <c r="H79" s="30"/>
      <c r="I79" s="30"/>
      <c r="J79" s="30"/>
      <c r="K79" s="30"/>
      <c r="L79" s="30"/>
      <c r="M79" s="30"/>
      <c r="N79" s="33"/>
      <c r="O79" s="5"/>
      <c r="P79" s="5"/>
      <c r="Q79" s="5"/>
      <c r="R79" s="2">
        <v>47</v>
      </c>
      <c r="S79" s="2"/>
      <c r="T79" s="1"/>
    </row>
    <row r="80" spans="1:20" ht="76.5" thickTop="1" thickBot="1" x14ac:dyDescent="0.95">
      <c r="A80" s="18"/>
      <c r="B80" s="42"/>
      <c r="C80" s="50" t="s">
        <v>64</v>
      </c>
      <c r="D80" s="30">
        <f>SUM(D78)</f>
        <v>0</v>
      </c>
      <c r="E80" s="30">
        <v>5564</v>
      </c>
      <c r="F80" s="30"/>
      <c r="G80" s="30" t="s">
        <v>32</v>
      </c>
      <c r="H80" s="30"/>
      <c r="I80" s="30"/>
      <c r="J80" s="30"/>
      <c r="K80" s="30"/>
      <c r="L80" s="30"/>
      <c r="M80" s="30"/>
      <c r="N80" s="33"/>
      <c r="O80" s="5"/>
      <c r="P80" s="5"/>
      <c r="Q80" s="5"/>
      <c r="R80" s="2">
        <v>48</v>
      </c>
      <c r="S80" s="2"/>
      <c r="T80" s="1"/>
    </row>
    <row r="81" spans="1:20" ht="76.5" thickTop="1" thickBot="1" x14ac:dyDescent="0.95">
      <c r="A81" s="18"/>
      <c r="B81" s="42"/>
      <c r="C81" s="47" t="s">
        <v>158</v>
      </c>
      <c r="D81" s="30">
        <f>SUM((L19+L20+L21+L22+L23+L24+L25+L26))</f>
        <v>0</v>
      </c>
      <c r="E81" s="30">
        <v>12300700</v>
      </c>
      <c r="F81" s="30"/>
      <c r="G81" s="30" t="s">
        <v>163</v>
      </c>
      <c r="H81" s="30"/>
      <c r="I81" s="30"/>
      <c r="J81" s="30"/>
      <c r="K81" s="30"/>
      <c r="L81" s="30"/>
      <c r="M81" s="30"/>
      <c r="N81" s="33"/>
      <c r="O81" s="5"/>
      <c r="P81" s="5"/>
      <c r="Q81" s="5"/>
      <c r="R81" s="2">
        <v>49</v>
      </c>
      <c r="S81" s="2"/>
      <c r="T81" s="1"/>
    </row>
    <row r="82" spans="1:20" ht="76.5" thickTop="1" thickBot="1" x14ac:dyDescent="0.95">
      <c r="A82" s="18"/>
      <c r="B82" s="42"/>
      <c r="C82" s="49" t="s">
        <v>65</v>
      </c>
      <c r="D82" s="30">
        <f>SUM(((D20*4)+(D22*4)+(Q21*2)+(Q19*2)))</f>
        <v>0</v>
      </c>
      <c r="E82" s="30">
        <v>6542</v>
      </c>
      <c r="F82" s="30"/>
      <c r="G82" s="30" t="s">
        <v>33</v>
      </c>
      <c r="H82" s="30"/>
      <c r="I82" s="30"/>
      <c r="J82" s="30"/>
      <c r="K82" s="30"/>
      <c r="L82" s="30"/>
      <c r="M82" s="30"/>
      <c r="N82" s="33"/>
      <c r="O82" s="5"/>
      <c r="P82" s="5"/>
      <c r="Q82" s="5"/>
      <c r="R82" s="2">
        <v>50</v>
      </c>
      <c r="S82" s="2"/>
      <c r="T82" s="1"/>
    </row>
    <row r="83" spans="1:20" ht="76.5" thickTop="1" thickBot="1" x14ac:dyDescent="0.95">
      <c r="A83" s="18"/>
      <c r="B83" s="42"/>
      <c r="C83" s="51" t="s">
        <v>66</v>
      </c>
      <c r="D83" s="30">
        <f>SUM(D26*4)</f>
        <v>0</v>
      </c>
      <c r="E83" s="30">
        <v>8074.6</v>
      </c>
      <c r="F83" s="30"/>
      <c r="G83" s="30" t="s">
        <v>34</v>
      </c>
      <c r="H83" s="30"/>
      <c r="I83" s="30"/>
      <c r="J83" s="30"/>
      <c r="K83" s="30"/>
      <c r="L83" s="30"/>
      <c r="M83" s="30"/>
      <c r="N83" s="33"/>
      <c r="O83" s="5"/>
      <c r="P83" s="5"/>
      <c r="Q83" s="5"/>
      <c r="R83" s="2">
        <v>51</v>
      </c>
      <c r="S83" s="2"/>
      <c r="T83" s="1"/>
    </row>
    <row r="84" spans="1:20" ht="76.5" thickTop="1" thickBot="1" x14ac:dyDescent="0.95">
      <c r="A84" s="18"/>
      <c r="B84" s="42"/>
      <c r="C84" s="49" t="s">
        <v>67</v>
      </c>
      <c r="D84" s="30">
        <f>SUM(((D20+D22+D24+D26))*2)</f>
        <v>0</v>
      </c>
      <c r="E84" s="30">
        <v>3105</v>
      </c>
      <c r="F84" s="30"/>
      <c r="G84" s="30" t="s">
        <v>33</v>
      </c>
      <c r="H84" s="30"/>
      <c r="I84" s="30"/>
      <c r="J84" s="30"/>
      <c r="K84" s="30"/>
      <c r="L84" s="30"/>
      <c r="M84" s="30"/>
      <c r="N84" s="33"/>
      <c r="O84" s="5"/>
      <c r="P84" s="5"/>
      <c r="Q84" s="5"/>
      <c r="R84" s="2">
        <v>52</v>
      </c>
      <c r="S84" s="2"/>
      <c r="T84" s="1"/>
    </row>
    <row r="85" spans="1:20" ht="122.25" customHeight="1" thickTop="1" thickBot="1" x14ac:dyDescent="0.95">
      <c r="A85" s="18"/>
      <c r="B85" s="42"/>
      <c r="C85" s="47" t="s">
        <v>153</v>
      </c>
      <c r="D85" s="30">
        <f>SUM(L19+L20+L21+L22+L23+L24+L25+L26+T19+T21+T23+T25+W19+W21+W23+W25)</f>
        <v>0</v>
      </c>
      <c r="E85" s="30">
        <v>10200400</v>
      </c>
      <c r="F85" s="30"/>
      <c r="G85" s="30" t="s">
        <v>163</v>
      </c>
      <c r="H85" s="30"/>
      <c r="I85" s="30"/>
      <c r="J85" s="30"/>
      <c r="K85" s="30"/>
      <c r="L85" s="30"/>
      <c r="M85" s="30"/>
      <c r="N85" s="33"/>
      <c r="O85" s="5"/>
      <c r="P85" s="5"/>
      <c r="Q85" s="5"/>
      <c r="R85" s="2">
        <v>53</v>
      </c>
      <c r="S85" s="2"/>
      <c r="T85" s="1"/>
    </row>
    <row r="86" spans="1:20" ht="76.5" thickTop="1" thickBot="1" x14ac:dyDescent="0.95">
      <c r="A86" s="18"/>
      <c r="B86" s="42"/>
      <c r="C86" s="47" t="s">
        <v>154</v>
      </c>
      <c r="D86" s="30">
        <f>SUM(D81)</f>
        <v>0</v>
      </c>
      <c r="E86" s="30">
        <v>12500100</v>
      </c>
      <c r="F86" s="30"/>
      <c r="G86" s="30" t="s">
        <v>163</v>
      </c>
      <c r="H86" s="30"/>
      <c r="I86" s="30"/>
      <c r="J86" s="30"/>
      <c r="K86" s="30"/>
      <c r="L86" s="30"/>
      <c r="M86" s="30"/>
      <c r="N86" s="33"/>
      <c r="O86" s="5"/>
      <c r="P86" s="5"/>
      <c r="Q86" s="5"/>
      <c r="R86" s="2">
        <v>54</v>
      </c>
      <c r="S86" s="2"/>
      <c r="T86" s="1"/>
    </row>
    <row r="87" spans="1:20" ht="76.5" thickTop="1" thickBot="1" x14ac:dyDescent="0.95">
      <c r="A87" s="18"/>
      <c r="B87" s="42"/>
      <c r="C87" s="48" t="s">
        <v>68</v>
      </c>
      <c r="D87" s="30">
        <f>SUM(D85+D148)</f>
        <v>0</v>
      </c>
      <c r="E87" s="30">
        <v>799325.1</v>
      </c>
      <c r="F87" s="30"/>
      <c r="G87" s="30" t="s">
        <v>35</v>
      </c>
      <c r="H87" s="30"/>
      <c r="I87" s="30"/>
      <c r="J87" s="30"/>
      <c r="K87" s="30"/>
      <c r="L87" s="30"/>
      <c r="M87" s="30"/>
      <c r="N87" s="33"/>
      <c r="O87" s="5"/>
      <c r="P87" s="5"/>
      <c r="Q87" s="5"/>
      <c r="R87" s="2">
        <v>55</v>
      </c>
      <c r="S87" s="2"/>
      <c r="T87" s="1"/>
    </row>
    <row r="88" spans="1:20" ht="76.5" thickTop="1" thickBot="1" x14ac:dyDescent="0.95">
      <c r="A88" s="18"/>
      <c r="B88" s="42"/>
      <c r="C88" s="49" t="s">
        <v>69</v>
      </c>
      <c r="D88" s="30">
        <f>SUM((O28+O27)+(AA7*2)+(AA8*3)+(AA9*4))</f>
        <v>0</v>
      </c>
      <c r="E88" s="30">
        <v>3042</v>
      </c>
      <c r="F88" s="30"/>
      <c r="G88" s="30" t="s">
        <v>33</v>
      </c>
      <c r="H88" s="30"/>
      <c r="I88" s="30"/>
      <c r="J88" s="30"/>
      <c r="K88" s="30"/>
      <c r="L88" s="30"/>
      <c r="M88" s="30"/>
      <c r="N88" s="33"/>
      <c r="O88" s="5"/>
      <c r="P88" s="5"/>
      <c r="Q88" s="5"/>
      <c r="R88" s="2">
        <v>56</v>
      </c>
      <c r="S88" s="2"/>
      <c r="T88" s="1"/>
    </row>
    <row r="89" spans="1:20" ht="76.5" thickTop="1" thickBot="1" x14ac:dyDescent="0.95">
      <c r="A89" s="18"/>
      <c r="B89" s="42"/>
      <c r="C89" s="49" t="s">
        <v>70</v>
      </c>
      <c r="D89" s="30">
        <f>SUM(D88)</f>
        <v>0</v>
      </c>
      <c r="E89" s="30">
        <v>3040</v>
      </c>
      <c r="F89" s="30"/>
      <c r="G89" s="30" t="s">
        <v>33</v>
      </c>
      <c r="H89" s="30"/>
      <c r="I89" s="30"/>
      <c r="J89" s="30"/>
      <c r="K89" s="30"/>
      <c r="L89" s="30"/>
      <c r="M89" s="30"/>
      <c r="N89" s="33"/>
      <c r="O89" s="5"/>
      <c r="P89" s="5"/>
      <c r="Q89" s="5"/>
      <c r="R89" s="2">
        <v>57</v>
      </c>
      <c r="S89" s="2"/>
      <c r="T89" s="1"/>
    </row>
    <row r="90" spans="1:20" ht="76.5" thickTop="1" thickBot="1" x14ac:dyDescent="0.95">
      <c r="A90" s="18"/>
      <c r="B90" s="42"/>
      <c r="C90" s="48" t="s">
        <v>71</v>
      </c>
      <c r="D90" s="30">
        <v>0</v>
      </c>
      <c r="E90" s="30">
        <v>749510</v>
      </c>
      <c r="F90" s="30"/>
      <c r="G90" s="30" t="s">
        <v>35</v>
      </c>
      <c r="H90" s="30"/>
      <c r="I90" s="30"/>
      <c r="J90" s="30"/>
      <c r="K90" s="30"/>
      <c r="L90" s="30"/>
      <c r="M90" s="30"/>
      <c r="N90" s="33"/>
      <c r="O90" s="5"/>
      <c r="P90" s="5"/>
      <c r="Q90" s="5"/>
      <c r="R90" s="2">
        <v>58</v>
      </c>
      <c r="S90" s="2"/>
      <c r="T90" s="1"/>
    </row>
    <row r="91" spans="1:20" ht="76.5" thickTop="1" thickBot="1" x14ac:dyDescent="0.95">
      <c r="A91" s="18"/>
      <c r="B91" s="42"/>
      <c r="C91" s="30" t="s">
        <v>72</v>
      </c>
      <c r="D91" s="30">
        <v>0</v>
      </c>
      <c r="E91" s="30"/>
      <c r="F91" s="30"/>
      <c r="G91" s="30"/>
      <c r="H91" s="30"/>
      <c r="I91" s="30"/>
      <c r="J91" s="30"/>
      <c r="K91" s="30"/>
      <c r="L91" s="30"/>
      <c r="M91" s="30"/>
      <c r="N91" s="33"/>
      <c r="O91" s="5"/>
      <c r="P91" s="5"/>
      <c r="Q91" s="5"/>
      <c r="R91" s="2">
        <v>59</v>
      </c>
      <c r="S91" s="2"/>
      <c r="T91" s="1"/>
    </row>
    <row r="92" spans="1:20" ht="76.5" thickTop="1" thickBot="1" x14ac:dyDescent="0.95">
      <c r="A92" s="18"/>
      <c r="B92" s="42"/>
      <c r="C92" s="49" t="s">
        <v>73</v>
      </c>
      <c r="D92" s="30">
        <f>SUM(((O27*2)+(N7*2)+(N8*2)+(N9*2)+(N10*2)+(N11*2)+(N12*2)+(N13*2)+(N14*2)+(N15*2)+(N16*2)+(N17*2)+(N18*2)+(N6*2)+(N5*2)+(N4*2)+(N3*2)+(N2*2)))</f>
        <v>0</v>
      </c>
      <c r="E92" s="30">
        <v>1065</v>
      </c>
      <c r="F92" s="30"/>
      <c r="G92" s="30" t="s">
        <v>33</v>
      </c>
      <c r="H92" s="30"/>
      <c r="I92" s="30"/>
      <c r="J92" s="30"/>
      <c r="K92" s="30"/>
      <c r="L92" s="30"/>
      <c r="M92" s="30"/>
      <c r="N92" s="33"/>
      <c r="O92" s="5"/>
      <c r="P92" s="5"/>
      <c r="Q92" s="5"/>
      <c r="R92" s="2">
        <v>60</v>
      </c>
      <c r="S92" s="2"/>
      <c r="T92" s="1"/>
    </row>
    <row r="93" spans="1:20" ht="76.5" thickTop="1" thickBot="1" x14ac:dyDescent="0.95">
      <c r="A93" s="18"/>
      <c r="B93" s="42"/>
      <c r="C93" s="48" t="s">
        <v>74</v>
      </c>
      <c r="D93" s="30">
        <f>SUM(((H24*2)+(H23*2)))</f>
        <v>0</v>
      </c>
      <c r="E93" s="30">
        <v>799430</v>
      </c>
      <c r="F93" s="30"/>
      <c r="G93" s="30" t="s">
        <v>35</v>
      </c>
      <c r="H93" s="30"/>
      <c r="I93" s="30"/>
      <c r="J93" s="30"/>
      <c r="K93" s="30"/>
      <c r="L93" s="30"/>
      <c r="M93" s="30"/>
      <c r="N93" s="33"/>
      <c r="O93" s="5"/>
      <c r="P93" s="5"/>
      <c r="Q93" s="5"/>
      <c r="R93" s="2">
        <v>61</v>
      </c>
      <c r="S93" s="2"/>
      <c r="T93" s="1"/>
    </row>
    <row r="94" spans="1:20" ht="76.5" thickTop="1" thickBot="1" x14ac:dyDescent="0.95">
      <c r="A94" s="18"/>
      <c r="B94" s="42"/>
      <c r="C94" s="50" t="s">
        <v>75</v>
      </c>
      <c r="D94" s="30">
        <f>SUM(H25*2)</f>
        <v>0</v>
      </c>
      <c r="E94" s="30">
        <v>1518</v>
      </c>
      <c r="F94" s="30"/>
      <c r="G94" s="30" t="s">
        <v>32</v>
      </c>
      <c r="H94" s="30"/>
      <c r="I94" s="30"/>
      <c r="J94" s="30"/>
      <c r="K94" s="30"/>
      <c r="L94" s="30"/>
      <c r="M94" s="30"/>
      <c r="N94" s="33"/>
      <c r="O94" s="5"/>
      <c r="P94" s="5"/>
      <c r="Q94" s="5"/>
      <c r="R94" s="2">
        <v>62</v>
      </c>
      <c r="S94" s="2"/>
      <c r="T94" s="1"/>
    </row>
    <row r="95" spans="1:20" ht="76.5" thickTop="1" thickBot="1" x14ac:dyDescent="0.95">
      <c r="A95" s="18"/>
      <c r="B95" s="42"/>
      <c r="C95" s="48" t="s">
        <v>76</v>
      </c>
      <c r="D95" s="30">
        <f>SUM(J19+J21+J23+J25)</f>
        <v>0</v>
      </c>
      <c r="E95" s="30">
        <v>799009</v>
      </c>
      <c r="F95" s="30"/>
      <c r="G95" s="30" t="s">
        <v>35</v>
      </c>
      <c r="H95" s="30"/>
      <c r="I95" s="30"/>
      <c r="J95" s="30"/>
      <c r="K95" s="30"/>
      <c r="L95" s="30"/>
      <c r="M95" s="30"/>
      <c r="N95" s="33"/>
      <c r="O95" s="5"/>
      <c r="P95" s="5"/>
      <c r="Q95" s="5"/>
      <c r="R95" s="2">
        <v>63</v>
      </c>
      <c r="S95" s="2"/>
      <c r="T95" s="1"/>
    </row>
    <row r="96" spans="1:20" ht="76.5" thickTop="1" thickBot="1" x14ac:dyDescent="0.95">
      <c r="A96" s="18"/>
      <c r="B96" s="42"/>
      <c r="C96" s="48" t="s">
        <v>77</v>
      </c>
      <c r="D96" s="30">
        <f>SUM(K7+K8+K9+K10+K11+K12+K13+K14+K15+K16+K17+K18+K6+K5+K4+K3+K2)</f>
        <v>1</v>
      </c>
      <c r="E96" s="30">
        <v>799663</v>
      </c>
      <c r="F96" s="30"/>
      <c r="G96" s="30" t="s">
        <v>35</v>
      </c>
      <c r="H96" s="30"/>
      <c r="I96" s="30"/>
      <c r="J96" s="30"/>
      <c r="K96" s="30"/>
      <c r="L96" s="30"/>
      <c r="M96" s="30"/>
      <c r="N96" s="33"/>
      <c r="O96" s="5"/>
      <c r="P96" s="5"/>
      <c r="Q96" s="5"/>
      <c r="R96" s="2">
        <v>64</v>
      </c>
      <c r="S96" s="2"/>
      <c r="T96" s="1"/>
    </row>
    <row r="97" spans="1:20" ht="76.5" thickTop="1" thickBot="1" x14ac:dyDescent="0.95">
      <c r="A97" s="18"/>
      <c r="B97" s="42"/>
      <c r="C97" s="49" t="s">
        <v>78</v>
      </c>
      <c r="D97" s="30">
        <f>SUM(((D10)+(D11*2)+(D12*2)+(D13)+(D14*2)+(D15*2)+(D16)+(D17*2)+(D18*2)+(X10)+(X11*2)+(X12*2)+(X13)+(X14*2)+(X15*2)+(X16)+(X17*2)+(X18*2)))</f>
        <v>0</v>
      </c>
      <c r="E97" s="30">
        <v>7532</v>
      </c>
      <c r="F97" s="30"/>
      <c r="G97" s="30" t="s">
        <v>33</v>
      </c>
      <c r="H97" s="30"/>
      <c r="I97" s="30"/>
      <c r="J97" s="30"/>
      <c r="K97" s="30"/>
      <c r="L97" s="30"/>
      <c r="M97" s="30"/>
      <c r="N97" s="33"/>
      <c r="O97" s="5"/>
      <c r="P97" s="5"/>
      <c r="Q97" s="5"/>
      <c r="R97" s="2">
        <v>65</v>
      </c>
      <c r="S97" s="2"/>
      <c r="T97" s="1"/>
    </row>
    <row r="98" spans="1:20" ht="76.5" thickTop="1" thickBot="1" x14ac:dyDescent="0.95">
      <c r="A98" s="18"/>
      <c r="B98" s="42"/>
      <c r="C98" s="32" t="s">
        <v>79</v>
      </c>
      <c r="D98" s="30">
        <f>SUM(D26)</f>
        <v>0</v>
      </c>
      <c r="E98" s="30"/>
      <c r="F98" s="30"/>
      <c r="G98" s="30"/>
      <c r="H98" s="30"/>
      <c r="I98" s="30"/>
      <c r="J98" s="30"/>
      <c r="K98" s="30"/>
      <c r="L98" s="30"/>
      <c r="M98" s="30"/>
      <c r="N98" s="33"/>
      <c r="O98" s="5"/>
      <c r="P98" s="5"/>
      <c r="Q98" s="5"/>
      <c r="R98" s="2">
        <v>66</v>
      </c>
      <c r="S98" s="2"/>
      <c r="T98" s="1"/>
    </row>
    <row r="99" spans="1:20" ht="76.5" thickTop="1" thickBot="1" x14ac:dyDescent="0.95">
      <c r="A99" s="18"/>
      <c r="B99" s="42"/>
      <c r="C99" s="49" t="s">
        <v>80</v>
      </c>
      <c r="D99" s="30">
        <f>SUM(((P10*2)+(P11*2)+(P12*2)))</f>
        <v>0</v>
      </c>
      <c r="E99" s="30">
        <v>1122</v>
      </c>
      <c r="F99" s="30"/>
      <c r="G99" s="30" t="s">
        <v>33</v>
      </c>
      <c r="H99" s="30"/>
      <c r="I99" s="30"/>
      <c r="J99" s="30"/>
      <c r="K99" s="30"/>
      <c r="L99" s="30"/>
      <c r="M99" s="30"/>
      <c r="N99" s="33"/>
      <c r="O99" s="5"/>
      <c r="P99" s="5"/>
      <c r="Q99" s="5"/>
      <c r="R99" s="2">
        <v>67</v>
      </c>
      <c r="S99" s="2"/>
      <c r="T99" s="1"/>
    </row>
    <row r="100" spans="1:20" ht="76.5" thickTop="1" thickBot="1" x14ac:dyDescent="0.95">
      <c r="A100" s="18"/>
      <c r="B100" s="42"/>
      <c r="C100" s="49" t="s">
        <v>81</v>
      </c>
      <c r="D100" s="30">
        <f>SUM(((P13*2)+(P14*2)+(P15*2)+(X10*4)+(X11*6)+(X12*8)+(X13*4)+(X14*6)+(X15*8)+(X16*4)+(X17*6)+(X18*8)+(D2*4)+(D3*6)+(D4*4)+(D5*6)+(D6*4)+(P2*2)+(P3*2)+(P4*2)+(P5*2)+(P6*2)))</f>
        <v>0</v>
      </c>
      <c r="E100" s="30">
        <v>1122</v>
      </c>
      <c r="F100" s="30"/>
      <c r="G100" s="30" t="s">
        <v>33</v>
      </c>
      <c r="H100" s="30"/>
      <c r="I100" s="30"/>
      <c r="J100" s="30"/>
      <c r="K100" s="30"/>
      <c r="L100" s="30"/>
      <c r="M100" s="30"/>
      <c r="N100" s="33"/>
      <c r="O100" s="5"/>
      <c r="P100" s="5"/>
      <c r="Q100" s="5"/>
      <c r="R100" s="2">
        <v>68</v>
      </c>
      <c r="S100" s="2"/>
      <c r="T100" s="1"/>
    </row>
    <row r="101" spans="1:20" ht="76.5" thickTop="1" thickBot="1" x14ac:dyDescent="0.95">
      <c r="A101" s="18"/>
      <c r="B101" s="42"/>
      <c r="C101" s="49" t="s">
        <v>82</v>
      </c>
      <c r="D101" s="30">
        <f>SUM(P16*2)</f>
        <v>0</v>
      </c>
      <c r="E101" s="30">
        <v>1122</v>
      </c>
      <c r="F101" s="30"/>
      <c r="G101" s="30" t="s">
        <v>33</v>
      </c>
      <c r="H101" s="30"/>
      <c r="I101" s="30"/>
      <c r="J101" s="30"/>
      <c r="K101" s="30"/>
      <c r="L101" s="30"/>
      <c r="M101" s="30"/>
      <c r="N101" s="33"/>
      <c r="O101" s="5"/>
      <c r="P101" s="5"/>
      <c r="Q101" s="5"/>
      <c r="R101" s="2">
        <v>69</v>
      </c>
      <c r="S101" s="2"/>
      <c r="T101" s="1"/>
    </row>
    <row r="102" spans="1:20" ht="76.5" thickTop="1" thickBot="1" x14ac:dyDescent="0.95">
      <c r="A102" s="18"/>
      <c r="B102" s="42"/>
      <c r="C102" s="48" t="s">
        <v>83</v>
      </c>
      <c r="D102" s="30">
        <f>SUM((D81*4)+(D73*4)+(T19*4)+(T21*4)+(T23*4)+(T25*4)+(W19*4)+(W21*4)+(W23*4)+(W25*4))</f>
        <v>0</v>
      </c>
      <c r="E102" s="30">
        <v>800041</v>
      </c>
      <c r="F102" s="30"/>
      <c r="G102" s="30" t="s">
        <v>35</v>
      </c>
      <c r="H102" s="30"/>
      <c r="I102" s="30"/>
      <c r="J102" s="30"/>
      <c r="K102" s="30"/>
      <c r="L102" s="30"/>
      <c r="M102" s="30"/>
      <c r="N102" s="33"/>
      <c r="O102" s="5"/>
      <c r="P102" s="5"/>
      <c r="Q102" s="5"/>
      <c r="R102" s="2">
        <v>70</v>
      </c>
      <c r="S102" s="2"/>
      <c r="T102" s="1"/>
    </row>
    <row r="103" spans="1:20" ht="76.5" thickTop="1" thickBot="1" x14ac:dyDescent="0.95">
      <c r="A103" s="18"/>
      <c r="B103" s="42"/>
      <c r="C103" s="48" t="s">
        <v>84</v>
      </c>
      <c r="D103" s="30">
        <f>SUM(D102)</f>
        <v>0</v>
      </c>
      <c r="E103" s="44">
        <v>7481008</v>
      </c>
      <c r="F103" s="30"/>
      <c r="G103" s="30" t="s">
        <v>35</v>
      </c>
      <c r="H103" s="30"/>
      <c r="I103" s="30"/>
      <c r="J103" s="30"/>
      <c r="K103" s="30"/>
      <c r="L103" s="30"/>
      <c r="M103" s="30"/>
      <c r="N103" s="33"/>
      <c r="O103" s="5"/>
      <c r="P103" s="5"/>
      <c r="Q103" s="5"/>
      <c r="R103" s="2">
        <v>71</v>
      </c>
      <c r="S103" s="2"/>
      <c r="T103" s="1"/>
    </row>
    <row r="104" spans="1:20" ht="76.5" thickTop="1" thickBot="1" x14ac:dyDescent="0.95">
      <c r="A104" s="18"/>
      <c r="B104" s="42"/>
      <c r="C104" s="50" t="s">
        <v>85</v>
      </c>
      <c r="D104" s="30">
        <f>SUM(D64*2)</f>
        <v>0</v>
      </c>
      <c r="E104" s="30">
        <v>9254</v>
      </c>
      <c r="F104" s="30"/>
      <c r="G104" s="30" t="s">
        <v>32</v>
      </c>
      <c r="H104" s="30"/>
      <c r="I104" s="30"/>
      <c r="J104" s="30"/>
      <c r="K104" s="30"/>
      <c r="L104" s="30"/>
      <c r="M104" s="30"/>
      <c r="N104" s="33"/>
      <c r="O104" s="5"/>
      <c r="P104" s="5"/>
      <c r="Q104" s="5"/>
      <c r="R104" s="2">
        <v>72</v>
      </c>
      <c r="S104" s="2"/>
      <c r="T104" s="1"/>
    </row>
    <row r="105" spans="1:20" ht="76.5" thickTop="1" thickBot="1" x14ac:dyDescent="0.95">
      <c r="A105" s="18"/>
      <c r="B105" s="42"/>
      <c r="C105" s="50" t="s">
        <v>86</v>
      </c>
      <c r="D105" s="30">
        <f>SUM(D104/2)</f>
        <v>0</v>
      </c>
      <c r="E105" s="30" t="s">
        <v>15</v>
      </c>
      <c r="F105" s="30"/>
      <c r="G105" s="30" t="s">
        <v>32</v>
      </c>
      <c r="H105" s="30"/>
      <c r="I105" s="30"/>
      <c r="J105" s="30"/>
      <c r="K105" s="30"/>
      <c r="L105" s="30"/>
      <c r="M105" s="30"/>
      <c r="N105" s="33"/>
      <c r="O105" s="5"/>
      <c r="P105" s="5"/>
      <c r="Q105" s="5"/>
      <c r="R105" s="2">
        <v>73</v>
      </c>
      <c r="S105" s="2"/>
      <c r="T105" s="1"/>
    </row>
    <row r="106" spans="1:20" ht="76.5" thickTop="1" thickBot="1" x14ac:dyDescent="0.95">
      <c r="A106" s="18"/>
      <c r="B106" s="58"/>
      <c r="C106" s="59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3"/>
      <c r="O106" s="5"/>
      <c r="P106" s="5"/>
      <c r="Q106" s="5"/>
      <c r="R106" s="2">
        <v>74</v>
      </c>
      <c r="S106" s="2"/>
      <c r="T106" s="1"/>
    </row>
    <row r="107" spans="1:20" ht="76.5" thickTop="1" thickBot="1" x14ac:dyDescent="0.95">
      <c r="A107" s="18"/>
      <c r="B107" s="42"/>
      <c r="C107" s="47" t="s">
        <v>159</v>
      </c>
      <c r="D107" s="30">
        <f>SUM(R19+R21+R23+R25)</f>
        <v>0</v>
      </c>
      <c r="E107" s="30">
        <v>12101800</v>
      </c>
      <c r="F107" s="30"/>
      <c r="G107" s="30" t="s">
        <v>163</v>
      </c>
      <c r="H107" s="30" t="s">
        <v>155</v>
      </c>
      <c r="I107" s="30"/>
      <c r="J107" s="30"/>
      <c r="K107" s="30"/>
      <c r="L107" s="30"/>
      <c r="M107" s="30"/>
      <c r="N107" s="33"/>
      <c r="O107" s="5"/>
      <c r="P107" s="5"/>
      <c r="Q107" s="5"/>
      <c r="R107" s="2">
        <v>75</v>
      </c>
      <c r="S107" s="2"/>
      <c r="T107" s="1"/>
    </row>
    <row r="108" spans="1:20" ht="76.5" thickTop="1" thickBot="1" x14ac:dyDescent="0.95">
      <c r="A108" s="18"/>
      <c r="B108" s="42"/>
      <c r="C108" s="48" t="s">
        <v>87</v>
      </c>
      <c r="D108" s="30">
        <f>SUM(O26*2)</f>
        <v>0</v>
      </c>
      <c r="E108" s="30">
        <v>799905</v>
      </c>
      <c r="F108" s="30"/>
      <c r="G108" s="30" t="s">
        <v>35</v>
      </c>
      <c r="H108" s="30"/>
      <c r="I108" s="30"/>
      <c r="J108" s="30"/>
      <c r="K108" s="30"/>
      <c r="L108" s="30"/>
      <c r="M108" s="30"/>
      <c r="N108" s="33"/>
      <c r="O108" s="5"/>
      <c r="P108" s="5"/>
      <c r="Q108" s="5"/>
      <c r="R108" s="2">
        <v>76</v>
      </c>
      <c r="S108" s="2"/>
      <c r="T108" s="1"/>
    </row>
    <row r="109" spans="1:20" ht="76.5" thickTop="1" thickBot="1" x14ac:dyDescent="0.95">
      <c r="A109" s="18"/>
      <c r="B109" s="42"/>
      <c r="C109" s="52" t="s">
        <v>88</v>
      </c>
      <c r="D109" s="30">
        <f>SUM(O26*2)</f>
        <v>0</v>
      </c>
      <c r="E109" s="30">
        <v>799908</v>
      </c>
      <c r="F109" s="30"/>
      <c r="G109" s="30" t="s">
        <v>35</v>
      </c>
      <c r="H109" s="30"/>
      <c r="I109" s="30"/>
      <c r="J109" s="30"/>
      <c r="K109" s="30"/>
      <c r="L109" s="30"/>
      <c r="M109" s="30"/>
      <c r="N109" s="33"/>
      <c r="O109" s="5"/>
      <c r="P109" s="5"/>
      <c r="Q109" s="5"/>
      <c r="R109" s="2">
        <v>77</v>
      </c>
      <c r="S109" s="2"/>
      <c r="T109" s="1"/>
    </row>
    <row r="110" spans="1:20" ht="76.5" thickTop="1" thickBot="1" x14ac:dyDescent="0.95">
      <c r="A110" s="20"/>
      <c r="B110" s="41"/>
      <c r="C110" s="49" t="s">
        <v>89</v>
      </c>
      <c r="D110" s="30">
        <f>SUM(D20+D22+D24+D26)</f>
        <v>0</v>
      </c>
      <c r="E110" s="30" t="s">
        <v>22</v>
      </c>
      <c r="F110" s="30"/>
      <c r="G110" s="30" t="s">
        <v>33</v>
      </c>
      <c r="H110" s="30" t="s">
        <v>21</v>
      </c>
      <c r="I110" s="30"/>
      <c r="J110" s="30"/>
      <c r="K110" s="30"/>
      <c r="L110" s="30"/>
      <c r="M110" s="30"/>
      <c r="N110" s="33"/>
      <c r="O110" s="5"/>
      <c r="P110" s="5"/>
      <c r="Q110" s="5"/>
      <c r="R110" s="2">
        <v>78</v>
      </c>
      <c r="S110" s="2"/>
      <c r="T110" s="1"/>
    </row>
    <row r="111" spans="1:20" ht="76.5" thickTop="1" thickBot="1" x14ac:dyDescent="0.95">
      <c r="A111" s="94"/>
      <c r="B111" s="95"/>
      <c r="C111" s="49" t="s">
        <v>90</v>
      </c>
      <c r="D111" s="30">
        <f>SUM(D34+D45+D54+D64)+(D2*6)+(D3*6)+(D4*6)+(D5*6)+(D6*6)</f>
        <v>4</v>
      </c>
      <c r="E111" s="30">
        <v>8062</v>
      </c>
      <c r="F111" s="30"/>
      <c r="G111" s="30" t="s">
        <v>33</v>
      </c>
      <c r="H111" s="30"/>
      <c r="I111" s="30"/>
      <c r="J111" s="30"/>
      <c r="K111" s="30"/>
      <c r="L111" s="30"/>
      <c r="M111" s="30"/>
      <c r="N111" s="33"/>
      <c r="O111" s="5"/>
      <c r="P111" s="5"/>
      <c r="Q111" s="5"/>
      <c r="R111" s="2">
        <v>79</v>
      </c>
      <c r="S111" s="2"/>
      <c r="T111" s="1"/>
    </row>
    <row r="112" spans="1:20" ht="76.5" thickTop="1" thickBot="1" x14ac:dyDescent="0.95">
      <c r="A112" s="25"/>
      <c r="B112" s="40"/>
      <c r="C112" s="52" t="s">
        <v>91</v>
      </c>
      <c r="D112" s="30">
        <f>SUM(D26*2)</f>
        <v>0</v>
      </c>
      <c r="E112" s="30"/>
      <c r="F112" s="30"/>
      <c r="G112" s="30"/>
      <c r="H112" s="30"/>
      <c r="I112" s="30" t="s">
        <v>23</v>
      </c>
      <c r="J112" s="30" t="s">
        <v>24</v>
      </c>
      <c r="K112" s="30" t="s">
        <v>25</v>
      </c>
      <c r="L112" s="30"/>
      <c r="M112" s="30"/>
      <c r="N112" s="33"/>
      <c r="O112" s="5"/>
      <c r="P112" s="5"/>
      <c r="Q112" s="5"/>
      <c r="R112" s="2">
        <v>80</v>
      </c>
      <c r="S112" s="2"/>
      <c r="T112" s="1"/>
    </row>
    <row r="113" spans="1:20" ht="76.5" thickTop="1" thickBot="1" x14ac:dyDescent="0.95">
      <c r="A113" s="18"/>
      <c r="B113" s="42"/>
      <c r="C113" s="52" t="s">
        <v>92</v>
      </c>
      <c r="D113" s="30">
        <f>SUM(H26*2)</f>
        <v>0</v>
      </c>
      <c r="E113" s="30"/>
      <c r="F113" s="30"/>
      <c r="G113" s="30"/>
      <c r="H113" s="30"/>
      <c r="I113" s="30"/>
      <c r="J113" s="30"/>
      <c r="K113" s="30"/>
      <c r="L113" s="30"/>
      <c r="M113" s="30"/>
      <c r="N113" s="33"/>
      <c r="O113" s="5"/>
      <c r="P113" s="5"/>
      <c r="Q113" s="5"/>
      <c r="R113" s="2">
        <v>81</v>
      </c>
      <c r="S113" s="2"/>
      <c r="T113" s="1"/>
    </row>
    <row r="114" spans="1:20" ht="76.5" thickTop="1" thickBot="1" x14ac:dyDescent="0.95">
      <c r="A114" s="18"/>
      <c r="B114" s="42"/>
      <c r="C114" s="5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3"/>
      <c r="O114" s="5"/>
      <c r="P114" s="5"/>
      <c r="Q114" s="5"/>
      <c r="R114" s="2">
        <v>82</v>
      </c>
      <c r="S114" s="2"/>
      <c r="T114" s="1"/>
    </row>
    <row r="115" spans="1:20" ht="76.5" thickTop="1" thickBot="1" x14ac:dyDescent="0.95">
      <c r="A115" s="18"/>
      <c r="B115" s="42"/>
      <c r="C115" s="49" t="s">
        <v>93</v>
      </c>
      <c r="D115" s="30">
        <f>SUM(D110)</f>
        <v>0</v>
      </c>
      <c r="E115" s="30">
        <v>7145</v>
      </c>
      <c r="F115" s="30"/>
      <c r="G115" s="30" t="s">
        <v>33</v>
      </c>
      <c r="H115" s="30"/>
      <c r="I115" s="30"/>
      <c r="J115" s="30"/>
      <c r="K115" s="30"/>
      <c r="L115" s="30"/>
      <c r="M115" s="30"/>
      <c r="N115" s="33"/>
      <c r="O115" s="5"/>
      <c r="P115" s="5"/>
      <c r="Q115" s="5"/>
      <c r="R115" s="2">
        <v>83</v>
      </c>
      <c r="S115" s="2"/>
      <c r="T115" s="1"/>
    </row>
    <row r="116" spans="1:20" ht="105.75" customHeight="1" thickTop="1" thickBot="1" x14ac:dyDescent="0.95">
      <c r="A116" s="18"/>
      <c r="B116" s="42"/>
      <c r="C116" s="47" t="s">
        <v>94</v>
      </c>
      <c r="D116" s="30">
        <f>SUM(M19+M21+M23+M25)</f>
        <v>0</v>
      </c>
      <c r="E116" s="30">
        <v>10200400</v>
      </c>
      <c r="F116" s="30"/>
      <c r="G116" s="30" t="s">
        <v>163</v>
      </c>
      <c r="H116" s="30"/>
      <c r="I116" s="30"/>
      <c r="J116" s="30"/>
      <c r="K116" s="30"/>
      <c r="L116" s="30"/>
      <c r="M116" s="30"/>
      <c r="N116" s="33"/>
      <c r="O116" s="5"/>
      <c r="P116" s="5"/>
      <c r="Q116" s="5"/>
      <c r="R116" s="2">
        <v>84</v>
      </c>
      <c r="S116" s="2"/>
      <c r="T116" s="1"/>
    </row>
    <row r="117" spans="1:20" ht="76.5" thickTop="1" thickBot="1" x14ac:dyDescent="0.95">
      <c r="A117" s="18"/>
      <c r="B117" s="42"/>
      <c r="C117" s="49" t="s">
        <v>95</v>
      </c>
      <c r="D117" s="30">
        <v>0</v>
      </c>
      <c r="E117" s="30">
        <v>3280</v>
      </c>
      <c r="F117" s="30"/>
      <c r="G117" s="30" t="s">
        <v>33</v>
      </c>
      <c r="H117" s="45"/>
      <c r="I117" s="30"/>
      <c r="J117" s="30"/>
      <c r="K117" s="30"/>
      <c r="L117" s="30"/>
      <c r="M117" s="30"/>
      <c r="N117" s="33"/>
      <c r="O117" s="5"/>
      <c r="P117" s="5"/>
      <c r="Q117" s="5"/>
      <c r="R117" s="2">
        <v>85</v>
      </c>
      <c r="S117" s="2"/>
      <c r="T117" s="1"/>
    </row>
    <row r="118" spans="1:20" ht="76.5" thickTop="1" thickBot="1" x14ac:dyDescent="0.95">
      <c r="A118" s="18"/>
      <c r="B118" s="42"/>
      <c r="C118" s="49" t="s">
        <v>96</v>
      </c>
      <c r="D118" s="30">
        <f>SUM(D110)</f>
        <v>0</v>
      </c>
      <c r="E118" s="30" t="s">
        <v>150</v>
      </c>
      <c r="F118" s="30"/>
      <c r="G118" s="30" t="s">
        <v>33</v>
      </c>
      <c r="H118" s="30" t="s">
        <v>151</v>
      </c>
      <c r="I118" s="30"/>
      <c r="J118" s="30"/>
      <c r="K118" s="30"/>
      <c r="L118" s="30"/>
      <c r="M118" s="30"/>
      <c r="N118" s="33"/>
      <c r="O118" s="5"/>
      <c r="P118" s="5"/>
      <c r="Q118" s="5"/>
      <c r="R118" s="2">
        <v>86</v>
      </c>
      <c r="S118" s="2"/>
      <c r="T118" s="1"/>
    </row>
    <row r="119" spans="1:20" ht="76.5" thickTop="1" thickBot="1" x14ac:dyDescent="0.95">
      <c r="A119" s="18"/>
      <c r="B119" s="42"/>
      <c r="C119" s="30" t="s">
        <v>97</v>
      </c>
      <c r="D119" s="30">
        <v>0</v>
      </c>
      <c r="E119" s="30">
        <v>7220</v>
      </c>
      <c r="F119" s="30"/>
      <c r="G119" s="30"/>
      <c r="H119" s="30"/>
      <c r="I119" s="30"/>
      <c r="J119" s="30"/>
      <c r="K119" s="30"/>
      <c r="L119" s="30"/>
      <c r="M119" s="30"/>
      <c r="N119" s="33"/>
      <c r="O119" s="5"/>
      <c r="P119" s="5"/>
      <c r="Q119" s="5"/>
      <c r="R119" s="2">
        <v>87</v>
      </c>
      <c r="S119" s="2"/>
      <c r="T119" s="1"/>
    </row>
    <row r="120" spans="1:20" ht="76.5" thickTop="1" thickBot="1" x14ac:dyDescent="0.95">
      <c r="A120" s="18"/>
      <c r="B120" s="42"/>
      <c r="C120" s="48" t="s">
        <v>98</v>
      </c>
      <c r="D120" s="30">
        <f>SUM((G7*4)+(G8*4)+(G9*4)+(G10*4)+(G11*4)+(G12*4)+(G13*4)+(G14*4)+(G15*4)+(G16*4)+(G17*4)+(G18*4)+(G19*4)+(G20*4)+(G21*4)+(G22*4)+(G23*4)+(G24*4)+(G25*4)+(G26*4)+(G6*4)+(G5*4)+(G4*4)+(G3*4)+(G2*4))</f>
        <v>4</v>
      </c>
      <c r="E120" s="30">
        <v>748402</v>
      </c>
      <c r="F120" s="30"/>
      <c r="G120" s="30" t="s">
        <v>35</v>
      </c>
      <c r="H120" s="30"/>
      <c r="I120" s="30"/>
      <c r="J120" s="30"/>
      <c r="K120" s="30"/>
      <c r="L120" s="30"/>
      <c r="M120" s="30"/>
      <c r="N120" s="33"/>
      <c r="O120" s="5"/>
      <c r="P120" s="5"/>
      <c r="Q120" s="5"/>
      <c r="R120" s="2">
        <v>88</v>
      </c>
      <c r="S120" s="2"/>
      <c r="T120" s="1"/>
    </row>
    <row r="121" spans="1:20" ht="76.5" thickTop="1" thickBot="1" x14ac:dyDescent="0.95">
      <c r="A121" s="18"/>
      <c r="B121" s="42"/>
      <c r="C121" s="48" t="s">
        <v>99</v>
      </c>
      <c r="D121" s="30">
        <f>SUM(D120)</f>
        <v>4</v>
      </c>
      <c r="E121" s="30">
        <v>400425</v>
      </c>
      <c r="F121" s="30"/>
      <c r="G121" s="30" t="s">
        <v>35</v>
      </c>
      <c r="H121" s="30"/>
      <c r="I121" s="30"/>
      <c r="J121" s="30"/>
      <c r="K121" s="30"/>
      <c r="L121" s="30"/>
      <c r="M121" s="30"/>
      <c r="N121" s="33"/>
      <c r="O121" s="5"/>
      <c r="P121" s="5"/>
      <c r="Q121" s="5"/>
      <c r="R121" s="2">
        <v>89</v>
      </c>
      <c r="S121" s="2"/>
      <c r="T121" s="1"/>
    </row>
    <row r="122" spans="1:20" ht="76.5" thickTop="1" thickBot="1" x14ac:dyDescent="0.95">
      <c r="A122" s="18"/>
      <c r="B122" s="42"/>
      <c r="C122" s="49" t="s">
        <v>104</v>
      </c>
      <c r="D122" s="30">
        <f>SUM(O28)</f>
        <v>0</v>
      </c>
      <c r="E122" s="30">
        <v>7014</v>
      </c>
      <c r="F122" s="30"/>
      <c r="G122" s="30" t="s">
        <v>33</v>
      </c>
      <c r="H122" s="30"/>
      <c r="I122" s="30"/>
      <c r="J122" s="30"/>
      <c r="K122" s="30"/>
      <c r="L122" s="30"/>
      <c r="M122" s="30"/>
      <c r="N122" s="33"/>
      <c r="O122" s="5"/>
      <c r="P122" s="5"/>
      <c r="Q122" s="5"/>
      <c r="R122" s="2">
        <v>90</v>
      </c>
      <c r="S122" s="2"/>
      <c r="T122" s="1"/>
    </row>
    <row r="123" spans="1:20" ht="76.5" thickTop="1" thickBot="1" x14ac:dyDescent="0.95">
      <c r="A123" s="18"/>
      <c r="B123" s="42"/>
      <c r="C123" s="30"/>
      <c r="D123" s="30">
        <v>0</v>
      </c>
      <c r="E123" s="30"/>
      <c r="F123" s="30"/>
      <c r="G123" s="30"/>
      <c r="H123" s="30"/>
      <c r="I123" s="30"/>
      <c r="J123" s="30"/>
      <c r="K123" s="30"/>
      <c r="L123" s="30"/>
      <c r="M123" s="30"/>
      <c r="N123" s="33"/>
      <c r="O123" s="5"/>
      <c r="P123" s="5"/>
      <c r="Q123" s="5"/>
      <c r="R123" s="2">
        <v>91</v>
      </c>
      <c r="S123" s="2"/>
      <c r="T123" s="1"/>
    </row>
    <row r="124" spans="1:20" ht="76.5" thickTop="1" thickBot="1" x14ac:dyDescent="0.95">
      <c r="A124" s="18"/>
      <c r="B124" s="42"/>
      <c r="C124" s="30" t="s">
        <v>100</v>
      </c>
      <c r="D124" s="30">
        <f>SUM(E7*6+F7*4)</f>
        <v>0</v>
      </c>
      <c r="E124" s="30"/>
      <c r="F124" s="30"/>
      <c r="G124" s="30"/>
      <c r="H124" s="30"/>
      <c r="I124" s="30"/>
      <c r="J124" s="30"/>
      <c r="K124" s="30"/>
      <c r="L124" s="30"/>
      <c r="M124" s="30"/>
      <c r="N124" s="33"/>
      <c r="O124" s="5"/>
      <c r="P124" s="5"/>
      <c r="Q124" s="5"/>
      <c r="R124" s="2">
        <v>92</v>
      </c>
      <c r="S124" s="2"/>
      <c r="T124" s="1"/>
    </row>
    <row r="125" spans="1:20" ht="76.5" thickTop="1" thickBot="1" x14ac:dyDescent="0.95">
      <c r="A125" s="18"/>
      <c r="B125" s="42"/>
      <c r="C125" s="48" t="s">
        <v>147</v>
      </c>
      <c r="D125" s="30">
        <f>SUM(D75)</f>
        <v>0</v>
      </c>
      <c r="E125" s="30">
        <v>400422</v>
      </c>
      <c r="F125" s="30"/>
      <c r="G125" s="30" t="s">
        <v>35</v>
      </c>
      <c r="H125" s="30"/>
      <c r="I125" s="46"/>
      <c r="J125" s="30"/>
      <c r="K125" s="30"/>
      <c r="L125" s="30"/>
      <c r="M125" s="30"/>
      <c r="N125" s="33"/>
      <c r="O125" s="5"/>
      <c r="P125" s="5"/>
      <c r="Q125" s="5"/>
      <c r="R125" s="2">
        <v>93</v>
      </c>
      <c r="S125" s="2"/>
      <c r="T125" s="1"/>
    </row>
    <row r="126" spans="1:20" ht="76.5" thickTop="1" thickBot="1" x14ac:dyDescent="0.95">
      <c r="A126" s="18"/>
      <c r="B126" s="42"/>
      <c r="C126" s="49" t="s">
        <v>101</v>
      </c>
      <c r="D126" s="30">
        <f>SUM((((P10+P11+P12+P13))*4))+((D13*2)+(D14*2)+(D15*4)+(P15*4)+(P14*4))</f>
        <v>0</v>
      </c>
      <c r="E126" s="30">
        <v>7024</v>
      </c>
      <c r="F126" s="30"/>
      <c r="G126" s="30" t="s">
        <v>33</v>
      </c>
      <c r="H126" s="30" t="s">
        <v>29</v>
      </c>
      <c r="I126" s="30" t="s">
        <v>30</v>
      </c>
      <c r="J126" s="30"/>
      <c r="K126" s="30"/>
      <c r="L126" s="30"/>
      <c r="M126" s="30"/>
      <c r="N126" s="33"/>
      <c r="O126" s="5"/>
      <c r="P126" s="5"/>
      <c r="Q126" s="5"/>
      <c r="R126" s="2">
        <v>94</v>
      </c>
      <c r="S126" s="2"/>
      <c r="T126" s="1"/>
    </row>
    <row r="127" spans="1:20" ht="76.5" thickTop="1" thickBot="1" x14ac:dyDescent="0.95">
      <c r="A127" s="18"/>
      <c r="B127" s="42"/>
      <c r="C127" s="49" t="s">
        <v>102</v>
      </c>
      <c r="D127" s="30">
        <f>SUM(D24*4)+(Q23*2)</f>
        <v>0</v>
      </c>
      <c r="E127" s="30">
        <v>6546</v>
      </c>
      <c r="F127" s="30"/>
      <c r="G127" s="30" t="s">
        <v>33</v>
      </c>
      <c r="H127" s="30"/>
      <c r="I127" s="30"/>
      <c r="J127" s="30"/>
      <c r="K127" s="30"/>
      <c r="L127" s="30"/>
      <c r="M127" s="30"/>
      <c r="N127" s="33"/>
      <c r="O127" s="5"/>
      <c r="P127" s="5"/>
      <c r="Q127" s="5"/>
      <c r="R127" s="2">
        <v>95</v>
      </c>
      <c r="S127" s="2"/>
      <c r="T127" s="1"/>
    </row>
    <row r="128" spans="1:20" ht="76.5" thickTop="1" thickBot="1" x14ac:dyDescent="0.95">
      <c r="A128" s="18"/>
      <c r="B128" s="42"/>
      <c r="C128" s="50" t="s">
        <v>103</v>
      </c>
      <c r="D128" s="30">
        <f>SUM(Q25+Q23+Q21+Q19)</f>
        <v>0</v>
      </c>
      <c r="E128" s="30">
        <v>5572</v>
      </c>
      <c r="F128" s="30"/>
      <c r="G128" s="30" t="s">
        <v>32</v>
      </c>
      <c r="H128" s="30"/>
      <c r="I128" s="30"/>
      <c r="J128" s="30"/>
      <c r="K128" s="30"/>
      <c r="L128" s="30"/>
      <c r="M128" s="30"/>
      <c r="N128" s="33"/>
      <c r="O128" s="5"/>
      <c r="P128" s="5"/>
      <c r="Q128" s="5"/>
      <c r="R128" s="2">
        <v>96</v>
      </c>
      <c r="S128" s="2"/>
      <c r="T128" s="1"/>
    </row>
    <row r="129" spans="1:20" ht="76.5" thickTop="1" thickBot="1" x14ac:dyDescent="0.95">
      <c r="A129" s="18"/>
      <c r="B129" s="42"/>
      <c r="C129" s="47" t="s">
        <v>148</v>
      </c>
      <c r="D129" s="30">
        <f>SUM(D73)+(Q25*2)+(Q23*2)+(Q21*2)+(Q19*2)</f>
        <v>0</v>
      </c>
      <c r="E129" s="30">
        <v>13200100</v>
      </c>
      <c r="F129" s="30"/>
      <c r="G129" s="30" t="s">
        <v>163</v>
      </c>
      <c r="H129" s="30"/>
      <c r="I129" s="30"/>
      <c r="J129" s="30"/>
      <c r="K129" s="30"/>
      <c r="L129" s="30"/>
      <c r="M129" s="30"/>
      <c r="N129" s="33"/>
      <c r="O129" s="5"/>
      <c r="P129" s="5"/>
      <c r="Q129" s="5"/>
      <c r="R129" s="2">
        <v>97</v>
      </c>
      <c r="S129" s="2"/>
      <c r="T129" s="1"/>
    </row>
    <row r="130" spans="1:20" ht="76.5" thickTop="1" thickBot="1" x14ac:dyDescent="0.95">
      <c r="A130" s="18"/>
      <c r="B130" s="42"/>
      <c r="C130" s="49" t="s">
        <v>105</v>
      </c>
      <c r="D130" s="30">
        <f>SUM(Q25*2)</f>
        <v>0</v>
      </c>
      <c r="E130" s="30">
        <v>6542</v>
      </c>
      <c r="F130" s="30"/>
      <c r="G130" s="30" t="s">
        <v>33</v>
      </c>
      <c r="H130" s="30"/>
      <c r="I130" s="30"/>
      <c r="J130" s="30"/>
      <c r="K130" s="30"/>
      <c r="L130" s="30"/>
      <c r="M130" s="30"/>
      <c r="N130" s="33"/>
      <c r="O130" s="5"/>
      <c r="P130" s="5"/>
      <c r="Q130" s="5"/>
      <c r="R130" s="2">
        <v>98</v>
      </c>
      <c r="S130" s="2"/>
      <c r="T130" s="1"/>
    </row>
    <row r="131" spans="1:20" ht="76.5" thickTop="1" thickBot="1" x14ac:dyDescent="0.95">
      <c r="A131" s="20"/>
      <c r="B131" s="41"/>
      <c r="C131" s="49" t="s">
        <v>106</v>
      </c>
      <c r="D131" s="30">
        <f>SUM(O21*2)</f>
        <v>0</v>
      </c>
      <c r="E131" s="30">
        <v>7070</v>
      </c>
      <c r="F131" s="30"/>
      <c r="G131" s="30" t="s">
        <v>33</v>
      </c>
      <c r="H131" s="30"/>
      <c r="I131" s="30"/>
      <c r="J131" s="30"/>
      <c r="K131" s="30"/>
      <c r="L131" s="30"/>
      <c r="M131" s="30"/>
      <c r="N131" s="33"/>
      <c r="O131" s="5"/>
      <c r="P131" s="5"/>
      <c r="Q131" s="5"/>
      <c r="R131" s="2">
        <v>99</v>
      </c>
      <c r="S131" s="2"/>
      <c r="T131" s="1"/>
    </row>
    <row r="132" spans="1:20" ht="76.5" thickTop="1" thickBot="1" x14ac:dyDescent="0.95">
      <c r="A132" s="18"/>
      <c r="B132" s="13"/>
      <c r="C132" s="53" t="s">
        <v>107</v>
      </c>
      <c r="D132" s="30">
        <f>SUM(D129)</f>
        <v>0</v>
      </c>
      <c r="E132" s="30">
        <v>799325.1</v>
      </c>
      <c r="F132" s="30"/>
      <c r="G132" s="30" t="s">
        <v>35</v>
      </c>
      <c r="H132" s="30"/>
      <c r="I132" s="30"/>
      <c r="J132" s="30"/>
      <c r="K132" s="30"/>
      <c r="L132" s="30"/>
      <c r="M132" s="30"/>
      <c r="N132" s="33"/>
      <c r="O132" s="5"/>
      <c r="P132" s="5"/>
      <c r="Q132" s="5"/>
      <c r="R132" s="2">
        <v>100</v>
      </c>
      <c r="S132" s="2"/>
      <c r="T132" s="1"/>
    </row>
    <row r="133" spans="1:20" ht="76.5" thickTop="1" thickBot="1" x14ac:dyDescent="0.95">
      <c r="A133" s="96"/>
      <c r="B133" s="97"/>
      <c r="C133" s="49" t="s">
        <v>108</v>
      </c>
      <c r="D133" s="30">
        <f>SUM(((D7*6)+(D8*6)+(D9*6)))</f>
        <v>6</v>
      </c>
      <c r="E133" s="30">
        <v>8035</v>
      </c>
      <c r="F133" s="30"/>
      <c r="G133" s="30" t="s">
        <v>33</v>
      </c>
      <c r="H133" s="30"/>
      <c r="I133" s="30"/>
      <c r="J133" s="30"/>
      <c r="K133" s="30"/>
      <c r="L133" s="30"/>
      <c r="M133" s="30"/>
      <c r="N133" s="33"/>
      <c r="O133" s="2"/>
      <c r="P133" s="2"/>
      <c r="Q133" s="2"/>
      <c r="R133" s="2">
        <v>101</v>
      </c>
      <c r="S133" s="2"/>
      <c r="T133" s="1"/>
    </row>
    <row r="134" spans="1:20" ht="76.5" thickTop="1" thickBot="1" x14ac:dyDescent="0.95">
      <c r="A134" s="18"/>
      <c r="B134" s="13"/>
      <c r="C134" s="53" t="s">
        <v>109</v>
      </c>
      <c r="D134" s="30">
        <f>SUM(D24*2)</f>
        <v>0</v>
      </c>
      <c r="E134" s="30">
        <v>799422</v>
      </c>
      <c r="F134" s="30"/>
      <c r="G134" s="30" t="s">
        <v>35</v>
      </c>
      <c r="H134" s="30"/>
      <c r="I134" s="30"/>
      <c r="J134" s="30"/>
      <c r="K134" s="30"/>
      <c r="L134" s="30"/>
      <c r="M134" s="30"/>
      <c r="N134" s="33"/>
      <c r="O134" s="2"/>
      <c r="P134" s="2"/>
      <c r="Q134" s="2"/>
      <c r="R134" s="2">
        <v>102</v>
      </c>
      <c r="S134" s="2"/>
      <c r="T134" s="1"/>
    </row>
    <row r="135" spans="1:20" ht="76.5" thickTop="1" thickBot="1" x14ac:dyDescent="0.95">
      <c r="A135" s="25"/>
      <c r="B135" s="40"/>
      <c r="C135" s="47" t="s">
        <v>160</v>
      </c>
      <c r="D135" s="30">
        <f>SUM(S19+S21+S23+S25)</f>
        <v>0</v>
      </c>
      <c r="E135" s="30">
        <v>12101900</v>
      </c>
      <c r="F135" s="30"/>
      <c r="G135" s="30" t="s">
        <v>163</v>
      </c>
      <c r="H135" s="30" t="s">
        <v>156</v>
      </c>
      <c r="I135" s="30"/>
      <c r="J135" s="30"/>
      <c r="K135" s="30"/>
      <c r="L135" s="30"/>
      <c r="M135" s="30"/>
      <c r="N135" s="33"/>
      <c r="O135" s="2"/>
      <c r="P135" s="2"/>
      <c r="Q135" s="2"/>
      <c r="R135" s="2">
        <v>103</v>
      </c>
      <c r="S135" s="2"/>
      <c r="T135" s="1"/>
    </row>
    <row r="136" spans="1:20" ht="76.5" thickTop="1" thickBot="1" x14ac:dyDescent="0.95">
      <c r="A136" s="18"/>
      <c r="B136" s="42"/>
      <c r="C136" s="47" t="s">
        <v>157</v>
      </c>
      <c r="D136" s="30">
        <f>SUM(L19+L21+L23+L25+M19+M21+M23+M25)</f>
        <v>0</v>
      </c>
      <c r="E136" s="30">
        <v>10900400</v>
      </c>
      <c r="F136" s="30"/>
      <c r="G136" s="30" t="s">
        <v>163</v>
      </c>
      <c r="H136" s="30"/>
      <c r="I136" s="30"/>
      <c r="J136" s="30"/>
      <c r="K136" s="30"/>
      <c r="L136" s="30"/>
      <c r="M136" s="30"/>
      <c r="N136" s="33"/>
      <c r="O136" s="2"/>
      <c r="P136" s="2"/>
      <c r="Q136" s="2"/>
      <c r="R136" s="2">
        <v>104</v>
      </c>
      <c r="S136" s="2"/>
      <c r="T136" s="1"/>
    </row>
    <row r="137" spans="1:20" ht="76.5" thickTop="1" thickBot="1" x14ac:dyDescent="0.95">
      <c r="A137" s="18"/>
      <c r="B137" s="42"/>
      <c r="C137" s="47" t="s">
        <v>161</v>
      </c>
      <c r="D137" s="30">
        <f>SUM(M19+M21+M23+M25)</f>
        <v>0</v>
      </c>
      <c r="E137" s="30">
        <v>11401700</v>
      </c>
      <c r="F137" s="30"/>
      <c r="G137" s="30" t="s">
        <v>163</v>
      </c>
      <c r="H137" s="30"/>
      <c r="I137" s="30"/>
      <c r="J137" s="30"/>
      <c r="K137" s="30"/>
      <c r="L137" s="30"/>
      <c r="M137" s="30"/>
      <c r="N137" s="33"/>
      <c r="O137" s="2"/>
      <c r="P137" s="2"/>
      <c r="Q137" s="2"/>
      <c r="R137" s="2">
        <v>105</v>
      </c>
      <c r="S137" s="2"/>
      <c r="T137" s="1"/>
    </row>
    <row r="138" spans="1:20" ht="76.5" thickTop="1" thickBot="1" x14ac:dyDescent="0.95">
      <c r="A138" s="20"/>
      <c r="B138" s="41"/>
      <c r="C138" s="47" t="s">
        <v>162</v>
      </c>
      <c r="D138" s="30">
        <f>SUM(D137)</f>
        <v>0</v>
      </c>
      <c r="E138" s="30">
        <v>10922400</v>
      </c>
      <c r="F138" s="30"/>
      <c r="G138" s="30" t="s">
        <v>163</v>
      </c>
      <c r="H138" s="30"/>
      <c r="I138" s="30"/>
      <c r="J138" s="30"/>
      <c r="K138" s="30"/>
      <c r="L138" s="30"/>
      <c r="M138" s="30"/>
      <c r="N138" s="33"/>
      <c r="O138" s="2"/>
      <c r="P138" s="2"/>
      <c r="Q138" s="2"/>
      <c r="R138" s="2">
        <v>106</v>
      </c>
      <c r="S138" s="2"/>
      <c r="T138" s="1"/>
    </row>
    <row r="139" spans="1:20" ht="76.5" customHeight="1" thickTop="1" thickBot="1" x14ac:dyDescent="0.95">
      <c r="A139" s="29"/>
      <c r="B139" s="38"/>
      <c r="C139" s="30" t="s">
        <v>174</v>
      </c>
      <c r="D139" s="30">
        <f>SUM(((D2*2)+(D3*2)+(D4*2)+(D5*2)))</f>
        <v>0</v>
      </c>
      <c r="E139" s="30" t="s">
        <v>175</v>
      </c>
      <c r="F139" s="30"/>
      <c r="G139" s="30" t="s">
        <v>34</v>
      </c>
      <c r="H139" s="30"/>
      <c r="I139" s="30"/>
      <c r="J139" s="30"/>
      <c r="K139" s="30"/>
      <c r="L139" s="30"/>
      <c r="M139" s="30"/>
      <c r="N139" s="33"/>
      <c r="O139" s="2"/>
      <c r="P139" s="2"/>
      <c r="Q139" s="2"/>
      <c r="R139" s="2">
        <v>107</v>
      </c>
      <c r="S139" s="2"/>
      <c r="T139" s="1"/>
    </row>
    <row r="140" spans="1:20" ht="76.5" thickTop="1" thickBot="1" x14ac:dyDescent="0.95">
      <c r="A140" s="98"/>
      <c r="B140" s="99"/>
      <c r="C140" s="48" t="s">
        <v>176</v>
      </c>
      <c r="D140" s="30">
        <f>SUM(((D7*4)+(D8*4)+(D9*4)+(D10*4)+(D11*2)+(D12*2)+(D13*4)+(D14*2)+(D15*2)+(D16*2)+(D17*2)+(D18*2)+(D19*4)+(D20*2)+(D21*4)+(D22*2)+(D23*4)+(D24*2)+(D25*4)+(D26*2)+(D6*4)+(D5*4)+(D4*4)+(D3*4)+(D2*4)))</f>
        <v>4</v>
      </c>
      <c r="E140" s="30">
        <v>741038</v>
      </c>
      <c r="F140" s="30"/>
      <c r="G140" s="30" t="s">
        <v>35</v>
      </c>
      <c r="H140" s="30"/>
      <c r="I140" s="30"/>
      <c r="J140" s="30"/>
      <c r="K140" s="30"/>
      <c r="L140" s="30"/>
      <c r="M140" s="30"/>
      <c r="N140" s="33"/>
      <c r="O140" s="2"/>
      <c r="P140" s="2"/>
      <c r="Q140" s="2"/>
      <c r="R140" s="2">
        <v>108</v>
      </c>
      <c r="S140" s="2"/>
      <c r="T140" s="1"/>
    </row>
    <row r="141" spans="1:20" ht="76.5" thickTop="1" thickBot="1" x14ac:dyDescent="0.95">
      <c r="A141" s="18"/>
      <c r="B141" s="42"/>
      <c r="C141" s="52" t="s">
        <v>177</v>
      </c>
      <c r="D141" s="30">
        <f>SUM(W19+W21+W23+W25)</f>
        <v>0</v>
      </c>
      <c r="E141" s="30">
        <v>4704</v>
      </c>
      <c r="F141" s="30"/>
      <c r="G141" s="30" t="s">
        <v>35</v>
      </c>
      <c r="H141" s="30"/>
      <c r="I141" s="30"/>
      <c r="J141" s="30"/>
      <c r="K141" s="30"/>
      <c r="L141" s="30"/>
      <c r="M141" s="30"/>
      <c r="N141" s="33"/>
      <c r="O141" s="2"/>
      <c r="P141" s="2"/>
      <c r="Q141" s="2"/>
      <c r="R141" s="2">
        <v>109</v>
      </c>
      <c r="S141" s="2"/>
      <c r="T141" s="1"/>
    </row>
    <row r="142" spans="1:20" ht="76.5" thickTop="1" thickBot="1" x14ac:dyDescent="0.95">
      <c r="A142" s="18"/>
      <c r="B142" s="42"/>
      <c r="C142" s="52" t="s">
        <v>178</v>
      </c>
      <c r="D142" s="30">
        <f>SUM(T19+T21+T23+T25)</f>
        <v>0</v>
      </c>
      <c r="E142" s="30">
        <v>4706</v>
      </c>
      <c r="F142" s="30"/>
      <c r="G142" s="30" t="s">
        <v>35</v>
      </c>
      <c r="H142" s="30"/>
      <c r="I142" s="30"/>
      <c r="J142" s="30"/>
      <c r="K142" s="30"/>
      <c r="L142" s="30"/>
      <c r="M142" s="30"/>
      <c r="N142" s="33"/>
      <c r="O142" s="2"/>
      <c r="P142" s="2"/>
      <c r="Q142" s="2"/>
      <c r="R142" s="2">
        <v>110</v>
      </c>
      <c r="S142" s="2"/>
      <c r="T142" s="1"/>
    </row>
    <row r="143" spans="1:20" ht="76.5" thickTop="1" thickBot="1" x14ac:dyDescent="0.95">
      <c r="A143" s="18"/>
      <c r="B143" s="42"/>
      <c r="C143" s="52" t="s">
        <v>186</v>
      </c>
      <c r="D143" s="30">
        <f>SUM(U19+U21+U23+U25)</f>
        <v>0</v>
      </c>
      <c r="E143" s="30">
        <v>435611</v>
      </c>
      <c r="F143" s="30"/>
      <c r="G143" s="30" t="s">
        <v>35</v>
      </c>
      <c r="H143" s="30"/>
      <c r="I143" s="30"/>
      <c r="J143" s="30"/>
      <c r="K143" s="30"/>
      <c r="L143" s="30"/>
      <c r="M143" s="30"/>
      <c r="N143" s="33"/>
      <c r="O143" s="2"/>
      <c r="P143" s="2"/>
      <c r="Q143" s="2"/>
      <c r="R143" s="2">
        <v>111</v>
      </c>
      <c r="S143" s="2"/>
      <c r="T143" s="1"/>
    </row>
    <row r="144" spans="1:20" ht="76.5" thickTop="1" thickBot="1" x14ac:dyDescent="0.95">
      <c r="A144" s="18"/>
      <c r="B144" s="42"/>
      <c r="C144" s="52" t="s">
        <v>185</v>
      </c>
      <c r="D144" s="30">
        <f>SUM(V19+V21+V23+V25)</f>
        <v>0</v>
      </c>
      <c r="E144" s="30">
        <v>435621</v>
      </c>
      <c r="F144" s="30"/>
      <c r="G144" s="30" t="s">
        <v>35</v>
      </c>
      <c r="H144" s="30"/>
      <c r="I144" s="30"/>
      <c r="J144" s="30"/>
      <c r="K144" s="30"/>
      <c r="L144" s="30"/>
      <c r="M144" s="30"/>
      <c r="N144" s="33"/>
      <c r="O144" s="2"/>
      <c r="P144" s="2"/>
      <c r="Q144" s="2"/>
      <c r="R144" s="2">
        <v>112</v>
      </c>
      <c r="S144" s="2"/>
      <c r="T144" s="1"/>
    </row>
    <row r="145" spans="1:20" ht="76.5" thickTop="1" thickBot="1" x14ac:dyDescent="0.95">
      <c r="A145" s="18"/>
      <c r="B145" s="42"/>
      <c r="C145" s="52" t="s">
        <v>190</v>
      </c>
      <c r="D145" s="30">
        <f>SUM(D141+D142)</f>
        <v>0</v>
      </c>
      <c r="E145" s="44" t="s">
        <v>191</v>
      </c>
      <c r="F145" s="30"/>
      <c r="G145" s="30" t="s">
        <v>35</v>
      </c>
      <c r="H145" s="30"/>
      <c r="I145" s="30"/>
      <c r="J145" s="30"/>
      <c r="K145" s="30"/>
      <c r="L145" s="30"/>
      <c r="M145" s="30"/>
      <c r="N145" s="33"/>
      <c r="O145" s="2"/>
      <c r="P145" s="2"/>
      <c r="Q145" s="2"/>
      <c r="R145" s="2">
        <v>113</v>
      </c>
      <c r="S145" s="2"/>
      <c r="T145" s="1"/>
    </row>
    <row r="146" spans="1:20" ht="76.5" thickTop="1" thickBot="1" x14ac:dyDescent="0.95">
      <c r="A146" s="18"/>
      <c r="B146" s="42"/>
      <c r="C146" s="49" t="s">
        <v>195</v>
      </c>
      <c r="D146" s="30">
        <f>SUM(((D19*4)+(D23*4)+(D23*4)+(D25*4)))</f>
        <v>0</v>
      </c>
      <c r="E146" s="30">
        <v>13208</v>
      </c>
      <c r="F146" s="30"/>
      <c r="G146" s="30" t="s">
        <v>33</v>
      </c>
      <c r="H146" s="30"/>
      <c r="I146" s="30"/>
      <c r="J146" s="30"/>
      <c r="K146" s="30"/>
      <c r="L146" s="30"/>
      <c r="M146" s="30"/>
      <c r="N146" s="33"/>
      <c r="O146" s="2"/>
      <c r="P146" s="2"/>
      <c r="Q146" s="2"/>
      <c r="R146" s="2">
        <v>114</v>
      </c>
      <c r="S146" s="2"/>
      <c r="T146" s="1"/>
    </row>
    <row r="147" spans="1:20" ht="76.5" thickTop="1" thickBot="1" x14ac:dyDescent="0.95">
      <c r="A147" s="18"/>
      <c r="B147" s="42"/>
      <c r="C147" s="49" t="s">
        <v>203</v>
      </c>
      <c r="D147" s="30"/>
      <c r="E147" s="30">
        <v>7063</v>
      </c>
      <c r="F147" s="30"/>
      <c r="G147" s="30" t="s">
        <v>33</v>
      </c>
      <c r="H147" s="30"/>
      <c r="I147" s="30"/>
      <c r="J147" s="30"/>
      <c r="K147" s="30"/>
      <c r="L147" s="30"/>
      <c r="M147" s="30"/>
      <c r="N147" s="33"/>
      <c r="O147" s="2"/>
      <c r="P147" s="2"/>
      <c r="Q147" s="2"/>
      <c r="R147" s="2"/>
      <c r="S147" s="2"/>
      <c r="T147" s="1"/>
    </row>
    <row r="148" spans="1:20" ht="76.5" thickTop="1" thickBot="1" x14ac:dyDescent="0.95">
      <c r="A148" s="18"/>
      <c r="B148" s="42"/>
      <c r="C148" s="49" t="s">
        <v>204</v>
      </c>
      <c r="D148" s="30">
        <f>SUM(Y19+Y21+Y23+Y25+Z19+Z21+Z23+Z25)</f>
        <v>0</v>
      </c>
      <c r="E148" s="30">
        <v>3100</v>
      </c>
      <c r="F148" s="30"/>
      <c r="G148" s="30" t="s">
        <v>33</v>
      </c>
      <c r="H148" s="30"/>
      <c r="I148" s="30"/>
      <c r="J148" s="30"/>
      <c r="K148" s="30"/>
      <c r="L148" s="30"/>
      <c r="M148" s="30"/>
      <c r="N148" s="33"/>
      <c r="O148" s="2"/>
      <c r="P148" s="2"/>
      <c r="Q148" s="2"/>
      <c r="R148" s="2"/>
      <c r="S148" s="2"/>
      <c r="T148" s="1"/>
    </row>
    <row r="149" spans="1:20" ht="76.5" thickTop="1" thickBot="1" x14ac:dyDescent="0.95">
      <c r="A149" s="18"/>
      <c r="B149" s="42"/>
      <c r="C149" s="49" t="s">
        <v>205</v>
      </c>
      <c r="D149" s="30">
        <f>SUM(Y19+Y21+Y23+Y25)</f>
        <v>0</v>
      </c>
      <c r="E149" s="30">
        <v>3101</v>
      </c>
      <c r="F149" s="30"/>
      <c r="G149" s="30" t="s">
        <v>33</v>
      </c>
      <c r="H149" s="30"/>
      <c r="I149" s="30"/>
      <c r="J149" s="30"/>
      <c r="K149" s="30"/>
      <c r="L149" s="30"/>
      <c r="M149" s="30"/>
      <c r="N149" s="33"/>
      <c r="O149" s="2"/>
      <c r="P149" s="2"/>
      <c r="Q149" s="2"/>
      <c r="R149" s="2"/>
      <c r="S149" s="2"/>
      <c r="T149" s="1"/>
    </row>
    <row r="150" spans="1:20" ht="76.5" thickTop="1" thickBot="1" x14ac:dyDescent="0.95">
      <c r="A150" s="18"/>
      <c r="B150" s="42"/>
      <c r="C150" s="49" t="s">
        <v>206</v>
      </c>
      <c r="D150" s="30">
        <f>SUM(Z19+Z21+Z23+Z25)</f>
        <v>0</v>
      </c>
      <c r="E150" s="30">
        <v>3102</v>
      </c>
      <c r="F150" s="30"/>
      <c r="G150" s="30" t="s">
        <v>33</v>
      </c>
      <c r="H150" s="30"/>
      <c r="I150" s="30"/>
      <c r="J150" s="30"/>
      <c r="K150" s="30"/>
      <c r="L150" s="30"/>
      <c r="M150" s="30"/>
      <c r="N150" s="33"/>
      <c r="O150" s="2"/>
      <c r="P150" s="2"/>
      <c r="Q150" s="2"/>
      <c r="R150" s="2"/>
      <c r="S150" s="2"/>
      <c r="T150" s="1"/>
    </row>
    <row r="151" spans="1:20" ht="100.5" customHeight="1" thickTop="1" thickBot="1" x14ac:dyDescent="0.95">
      <c r="A151" s="18"/>
      <c r="B151" s="42"/>
      <c r="C151" s="30" t="s">
        <v>207</v>
      </c>
      <c r="D151" s="30">
        <f>SUM(D148)</f>
        <v>0</v>
      </c>
      <c r="E151" s="30">
        <v>3099</v>
      </c>
      <c r="F151" s="30"/>
      <c r="G151" s="30" t="s">
        <v>33</v>
      </c>
      <c r="H151" s="30"/>
      <c r="I151" s="30"/>
      <c r="J151" s="30"/>
      <c r="K151" s="30"/>
      <c r="L151" s="30"/>
      <c r="M151" s="30"/>
      <c r="N151" s="33"/>
      <c r="O151" s="2"/>
      <c r="P151" s="2"/>
      <c r="Q151" s="2"/>
      <c r="R151" s="2"/>
      <c r="S151" s="2"/>
      <c r="T151" s="1"/>
    </row>
    <row r="152" spans="1:20" ht="76.5" thickTop="1" thickBot="1" x14ac:dyDescent="0.95">
      <c r="A152" s="18"/>
      <c r="B152" s="42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3"/>
      <c r="O152" s="2"/>
      <c r="P152" s="2"/>
      <c r="Q152" s="2"/>
      <c r="R152" s="2"/>
      <c r="S152" s="2"/>
      <c r="T152" s="1"/>
    </row>
    <row r="153" spans="1:20" ht="76.5" thickTop="1" thickBot="1" x14ac:dyDescent="0.95">
      <c r="A153" s="18"/>
      <c r="B153" s="42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3"/>
      <c r="O153" s="2"/>
      <c r="P153" s="2"/>
      <c r="Q153" s="2"/>
      <c r="R153" s="2"/>
      <c r="S153" s="2"/>
      <c r="T153" s="1"/>
    </row>
    <row r="154" spans="1:20" ht="76.5" thickTop="1" thickBot="1" x14ac:dyDescent="0.95">
      <c r="A154" s="18"/>
      <c r="B154" s="42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3"/>
      <c r="O154" s="2"/>
      <c r="P154" s="2"/>
      <c r="Q154" s="2"/>
      <c r="R154" s="2"/>
      <c r="S154" s="2"/>
      <c r="T154" s="1"/>
    </row>
    <row r="155" spans="1:20" ht="75.75" thickTop="1" x14ac:dyDescent="0.9">
      <c r="A155" s="18"/>
      <c r="B155" s="13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8"/>
      <c r="O155" s="2"/>
      <c r="P155" s="2"/>
      <c r="Q155" s="2"/>
      <c r="R155" s="2"/>
      <c r="S155" s="2"/>
      <c r="T155" s="1"/>
    </row>
    <row r="156" spans="1:20" ht="75" x14ac:dyDescent="0.9">
      <c r="A156" s="18"/>
      <c r="B156" s="13"/>
      <c r="C156" s="1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9"/>
      <c r="O156" s="2"/>
      <c r="P156" s="2"/>
      <c r="Q156" s="2"/>
      <c r="R156" s="2"/>
      <c r="S156" s="2"/>
      <c r="T156" s="1"/>
    </row>
    <row r="157" spans="1:20" ht="75" x14ac:dyDescent="0.9">
      <c r="A157" s="18"/>
      <c r="B157" s="13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9"/>
      <c r="O157" s="2"/>
      <c r="P157" s="2"/>
      <c r="Q157" s="2"/>
      <c r="R157" s="2"/>
      <c r="S157" s="2"/>
      <c r="T157" s="1"/>
    </row>
    <row r="158" spans="1:20" ht="75" x14ac:dyDescent="0.9">
      <c r="A158" s="18"/>
      <c r="B158" s="13"/>
      <c r="C158" s="1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9"/>
      <c r="O158" s="2"/>
      <c r="P158" s="2"/>
      <c r="Q158" s="2"/>
      <c r="R158" s="2"/>
      <c r="S158" s="2"/>
      <c r="T158" s="1"/>
    </row>
    <row r="159" spans="1:20" ht="75" x14ac:dyDescent="0.9">
      <c r="A159" s="18"/>
      <c r="B159" s="13"/>
      <c r="C159" s="1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9"/>
      <c r="O159" s="2"/>
      <c r="P159" s="2"/>
      <c r="Q159" s="2"/>
      <c r="R159" s="2"/>
      <c r="S159" s="2"/>
      <c r="T159" s="1"/>
    </row>
    <row r="160" spans="1:20" ht="75" x14ac:dyDescent="0.9">
      <c r="A160" s="18"/>
      <c r="B160" s="13"/>
      <c r="C160" s="1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9"/>
      <c r="O160" s="2"/>
      <c r="P160" s="2"/>
      <c r="Q160" s="2"/>
      <c r="R160" s="2"/>
      <c r="S160" s="2"/>
      <c r="T160" s="1"/>
    </row>
    <row r="161" spans="1:20" ht="75" x14ac:dyDescent="0.9">
      <c r="A161" s="18"/>
      <c r="B161" s="13"/>
      <c r="C161" s="1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9"/>
      <c r="O161" s="2"/>
      <c r="P161" s="2"/>
      <c r="Q161" s="2"/>
      <c r="R161" s="2"/>
      <c r="S161" s="2"/>
      <c r="T161" s="1"/>
    </row>
    <row r="162" spans="1:20" ht="75" x14ac:dyDescent="0.9">
      <c r="A162" s="18"/>
      <c r="B162" s="13"/>
      <c r="C162" s="1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9"/>
      <c r="O162" s="2"/>
      <c r="P162" s="2"/>
      <c r="Q162" s="2"/>
      <c r="R162" s="2"/>
      <c r="S162" s="2"/>
      <c r="T162" s="1"/>
    </row>
    <row r="163" spans="1:20" ht="75" x14ac:dyDescent="0.9">
      <c r="A163" s="18"/>
      <c r="B163" s="13"/>
      <c r="C163" s="1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9"/>
      <c r="O163" s="2"/>
      <c r="P163" s="2"/>
      <c r="Q163" s="2"/>
      <c r="R163" s="2"/>
      <c r="S163" s="2"/>
      <c r="T163" s="1"/>
    </row>
    <row r="164" spans="1:20" ht="75" x14ac:dyDescent="0.9">
      <c r="A164" s="18"/>
      <c r="B164" s="13"/>
      <c r="C164" s="1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9"/>
      <c r="O164" s="2"/>
      <c r="P164" s="2"/>
      <c r="Q164" s="2"/>
      <c r="R164" s="2"/>
      <c r="S164" s="2"/>
      <c r="T164" s="1"/>
    </row>
    <row r="165" spans="1:20" ht="75" x14ac:dyDescent="0.9">
      <c r="A165" s="18"/>
      <c r="B165" s="13"/>
      <c r="C165" s="1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9"/>
      <c r="O165" s="2"/>
      <c r="P165" s="2"/>
      <c r="Q165" s="2"/>
      <c r="R165" s="2"/>
      <c r="S165" s="2"/>
      <c r="T165" s="1"/>
    </row>
    <row r="166" spans="1:20" ht="75" x14ac:dyDescent="0.9">
      <c r="A166" s="18"/>
      <c r="B166" s="13"/>
      <c r="C166" s="1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9"/>
      <c r="O166" s="2"/>
      <c r="P166" s="2"/>
      <c r="Q166" s="2"/>
      <c r="R166" s="2"/>
      <c r="S166" s="2"/>
      <c r="T166" s="1"/>
    </row>
    <row r="167" spans="1:20" ht="75" x14ac:dyDescent="0.9">
      <c r="A167" s="18"/>
      <c r="B167" s="13"/>
      <c r="C167" s="1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9"/>
      <c r="O167" s="2"/>
      <c r="P167" s="2"/>
      <c r="Q167" s="2"/>
      <c r="R167" s="2"/>
      <c r="S167" s="2"/>
      <c r="T167" s="1"/>
    </row>
    <row r="168" spans="1:20" ht="75" x14ac:dyDescent="0.9">
      <c r="A168" s="18"/>
      <c r="B168" s="13"/>
      <c r="C168" s="1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9"/>
      <c r="O168" s="2"/>
      <c r="P168" s="2"/>
      <c r="Q168" s="2"/>
      <c r="R168" s="2"/>
      <c r="S168" s="2"/>
      <c r="T168" s="1"/>
    </row>
    <row r="169" spans="1:20" ht="75" x14ac:dyDescent="0.9">
      <c r="A169" s="18"/>
      <c r="B169" s="13"/>
      <c r="C169" s="1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9"/>
      <c r="O169" s="2"/>
      <c r="P169" s="2"/>
      <c r="Q169" s="2"/>
      <c r="R169" s="2"/>
      <c r="S169" s="2"/>
      <c r="T169" s="1"/>
    </row>
    <row r="170" spans="1:20" ht="75" x14ac:dyDescent="0.9">
      <c r="A170" s="18"/>
      <c r="B170" s="13"/>
      <c r="C170" s="1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9"/>
      <c r="O170" s="2"/>
      <c r="P170" s="2"/>
      <c r="Q170" s="2"/>
      <c r="R170" s="2"/>
      <c r="S170" s="2"/>
      <c r="T170" s="1"/>
    </row>
    <row r="171" spans="1:20" ht="75" x14ac:dyDescent="0.9">
      <c r="A171" s="18"/>
      <c r="B171" s="13"/>
      <c r="C171" s="1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9"/>
      <c r="O171" s="2"/>
      <c r="P171" s="2"/>
      <c r="Q171" s="2"/>
      <c r="R171" s="2"/>
      <c r="S171" s="2"/>
      <c r="T171" s="1"/>
    </row>
    <row r="172" spans="1:20" ht="75" x14ac:dyDescent="0.9">
      <c r="A172" s="18"/>
      <c r="B172" s="13"/>
      <c r="C172" s="1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9"/>
      <c r="O172" s="2"/>
      <c r="P172" s="2"/>
      <c r="Q172" s="2"/>
      <c r="R172" s="2"/>
      <c r="S172" s="2"/>
      <c r="T172" s="1"/>
    </row>
    <row r="173" spans="1:20" ht="75" x14ac:dyDescent="0.9">
      <c r="A173" s="18"/>
      <c r="B173" s="13"/>
      <c r="C173" s="1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9"/>
      <c r="O173" s="2"/>
      <c r="P173" s="2"/>
      <c r="Q173" s="2"/>
      <c r="R173" s="2"/>
      <c r="S173" s="2"/>
      <c r="T173" s="1"/>
    </row>
    <row r="174" spans="1:20" ht="75" x14ac:dyDescent="0.9">
      <c r="A174" s="18"/>
      <c r="B174" s="13"/>
      <c r="C174" s="1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9"/>
      <c r="O174" s="2"/>
      <c r="P174" s="2"/>
      <c r="Q174" s="2"/>
      <c r="R174" s="2"/>
      <c r="S174" s="2"/>
      <c r="T174" s="1"/>
    </row>
    <row r="175" spans="1:20" ht="75" x14ac:dyDescent="0.9">
      <c r="A175" s="18"/>
      <c r="B175" s="13"/>
      <c r="C175" s="1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9"/>
      <c r="O175" s="2"/>
      <c r="P175" s="2"/>
      <c r="Q175" s="2"/>
      <c r="R175" s="2"/>
      <c r="S175" s="2"/>
      <c r="T175" s="1"/>
    </row>
    <row r="176" spans="1:20" ht="75" x14ac:dyDescent="0.9">
      <c r="A176" s="18"/>
      <c r="B176" s="13"/>
      <c r="C176" s="1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9"/>
      <c r="O176" s="2"/>
      <c r="P176" s="2"/>
      <c r="Q176" s="2"/>
      <c r="R176" s="2"/>
      <c r="S176" s="2"/>
      <c r="T176" s="1"/>
    </row>
    <row r="177" spans="1:20" ht="75" x14ac:dyDescent="0.9">
      <c r="A177" s="18"/>
      <c r="B177" s="13"/>
      <c r="C177" s="1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9"/>
      <c r="O177" s="2"/>
      <c r="P177" s="2"/>
      <c r="Q177" s="2"/>
      <c r="R177" s="2"/>
      <c r="S177" s="2"/>
      <c r="T177" s="1"/>
    </row>
    <row r="178" spans="1:20" ht="75" x14ac:dyDescent="0.9">
      <c r="A178" s="18"/>
      <c r="B178" s="13"/>
      <c r="C178" s="1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9"/>
      <c r="O178" s="2"/>
      <c r="P178" s="2"/>
      <c r="Q178" s="2"/>
      <c r="R178" s="2"/>
      <c r="S178" s="2"/>
      <c r="T178" s="1"/>
    </row>
    <row r="179" spans="1:20" ht="75" x14ac:dyDescent="0.9">
      <c r="A179" s="18"/>
      <c r="B179" s="13"/>
      <c r="C179" s="1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9"/>
      <c r="O179" s="2"/>
      <c r="P179" s="2"/>
      <c r="Q179" s="2"/>
      <c r="R179" s="2"/>
      <c r="S179" s="2"/>
      <c r="T179" s="1"/>
    </row>
    <row r="180" spans="1:20" ht="75" x14ac:dyDescent="0.9">
      <c r="A180" s="18"/>
      <c r="B180" s="13"/>
      <c r="C180" s="1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9"/>
      <c r="O180" s="2"/>
      <c r="P180" s="2"/>
      <c r="Q180" s="2"/>
      <c r="R180" s="2"/>
      <c r="S180" s="2"/>
      <c r="T180" s="1"/>
    </row>
    <row r="181" spans="1:20" ht="75" x14ac:dyDescent="0.9">
      <c r="A181" s="18"/>
      <c r="B181" s="13"/>
      <c r="C181" s="1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9"/>
      <c r="O181" s="2"/>
      <c r="P181" s="2"/>
      <c r="Q181" s="2"/>
      <c r="R181" s="2"/>
      <c r="S181" s="2"/>
      <c r="T181" s="1"/>
    </row>
    <row r="182" spans="1:20" ht="75" x14ac:dyDescent="0.9">
      <c r="A182" s="18"/>
      <c r="B182" s="13"/>
      <c r="C182" s="1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9"/>
      <c r="O182" s="2"/>
      <c r="P182" s="2"/>
      <c r="Q182" s="2"/>
      <c r="R182" s="2"/>
      <c r="S182" s="2"/>
      <c r="T182" s="1"/>
    </row>
    <row r="183" spans="1:20" ht="75" x14ac:dyDescent="0.9">
      <c r="A183" s="18"/>
      <c r="B183" s="13"/>
      <c r="C183" s="1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9"/>
      <c r="O183" s="2"/>
      <c r="P183" s="2"/>
      <c r="Q183" s="2"/>
      <c r="R183" s="2"/>
      <c r="S183" s="2"/>
      <c r="T183" s="1"/>
    </row>
    <row r="184" spans="1:20" ht="75" x14ac:dyDescent="0.9">
      <c r="A184" s="18"/>
      <c r="B184" s="13"/>
      <c r="C184" s="1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9"/>
      <c r="O184" s="2"/>
      <c r="P184" s="2"/>
      <c r="Q184" s="2"/>
      <c r="R184" s="2"/>
      <c r="S184" s="2"/>
      <c r="T184" s="1"/>
    </row>
    <row r="185" spans="1:20" ht="75" x14ac:dyDescent="0.9">
      <c r="A185" s="18"/>
      <c r="B185" s="13"/>
      <c r="C185" s="1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9"/>
      <c r="O185" s="2"/>
      <c r="P185" s="2"/>
      <c r="Q185" s="2"/>
      <c r="R185" s="2"/>
      <c r="S185" s="2"/>
      <c r="T185" s="1"/>
    </row>
    <row r="186" spans="1:20" ht="75" x14ac:dyDescent="0.9">
      <c r="A186" s="18"/>
      <c r="B186" s="13"/>
      <c r="C186" s="11"/>
      <c r="D186" s="3"/>
      <c r="E186" s="3"/>
      <c r="F186" s="7"/>
      <c r="G186" s="3"/>
      <c r="H186" s="3"/>
      <c r="I186" s="3"/>
      <c r="J186" s="3"/>
      <c r="K186" s="3"/>
      <c r="L186" s="3"/>
      <c r="M186" s="3"/>
      <c r="N186" s="9"/>
      <c r="O186" s="2"/>
      <c r="P186" s="2"/>
      <c r="Q186" s="2"/>
      <c r="R186" s="2"/>
      <c r="S186" s="2"/>
      <c r="T186" s="1"/>
    </row>
    <row r="187" spans="1:20" ht="75" x14ac:dyDescent="0.9">
      <c r="A187" s="18"/>
      <c r="B187" s="13"/>
      <c r="C187" s="1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9"/>
      <c r="O187" s="2"/>
      <c r="P187" s="2"/>
      <c r="Q187" s="2"/>
      <c r="R187" s="2"/>
      <c r="S187" s="2"/>
      <c r="T187" s="1"/>
    </row>
    <row r="188" spans="1:20" ht="75" x14ac:dyDescent="0.9">
      <c r="A188" s="18"/>
      <c r="B188" s="13"/>
      <c r="C188" s="11"/>
      <c r="D188" s="3"/>
      <c r="E188" s="3"/>
      <c r="F188" s="3"/>
      <c r="G188" s="3"/>
      <c r="H188" s="3"/>
      <c r="I188" s="7"/>
      <c r="J188" s="3"/>
      <c r="K188" s="3"/>
      <c r="L188" s="3"/>
      <c r="M188" s="3"/>
      <c r="N188" s="9"/>
      <c r="O188" s="2"/>
      <c r="P188" s="2"/>
      <c r="Q188" s="2"/>
      <c r="R188" s="2"/>
      <c r="S188" s="2"/>
      <c r="T188" s="1"/>
    </row>
    <row r="189" spans="1:20" ht="75" x14ac:dyDescent="0.9">
      <c r="A189" s="18"/>
      <c r="B189" s="13"/>
      <c r="C189" s="1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9"/>
      <c r="O189" s="2"/>
      <c r="P189" s="2"/>
      <c r="Q189" s="2"/>
      <c r="R189" s="2"/>
      <c r="S189" s="2"/>
      <c r="T189" s="1"/>
    </row>
    <row r="190" spans="1:20" ht="75" x14ac:dyDescent="0.9">
      <c r="A190" s="18"/>
      <c r="B190" s="13"/>
      <c r="C190" s="1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9"/>
      <c r="O190" s="2"/>
      <c r="P190" s="2"/>
      <c r="Q190" s="2"/>
      <c r="R190" s="2"/>
      <c r="S190" s="2"/>
      <c r="T190" s="1"/>
    </row>
    <row r="191" spans="1:20" ht="75" x14ac:dyDescent="0.9">
      <c r="A191" s="18"/>
      <c r="B191" s="13"/>
      <c r="C191" s="1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9"/>
      <c r="O191" s="2"/>
      <c r="P191" s="2"/>
      <c r="Q191" s="2"/>
      <c r="R191" s="2"/>
      <c r="S191" s="2"/>
      <c r="T191" s="1"/>
    </row>
    <row r="192" spans="1:20" ht="75" x14ac:dyDescent="0.9">
      <c r="A192" s="18"/>
      <c r="B192" s="13"/>
      <c r="C192" s="1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9"/>
      <c r="O192" s="2"/>
      <c r="P192" s="2"/>
      <c r="Q192" s="2"/>
      <c r="R192" s="2"/>
      <c r="S192" s="2"/>
      <c r="T192" s="1"/>
    </row>
    <row r="193" spans="1:20" ht="75" x14ac:dyDescent="0.9">
      <c r="A193" s="18"/>
      <c r="B193" s="13"/>
      <c r="C193" s="1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9"/>
      <c r="O193" s="2"/>
      <c r="P193" s="2"/>
      <c r="Q193" s="2"/>
      <c r="R193" s="2"/>
      <c r="S193" s="2"/>
      <c r="T193" s="1"/>
    </row>
    <row r="194" spans="1:20" ht="75" x14ac:dyDescent="0.9">
      <c r="A194" s="18"/>
      <c r="B194" s="13"/>
      <c r="C194" s="1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9"/>
      <c r="O194" s="2"/>
      <c r="P194" s="2"/>
      <c r="Q194" s="2"/>
      <c r="R194" s="2"/>
      <c r="S194" s="2"/>
      <c r="T194" s="1"/>
    </row>
    <row r="195" spans="1:20" ht="75" x14ac:dyDescent="0.9">
      <c r="A195" s="18"/>
      <c r="B195" s="13"/>
      <c r="C195" s="1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9"/>
      <c r="O195" s="2"/>
      <c r="P195" s="2"/>
      <c r="Q195" s="2"/>
      <c r="R195" s="2"/>
      <c r="S195" s="2"/>
      <c r="T195" s="1"/>
    </row>
    <row r="196" spans="1:20" ht="75" x14ac:dyDescent="0.9">
      <c r="A196" s="18"/>
      <c r="B196" s="13"/>
      <c r="C196" s="1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9"/>
      <c r="O196" s="2"/>
      <c r="P196" s="2"/>
      <c r="Q196" s="2"/>
      <c r="R196" s="2"/>
      <c r="S196" s="2"/>
      <c r="T196" s="1"/>
    </row>
    <row r="197" spans="1:20" ht="75" x14ac:dyDescent="0.9">
      <c r="A197" s="18"/>
      <c r="B197" s="13"/>
      <c r="C197" s="1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9"/>
      <c r="O197" s="2"/>
      <c r="P197" s="2"/>
      <c r="Q197" s="2"/>
      <c r="R197" s="2"/>
      <c r="S197" s="2"/>
      <c r="T197" s="1"/>
    </row>
    <row r="198" spans="1:20" ht="75" x14ac:dyDescent="0.9">
      <c r="A198" s="18"/>
      <c r="B198" s="13"/>
      <c r="C198" s="1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9"/>
      <c r="O198" s="2"/>
      <c r="P198" s="2"/>
      <c r="Q198" s="2"/>
      <c r="R198" s="2"/>
      <c r="S198" s="2"/>
      <c r="T198" s="1"/>
    </row>
    <row r="199" spans="1:20" ht="75" x14ac:dyDescent="0.9">
      <c r="A199" s="18"/>
      <c r="B199" s="13"/>
      <c r="C199" s="1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9"/>
      <c r="O199" s="2"/>
      <c r="P199" s="2"/>
      <c r="Q199" s="2"/>
      <c r="R199" s="2"/>
      <c r="S199" s="2"/>
      <c r="T199" s="1"/>
    </row>
    <row r="200" spans="1:20" ht="75" x14ac:dyDescent="0.9">
      <c r="A200" s="18"/>
      <c r="B200" s="13"/>
      <c r="C200" s="1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9"/>
      <c r="O200" s="2"/>
      <c r="P200" s="2"/>
      <c r="Q200" s="2"/>
      <c r="R200" s="2"/>
      <c r="S200" s="2"/>
      <c r="T200" s="1"/>
    </row>
    <row r="201" spans="1:20" ht="75" x14ac:dyDescent="0.9">
      <c r="A201" s="18"/>
      <c r="B201" s="13"/>
      <c r="C201" s="1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9"/>
      <c r="O201" s="2"/>
      <c r="P201" s="2"/>
      <c r="Q201" s="2"/>
      <c r="R201" s="2"/>
      <c r="S201" s="2"/>
      <c r="T201" s="1"/>
    </row>
    <row r="202" spans="1:20" ht="75" x14ac:dyDescent="0.9">
      <c r="A202" s="18"/>
      <c r="B202" s="13"/>
      <c r="C202" s="1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9"/>
      <c r="O202" s="2"/>
      <c r="P202" s="2"/>
      <c r="Q202" s="2"/>
      <c r="R202" s="2"/>
      <c r="S202" s="2"/>
      <c r="T202" s="1"/>
    </row>
    <row r="203" spans="1:20" ht="75" x14ac:dyDescent="0.9">
      <c r="A203" s="18"/>
      <c r="B203" s="13"/>
      <c r="C203" s="1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9"/>
      <c r="O203" s="2"/>
      <c r="P203" s="2"/>
      <c r="Q203" s="2"/>
      <c r="R203" s="2"/>
      <c r="S203" s="2"/>
      <c r="T203" s="1"/>
    </row>
    <row r="204" spans="1:20" ht="75" x14ac:dyDescent="0.9">
      <c r="A204" s="18"/>
      <c r="B204" s="13"/>
      <c r="C204" s="1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9"/>
      <c r="O204" s="2"/>
      <c r="P204" s="2"/>
      <c r="Q204" s="2"/>
      <c r="R204" s="2"/>
      <c r="S204" s="2"/>
      <c r="T204" s="1"/>
    </row>
    <row r="205" spans="1:20" ht="75" x14ac:dyDescent="0.9">
      <c r="A205" s="18"/>
      <c r="B205" s="13"/>
      <c r="C205" s="1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9"/>
      <c r="O205" s="2"/>
      <c r="P205" s="2"/>
      <c r="Q205" s="2"/>
      <c r="R205" s="2"/>
      <c r="S205" s="2"/>
      <c r="T205" s="1"/>
    </row>
    <row r="206" spans="1:20" ht="75" x14ac:dyDescent="0.9">
      <c r="A206" s="18"/>
      <c r="B206" s="13"/>
      <c r="C206" s="1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9"/>
      <c r="O206" s="2"/>
      <c r="P206" s="2"/>
      <c r="Q206" s="2"/>
      <c r="R206" s="2"/>
      <c r="S206" s="2"/>
      <c r="T206" s="1"/>
    </row>
    <row r="207" spans="1:20" ht="75" x14ac:dyDescent="0.9">
      <c r="A207" s="18"/>
      <c r="B207" s="13"/>
      <c r="C207" s="1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9"/>
      <c r="O207" s="2"/>
      <c r="P207" s="2"/>
      <c r="Q207" s="2"/>
      <c r="R207" s="2"/>
      <c r="S207" s="2"/>
      <c r="T207" s="1"/>
    </row>
    <row r="208" spans="1:20" ht="75" x14ac:dyDescent="0.9">
      <c r="A208" s="18"/>
      <c r="B208" s="13"/>
      <c r="C208" s="1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9"/>
      <c r="O208" s="2"/>
      <c r="P208" s="2"/>
      <c r="Q208" s="2"/>
      <c r="R208" s="2"/>
      <c r="S208" s="2"/>
      <c r="T208" s="1"/>
    </row>
    <row r="209" spans="1:20" ht="75" x14ac:dyDescent="0.9">
      <c r="A209" s="18"/>
      <c r="B209" s="13"/>
      <c r="C209" s="1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9"/>
      <c r="O209" s="2"/>
      <c r="P209" s="2"/>
      <c r="Q209" s="2"/>
      <c r="R209" s="2"/>
      <c r="S209" s="2"/>
      <c r="T209" s="1"/>
    </row>
    <row r="210" spans="1:20" ht="75" x14ac:dyDescent="0.9">
      <c r="A210" s="18"/>
      <c r="B210" s="13"/>
      <c r="C210" s="1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9"/>
      <c r="O210" s="2"/>
      <c r="P210" s="2"/>
      <c r="Q210" s="2"/>
      <c r="R210" s="2"/>
      <c r="S210" s="2"/>
      <c r="T210" s="1"/>
    </row>
    <row r="211" spans="1:20" ht="75" x14ac:dyDescent="0.9">
      <c r="A211" s="18"/>
      <c r="B211" s="13"/>
      <c r="C211" s="1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9"/>
      <c r="O211" s="2"/>
      <c r="P211" s="4"/>
      <c r="Q211" s="4"/>
      <c r="R211" s="4"/>
      <c r="S211" s="4"/>
    </row>
    <row r="212" spans="1:20" ht="75" x14ac:dyDescent="0.9">
      <c r="A212" s="18"/>
      <c r="B212" s="13"/>
      <c r="C212" s="1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9"/>
      <c r="O212" s="2"/>
      <c r="P212" s="4"/>
      <c r="Q212" s="4"/>
      <c r="R212" s="4"/>
      <c r="S212" s="4"/>
    </row>
    <row r="213" spans="1:20" ht="75" x14ac:dyDescent="0.9">
      <c r="A213" s="18"/>
      <c r="B213" s="13"/>
      <c r="C213" s="1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9"/>
      <c r="O213" s="2"/>
      <c r="P213" s="4"/>
      <c r="Q213" s="4"/>
      <c r="R213" s="4"/>
      <c r="S213" s="4"/>
    </row>
    <row r="214" spans="1:20" ht="75" x14ac:dyDescent="0.9">
      <c r="A214" s="18"/>
      <c r="B214" s="13"/>
      <c r="C214" s="1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9"/>
      <c r="O214" s="2"/>
      <c r="P214" s="4"/>
      <c r="Q214" s="4"/>
      <c r="R214" s="4"/>
      <c r="S214" s="4"/>
    </row>
    <row r="215" spans="1:20" ht="75" x14ac:dyDescent="0.9">
      <c r="A215" s="18"/>
      <c r="B215" s="13"/>
      <c r="C215" s="1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9"/>
      <c r="O215" s="2"/>
      <c r="P215" s="4"/>
      <c r="Q215" s="4"/>
      <c r="R215" s="4"/>
      <c r="S215" s="4"/>
    </row>
    <row r="216" spans="1:20" ht="75" x14ac:dyDescent="0.9">
      <c r="A216" s="18"/>
      <c r="B216" s="13"/>
      <c r="C216" s="1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9"/>
      <c r="O216" s="2"/>
      <c r="P216" s="4"/>
      <c r="Q216" s="4"/>
      <c r="R216" s="4"/>
      <c r="S216" s="4"/>
    </row>
    <row r="217" spans="1:20" ht="75" x14ac:dyDescent="0.9">
      <c r="A217" s="18"/>
      <c r="B217" s="13"/>
      <c r="C217" s="1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9"/>
      <c r="O217" s="2"/>
      <c r="P217" s="4"/>
      <c r="Q217" s="4"/>
      <c r="R217" s="4"/>
      <c r="S217" s="4"/>
    </row>
    <row r="218" spans="1:20" ht="75" x14ac:dyDescent="0.9">
      <c r="A218" s="18"/>
      <c r="B218" s="13"/>
      <c r="C218" s="1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9"/>
      <c r="O218" s="2"/>
      <c r="P218" s="4"/>
      <c r="Q218" s="4"/>
      <c r="R218" s="4"/>
      <c r="S218" s="4"/>
    </row>
    <row r="219" spans="1:20" ht="75" x14ac:dyDescent="0.9">
      <c r="A219" s="18"/>
      <c r="B219" s="13"/>
      <c r="C219" s="1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9"/>
      <c r="O219" s="2"/>
      <c r="P219" s="4"/>
      <c r="Q219" s="4"/>
      <c r="R219" s="4"/>
      <c r="S219" s="4"/>
    </row>
    <row r="220" spans="1:20" ht="75" x14ac:dyDescent="0.9">
      <c r="A220" s="18"/>
      <c r="B220" s="13"/>
      <c r="C220" s="1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9"/>
      <c r="O220" s="2"/>
      <c r="P220" s="4"/>
      <c r="Q220" s="4"/>
      <c r="R220" s="4"/>
      <c r="S220" s="4"/>
    </row>
    <row r="221" spans="1:20" ht="75" x14ac:dyDescent="0.9">
      <c r="A221" s="18"/>
      <c r="B221" s="13"/>
      <c r="C221" s="1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9"/>
      <c r="O221" s="2"/>
      <c r="P221" s="4"/>
      <c r="Q221" s="4"/>
      <c r="R221" s="4"/>
      <c r="S221" s="4"/>
    </row>
    <row r="222" spans="1:20" ht="75" x14ac:dyDescent="0.9">
      <c r="A222" s="18"/>
      <c r="B222" s="13"/>
      <c r="C222" s="1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9"/>
      <c r="O222" s="2"/>
      <c r="P222" s="4"/>
      <c r="Q222" s="4"/>
      <c r="R222" s="4"/>
      <c r="S222" s="4"/>
    </row>
    <row r="223" spans="1:20" ht="75" x14ac:dyDescent="0.9">
      <c r="A223" s="18"/>
      <c r="B223" s="13"/>
      <c r="C223" s="1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9"/>
      <c r="O223" s="2"/>
      <c r="P223" s="4"/>
      <c r="Q223" s="4"/>
      <c r="R223" s="4"/>
      <c r="S223" s="4"/>
    </row>
    <row r="224" spans="1:20" ht="75" x14ac:dyDescent="0.9">
      <c r="A224" s="18"/>
      <c r="B224" s="13"/>
      <c r="C224" s="1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9"/>
      <c r="O224" s="2"/>
      <c r="P224" s="4"/>
      <c r="Q224" s="4"/>
      <c r="R224" s="4"/>
      <c r="S224" s="4"/>
    </row>
    <row r="225" spans="1:19" ht="75" x14ac:dyDescent="0.9">
      <c r="A225" s="18"/>
      <c r="B225" s="13"/>
      <c r="C225" s="1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9"/>
      <c r="O225" s="2"/>
      <c r="P225" s="4"/>
      <c r="Q225" s="4"/>
      <c r="R225" s="4"/>
      <c r="S225" s="4"/>
    </row>
    <row r="226" spans="1:19" ht="75" x14ac:dyDescent="0.9">
      <c r="A226" s="18"/>
      <c r="B226" s="13"/>
      <c r="C226" s="1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9"/>
      <c r="O226" s="2"/>
      <c r="P226" s="4"/>
      <c r="Q226" s="4"/>
      <c r="R226" s="4"/>
      <c r="S226" s="4"/>
    </row>
    <row r="227" spans="1:19" ht="75" x14ac:dyDescent="0.9">
      <c r="A227" s="18"/>
      <c r="B227" s="13"/>
      <c r="C227" s="1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9"/>
      <c r="O227" s="2"/>
      <c r="P227" s="4"/>
      <c r="Q227" s="4"/>
      <c r="R227" s="4"/>
      <c r="S227" s="4"/>
    </row>
    <row r="228" spans="1:19" ht="75" x14ac:dyDescent="0.9">
      <c r="A228" s="18"/>
      <c r="B228" s="13"/>
      <c r="C228" s="1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9"/>
      <c r="O228" s="2"/>
      <c r="P228" s="4"/>
      <c r="Q228" s="4"/>
      <c r="R228" s="4"/>
      <c r="S228" s="4"/>
    </row>
    <row r="229" spans="1:19" ht="75" x14ac:dyDescent="0.9">
      <c r="A229" s="18"/>
      <c r="B229" s="13"/>
      <c r="C229" s="12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10"/>
      <c r="O229" s="1"/>
    </row>
    <row r="230" spans="1:19" ht="75" x14ac:dyDescent="0.9">
      <c r="A230" s="18"/>
      <c r="B230" s="13"/>
      <c r="C230" s="1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10"/>
      <c r="O230" s="1"/>
    </row>
    <row r="231" spans="1:19" ht="75" x14ac:dyDescent="0.9">
      <c r="A231" s="18"/>
      <c r="B231" s="13"/>
      <c r="C231" s="1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10"/>
      <c r="O231" s="1"/>
    </row>
    <row r="232" spans="1:19" ht="75" x14ac:dyDescent="0.9">
      <c r="A232" s="18"/>
      <c r="B232" s="13"/>
      <c r="C232" s="12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10"/>
      <c r="O232" s="1"/>
    </row>
    <row r="233" spans="1:19" ht="75" x14ac:dyDescent="0.9">
      <c r="A233" s="18"/>
      <c r="B233" s="13"/>
      <c r="C233" s="12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10"/>
      <c r="O233" s="1"/>
    </row>
    <row r="234" spans="1:19" ht="75" x14ac:dyDescent="0.9">
      <c r="A234" s="18"/>
      <c r="B234" s="13"/>
      <c r="C234" s="12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10"/>
      <c r="O234" s="1"/>
    </row>
    <row r="235" spans="1:19" ht="75" x14ac:dyDescent="0.9">
      <c r="A235" s="18"/>
      <c r="B235" s="13"/>
      <c r="C235" s="12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10"/>
      <c r="O235" s="1"/>
    </row>
    <row r="236" spans="1:19" ht="75" x14ac:dyDescent="0.9">
      <c r="A236" s="18"/>
      <c r="B236" s="13"/>
      <c r="C236" s="12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10"/>
      <c r="O236" s="1"/>
    </row>
    <row r="237" spans="1:19" ht="75" x14ac:dyDescent="0.9">
      <c r="A237" s="18"/>
      <c r="B237" s="13"/>
      <c r="C237" s="1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10"/>
      <c r="O237" s="1"/>
    </row>
    <row r="238" spans="1:19" ht="75" x14ac:dyDescent="0.9">
      <c r="A238" s="18"/>
      <c r="B238" s="13"/>
      <c r="C238" s="12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10"/>
      <c r="O238" s="1"/>
    </row>
    <row r="239" spans="1:19" ht="75" x14ac:dyDescent="0.9">
      <c r="A239" s="18"/>
      <c r="B239" s="13"/>
      <c r="C239" s="12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10"/>
      <c r="O239" s="1"/>
    </row>
    <row r="240" spans="1:19" ht="75" x14ac:dyDescent="0.9">
      <c r="A240" s="18"/>
      <c r="B240" s="13"/>
      <c r="C240" s="12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10"/>
      <c r="O240" s="1"/>
    </row>
    <row r="241" spans="1:15" ht="75" x14ac:dyDescent="0.9">
      <c r="A241" s="18"/>
      <c r="B241" s="13"/>
      <c r="C241" s="12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10"/>
      <c r="O241" s="1"/>
    </row>
    <row r="242" spans="1:15" ht="75" x14ac:dyDescent="0.9">
      <c r="A242" s="18"/>
      <c r="B242" s="13"/>
      <c r="C242" s="12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10"/>
      <c r="O242" s="1"/>
    </row>
    <row r="243" spans="1:15" ht="75" x14ac:dyDescent="0.9">
      <c r="A243" s="18"/>
      <c r="B243" s="13"/>
      <c r="C243" s="12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10"/>
      <c r="O243" s="1"/>
    </row>
    <row r="244" spans="1:15" ht="75" x14ac:dyDescent="0.9">
      <c r="A244" s="18"/>
      <c r="B244" s="13"/>
      <c r="C244" s="12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10"/>
      <c r="O244" s="1"/>
    </row>
    <row r="245" spans="1:15" ht="75" x14ac:dyDescent="0.9">
      <c r="A245" s="18"/>
      <c r="B245" s="13"/>
      <c r="C245" s="12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10"/>
      <c r="O245" s="1"/>
    </row>
    <row r="246" spans="1:15" ht="75" x14ac:dyDescent="0.9">
      <c r="A246" s="18"/>
      <c r="B246" s="13"/>
      <c r="C246" s="12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10"/>
      <c r="O246" s="1"/>
    </row>
    <row r="247" spans="1:15" ht="75" x14ac:dyDescent="0.9">
      <c r="A247" s="18"/>
      <c r="B247" s="13"/>
      <c r="C247" s="12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10"/>
      <c r="O247" s="1"/>
    </row>
    <row r="248" spans="1:15" ht="75" x14ac:dyDescent="0.9">
      <c r="A248" s="18"/>
      <c r="B248" s="13"/>
      <c r="C248" s="12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10"/>
      <c r="O248" s="1"/>
    </row>
    <row r="249" spans="1:15" ht="75" x14ac:dyDescent="0.9">
      <c r="A249" s="18"/>
      <c r="B249" s="13"/>
      <c r="C249" s="12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10"/>
      <c r="O249" s="1"/>
    </row>
    <row r="250" spans="1:15" ht="75" x14ac:dyDescent="0.9">
      <c r="A250" s="18"/>
      <c r="B250" s="13"/>
      <c r="C250" s="12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10"/>
      <c r="O250" s="1"/>
    </row>
    <row r="251" spans="1:15" ht="75" x14ac:dyDescent="0.9">
      <c r="A251" s="18"/>
      <c r="B251" s="13"/>
      <c r="C251" s="12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10"/>
      <c r="O251" s="1"/>
    </row>
    <row r="252" spans="1:15" ht="75" x14ac:dyDescent="0.9">
      <c r="A252" s="18"/>
      <c r="B252" s="13"/>
      <c r="C252" s="12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10"/>
      <c r="O252" s="1"/>
    </row>
    <row r="253" spans="1:15" ht="75" x14ac:dyDescent="0.9">
      <c r="A253" s="18"/>
      <c r="B253" s="13"/>
      <c r="C253" s="12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10"/>
      <c r="O253" s="1"/>
    </row>
    <row r="254" spans="1:15" ht="75" x14ac:dyDescent="0.9">
      <c r="A254" s="18"/>
      <c r="B254" s="13"/>
      <c r="C254" s="12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10"/>
      <c r="O254" s="1"/>
    </row>
    <row r="255" spans="1:15" ht="75" x14ac:dyDescent="0.9">
      <c r="A255" s="18"/>
      <c r="B255" s="13"/>
      <c r="C255" s="12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10"/>
      <c r="O255" s="1"/>
    </row>
    <row r="256" spans="1:15" ht="75" x14ac:dyDescent="0.9">
      <c r="A256" s="18"/>
      <c r="B256" s="13"/>
      <c r="C256" s="12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10"/>
      <c r="O256" s="1"/>
    </row>
    <row r="257" spans="1:15" ht="75" x14ac:dyDescent="0.9">
      <c r="A257" s="18"/>
      <c r="B257" s="13"/>
      <c r="C257" s="12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10"/>
      <c r="O257" s="1"/>
    </row>
    <row r="258" spans="1:15" ht="75" x14ac:dyDescent="0.9">
      <c r="A258" s="18"/>
      <c r="B258" s="13"/>
      <c r="C258" s="12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10"/>
      <c r="O258" s="1"/>
    </row>
    <row r="259" spans="1:15" ht="75" x14ac:dyDescent="0.9">
      <c r="A259" s="18"/>
      <c r="B259" s="13"/>
      <c r="C259" s="12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10"/>
      <c r="O259" s="1"/>
    </row>
    <row r="260" spans="1:15" ht="75" x14ac:dyDescent="0.9">
      <c r="A260" s="18"/>
      <c r="B260" s="13"/>
      <c r="C260" s="1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10"/>
      <c r="O260" s="1"/>
    </row>
    <row r="261" spans="1:15" ht="75" x14ac:dyDescent="0.9">
      <c r="A261" s="18"/>
      <c r="B261" s="13"/>
      <c r="C261" s="12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10"/>
      <c r="O261" s="1"/>
    </row>
    <row r="262" spans="1:15" ht="75" x14ac:dyDescent="0.9">
      <c r="A262" s="18"/>
      <c r="B262" s="13"/>
      <c r="C262" s="12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10"/>
      <c r="O262" s="1"/>
    </row>
    <row r="263" spans="1:15" ht="75" x14ac:dyDescent="0.9">
      <c r="A263" s="18"/>
      <c r="B263" s="13"/>
      <c r="C263" s="12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10"/>
      <c r="O263" s="1"/>
    </row>
    <row r="264" spans="1:15" ht="75" x14ac:dyDescent="0.9">
      <c r="A264" s="18"/>
      <c r="B264" s="13"/>
      <c r="C264" s="12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10"/>
      <c r="O264" s="1"/>
    </row>
    <row r="265" spans="1:15" ht="75" x14ac:dyDescent="0.9">
      <c r="A265" s="18"/>
      <c r="B265" s="13"/>
      <c r="C265" s="12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10"/>
      <c r="O265" s="1"/>
    </row>
    <row r="266" spans="1:15" ht="75" x14ac:dyDescent="0.9">
      <c r="A266" s="18"/>
      <c r="B266" s="13"/>
      <c r="C266" s="12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10"/>
      <c r="O266" s="1"/>
    </row>
    <row r="267" spans="1:15" ht="75" x14ac:dyDescent="0.9">
      <c r="A267" s="18"/>
      <c r="B267" s="13"/>
      <c r="C267" s="12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10"/>
      <c r="O267" s="1"/>
    </row>
    <row r="268" spans="1:15" ht="75" x14ac:dyDescent="0.9">
      <c r="A268" s="18"/>
      <c r="B268" s="13"/>
      <c r="C268" s="12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10"/>
      <c r="O268" s="1"/>
    </row>
    <row r="269" spans="1:15" ht="75" x14ac:dyDescent="0.9">
      <c r="A269" s="18"/>
      <c r="B269" s="13"/>
      <c r="C269" s="12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10"/>
      <c r="O269" s="1"/>
    </row>
    <row r="270" spans="1:15" ht="75" x14ac:dyDescent="0.9">
      <c r="A270" s="18"/>
      <c r="B270" s="13"/>
      <c r="C270" s="12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10"/>
      <c r="O270" s="1"/>
    </row>
    <row r="271" spans="1:15" ht="75" x14ac:dyDescent="0.9">
      <c r="A271" s="18"/>
      <c r="B271" s="13"/>
      <c r="C271" s="1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10"/>
      <c r="O271" s="1"/>
    </row>
    <row r="272" spans="1:15" ht="75" x14ac:dyDescent="0.9">
      <c r="A272" s="18"/>
      <c r="B272" s="13"/>
      <c r="C272" s="1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10"/>
      <c r="O272" s="1"/>
    </row>
    <row r="273" spans="1:15" ht="75" x14ac:dyDescent="0.9">
      <c r="A273" s="18"/>
      <c r="B273" s="13"/>
      <c r="C273" s="1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10"/>
      <c r="O273" s="1"/>
    </row>
    <row r="274" spans="1:15" ht="75" x14ac:dyDescent="0.9">
      <c r="A274" s="18"/>
      <c r="B274" s="13"/>
      <c r="C274" s="1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10"/>
      <c r="O274" s="1"/>
    </row>
    <row r="275" spans="1:15" ht="75" x14ac:dyDescent="0.9">
      <c r="A275" s="18"/>
      <c r="B275" s="13"/>
      <c r="C275" s="1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10"/>
      <c r="O275" s="1"/>
    </row>
    <row r="276" spans="1:15" ht="75" x14ac:dyDescent="0.9">
      <c r="A276" s="18"/>
      <c r="B276" s="13"/>
      <c r="C276" s="1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10"/>
      <c r="O276" s="1"/>
    </row>
    <row r="277" spans="1:15" ht="75" x14ac:dyDescent="0.9">
      <c r="A277" s="18"/>
      <c r="B277" s="13"/>
      <c r="C277" s="1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10"/>
      <c r="O277" s="1"/>
    </row>
    <row r="278" spans="1:15" ht="75" x14ac:dyDescent="0.9">
      <c r="A278" s="18"/>
      <c r="B278" s="13"/>
      <c r="C278" s="12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10"/>
      <c r="O278" s="1"/>
    </row>
    <row r="279" spans="1:15" ht="75" x14ac:dyDescent="0.9">
      <c r="A279" s="18"/>
      <c r="B279" s="13"/>
      <c r="C279" s="12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10"/>
      <c r="O279" s="1"/>
    </row>
    <row r="280" spans="1:15" ht="75" x14ac:dyDescent="0.9">
      <c r="A280" s="18"/>
      <c r="B280" s="13"/>
      <c r="C280" s="12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10"/>
      <c r="O280" s="1"/>
    </row>
    <row r="281" spans="1:15" ht="75" x14ac:dyDescent="0.9">
      <c r="A281" s="18"/>
      <c r="B281" s="13"/>
      <c r="C281" s="1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10"/>
      <c r="O281" s="1"/>
    </row>
    <row r="282" spans="1:15" ht="75" x14ac:dyDescent="0.9">
      <c r="A282" s="18"/>
      <c r="B282" s="13"/>
      <c r="C282" s="12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10"/>
      <c r="O282" s="1"/>
    </row>
    <row r="283" spans="1:15" ht="75" x14ac:dyDescent="0.9">
      <c r="A283" s="18"/>
      <c r="B283" s="13"/>
      <c r="C283" s="12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10"/>
      <c r="O283" s="1"/>
    </row>
    <row r="284" spans="1:15" ht="75" x14ac:dyDescent="0.9">
      <c r="A284" s="18"/>
      <c r="B284" s="13"/>
      <c r="C284" s="12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10"/>
      <c r="O284" s="1"/>
    </row>
    <row r="285" spans="1:15" ht="75" x14ac:dyDescent="0.9">
      <c r="A285" s="18"/>
      <c r="B285" s="13"/>
      <c r="C285" s="12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10"/>
      <c r="O285" s="1"/>
    </row>
    <row r="286" spans="1:15" ht="75" x14ac:dyDescent="0.9">
      <c r="A286" s="18"/>
      <c r="B286" s="13"/>
      <c r="C286" s="12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10"/>
      <c r="O286" s="1"/>
    </row>
    <row r="287" spans="1:15" ht="75" x14ac:dyDescent="0.9">
      <c r="A287" s="18"/>
      <c r="B287" s="13"/>
      <c r="C287" s="12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10"/>
      <c r="O287" s="1"/>
    </row>
    <row r="288" spans="1:15" ht="75" x14ac:dyDescent="0.9">
      <c r="A288" s="18"/>
      <c r="B288" s="13"/>
      <c r="C288" s="12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10"/>
      <c r="O288" s="1"/>
    </row>
    <row r="289" spans="1:15" ht="5.25" customHeight="1" x14ac:dyDescent="0.9">
      <c r="A289" s="18"/>
      <c r="B289" s="13"/>
      <c r="C289" s="12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10"/>
      <c r="O289" s="1"/>
    </row>
    <row r="290" spans="1:15" ht="75" x14ac:dyDescent="0.9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9"/>
      <c r="O290" s="1"/>
    </row>
    <row r="291" spans="1:15" ht="75" x14ac:dyDescent="0.9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9"/>
      <c r="O291" s="1"/>
    </row>
    <row r="292" spans="1:15" ht="75" x14ac:dyDescent="0.9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9"/>
      <c r="O292" s="1"/>
    </row>
    <row r="293" spans="1:15" ht="75" x14ac:dyDescent="0.9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9"/>
      <c r="O293" s="1"/>
    </row>
    <row r="294" spans="1:15" ht="75" x14ac:dyDescent="0.9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9"/>
      <c r="O294" s="1"/>
    </row>
    <row r="295" spans="1:15" ht="75" x14ac:dyDescent="0.9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9"/>
      <c r="O295" s="1"/>
    </row>
    <row r="296" spans="1:15" ht="75" x14ac:dyDescent="0.9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9"/>
      <c r="O296" s="1"/>
    </row>
    <row r="297" spans="1:15" ht="75" x14ac:dyDescent="0.9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9"/>
      <c r="O297" s="1"/>
    </row>
    <row r="298" spans="1:15" ht="75" x14ac:dyDescent="0.9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9"/>
      <c r="O298" s="1"/>
    </row>
    <row r="299" spans="1:15" ht="75" x14ac:dyDescent="0.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9"/>
      <c r="O299" s="1"/>
    </row>
    <row r="300" spans="1:15" ht="75" x14ac:dyDescent="0.9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9"/>
      <c r="O300" s="1"/>
    </row>
    <row r="301" spans="1:15" ht="75" x14ac:dyDescent="0.9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9"/>
      <c r="O301" s="1"/>
    </row>
    <row r="302" spans="1:15" ht="75" x14ac:dyDescent="0.9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9"/>
      <c r="O302" s="1"/>
    </row>
    <row r="303" spans="1:15" ht="75" x14ac:dyDescent="0.9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9"/>
      <c r="O303" s="1"/>
    </row>
    <row r="304" spans="1:15" ht="75" x14ac:dyDescent="0.9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9"/>
      <c r="O304" s="1"/>
    </row>
    <row r="305" spans="3:15" ht="75" x14ac:dyDescent="0.9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9"/>
      <c r="O305" s="1"/>
    </row>
    <row r="306" spans="3:15" ht="75" x14ac:dyDescent="0.9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9"/>
      <c r="O306" s="1"/>
    </row>
    <row r="307" spans="3:15" ht="75" x14ac:dyDescent="0.9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9"/>
      <c r="O307" s="1"/>
    </row>
    <row r="308" spans="3:15" ht="75" x14ac:dyDescent="0.9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9"/>
      <c r="O308" s="1"/>
    </row>
    <row r="309" spans="3:15" ht="75" x14ac:dyDescent="0.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9"/>
      <c r="O309" s="1"/>
    </row>
    <row r="310" spans="3:15" ht="75" x14ac:dyDescent="0.9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9"/>
      <c r="O310" s="1"/>
    </row>
    <row r="311" spans="3:15" ht="75" x14ac:dyDescent="0.9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9"/>
      <c r="O311" s="1"/>
    </row>
    <row r="312" spans="3:15" ht="75" x14ac:dyDescent="0.9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9"/>
      <c r="O312" s="1"/>
    </row>
    <row r="313" spans="3:15" ht="75" x14ac:dyDescent="0.9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9"/>
      <c r="O313" s="1"/>
    </row>
    <row r="314" spans="3:15" ht="75" x14ac:dyDescent="0.9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9"/>
      <c r="O314" s="1"/>
    </row>
    <row r="315" spans="3:15" ht="75" x14ac:dyDescent="0.9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9"/>
      <c r="O315" s="1"/>
    </row>
    <row r="316" spans="3:15" ht="75" x14ac:dyDescent="0.9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9"/>
      <c r="O316" s="1"/>
    </row>
    <row r="317" spans="3:15" ht="75" x14ac:dyDescent="0.9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9"/>
      <c r="O317" s="1"/>
    </row>
    <row r="318" spans="3:15" ht="75" x14ac:dyDescent="0.9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9"/>
      <c r="O318" s="1"/>
    </row>
    <row r="319" spans="3:15" ht="75" x14ac:dyDescent="0.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9"/>
      <c r="O319" s="1"/>
    </row>
    <row r="320" spans="3:15" ht="75" x14ac:dyDescent="0.9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9"/>
      <c r="O320" s="1"/>
    </row>
    <row r="321" spans="3:15" ht="75" x14ac:dyDescent="0.9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9"/>
      <c r="O321" s="1"/>
    </row>
    <row r="322" spans="3:15" ht="75" x14ac:dyDescent="0.9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9"/>
      <c r="O322" s="1"/>
    </row>
    <row r="323" spans="3:15" ht="75" x14ac:dyDescent="0.9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9"/>
      <c r="O323" s="1"/>
    </row>
    <row r="324" spans="3:15" ht="75" x14ac:dyDescent="0.9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9"/>
      <c r="O324" s="1"/>
    </row>
    <row r="325" spans="3:15" ht="75" x14ac:dyDescent="0.9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9"/>
      <c r="O325" s="1"/>
    </row>
    <row r="326" spans="3:15" ht="75" x14ac:dyDescent="0.9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9"/>
      <c r="O326" s="1"/>
    </row>
    <row r="327" spans="3:15" ht="75" x14ac:dyDescent="0.9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9"/>
      <c r="O327" s="1"/>
    </row>
    <row r="328" spans="3:15" ht="75" x14ac:dyDescent="0.9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9"/>
      <c r="O328" s="1"/>
    </row>
    <row r="329" spans="3:15" ht="75" x14ac:dyDescent="0.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9"/>
      <c r="O329" s="1"/>
    </row>
    <row r="330" spans="3:15" ht="75" x14ac:dyDescent="0.9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9"/>
      <c r="O330" s="1"/>
    </row>
    <row r="331" spans="3:15" ht="75" x14ac:dyDescent="0.9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9"/>
      <c r="O331" s="1"/>
    </row>
    <row r="332" spans="3:15" ht="75" x14ac:dyDescent="0.9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9"/>
      <c r="O332" s="1"/>
    </row>
    <row r="333" spans="3:15" ht="75" x14ac:dyDescent="0.9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9"/>
      <c r="O333" s="1"/>
    </row>
    <row r="334" spans="3:15" ht="75" x14ac:dyDescent="0.9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9"/>
      <c r="O334" s="1"/>
    </row>
    <row r="335" spans="3:15" ht="75" x14ac:dyDescent="0.9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9"/>
      <c r="O335" s="1"/>
    </row>
    <row r="336" spans="3:15" ht="75" x14ac:dyDescent="0.9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9"/>
      <c r="O336" s="1"/>
    </row>
    <row r="337" spans="3:15" ht="75" x14ac:dyDescent="0.9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9"/>
      <c r="O337" s="1"/>
    </row>
    <row r="338" spans="3:15" ht="75" x14ac:dyDescent="0.9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9"/>
      <c r="O338" s="1"/>
    </row>
    <row r="339" spans="3:15" ht="75" x14ac:dyDescent="0.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9"/>
      <c r="O339" s="1"/>
    </row>
    <row r="340" spans="3:15" ht="75" x14ac:dyDescent="0.9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9"/>
      <c r="O340" s="1"/>
    </row>
    <row r="341" spans="3:15" ht="75" x14ac:dyDescent="0.9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9"/>
      <c r="O341" s="1"/>
    </row>
    <row r="342" spans="3:15" ht="75" x14ac:dyDescent="0.9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9"/>
      <c r="O342" s="1"/>
    </row>
    <row r="343" spans="3:15" ht="75" x14ac:dyDescent="0.9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9"/>
      <c r="O343" s="1"/>
    </row>
    <row r="344" spans="3:15" ht="75" x14ac:dyDescent="0.9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9"/>
      <c r="O344" s="1"/>
    </row>
    <row r="345" spans="3:15" ht="75" x14ac:dyDescent="0.9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9"/>
      <c r="O345" s="1"/>
    </row>
    <row r="346" spans="3:15" ht="75" x14ac:dyDescent="0.9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9"/>
      <c r="O346" s="1"/>
    </row>
    <row r="347" spans="3:15" ht="75" x14ac:dyDescent="0.9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9"/>
      <c r="O347" s="1"/>
    </row>
    <row r="348" spans="3:15" ht="75" x14ac:dyDescent="0.9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9"/>
      <c r="O348" s="1"/>
    </row>
    <row r="349" spans="3:15" ht="75" x14ac:dyDescent="0.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9"/>
      <c r="O349" s="1"/>
    </row>
    <row r="350" spans="3:15" ht="75" x14ac:dyDescent="0.9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9"/>
      <c r="O350" s="1"/>
    </row>
    <row r="351" spans="3:15" ht="75" x14ac:dyDescent="0.9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9"/>
      <c r="O351" s="1"/>
    </row>
    <row r="352" spans="3:15" ht="75" x14ac:dyDescent="0.9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9"/>
      <c r="O352" s="1"/>
    </row>
    <row r="353" spans="3:15" ht="75" x14ac:dyDescent="0.9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9"/>
      <c r="O353" s="1"/>
    </row>
    <row r="354" spans="3:15" ht="75" x14ac:dyDescent="0.9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9"/>
      <c r="O354" s="1"/>
    </row>
    <row r="355" spans="3:15" ht="75" x14ac:dyDescent="0.9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9"/>
      <c r="O355" s="1"/>
    </row>
    <row r="356" spans="3:15" ht="75" x14ac:dyDescent="0.9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9"/>
      <c r="O356" s="1"/>
    </row>
    <row r="357" spans="3:15" ht="75" x14ac:dyDescent="0.9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9"/>
      <c r="O357" s="1"/>
    </row>
    <row r="358" spans="3:15" ht="75" x14ac:dyDescent="0.9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9"/>
      <c r="O358" s="1"/>
    </row>
    <row r="359" spans="3:15" ht="75" x14ac:dyDescent="0.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9"/>
      <c r="O359" s="1"/>
    </row>
    <row r="360" spans="3:15" ht="75" x14ac:dyDescent="0.9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9"/>
      <c r="O360" s="1"/>
    </row>
    <row r="361" spans="3:15" ht="75" x14ac:dyDescent="0.9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9"/>
      <c r="O361" s="1"/>
    </row>
    <row r="362" spans="3:15" ht="75" x14ac:dyDescent="0.9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9"/>
      <c r="O362" s="1"/>
    </row>
    <row r="363" spans="3:15" ht="75" x14ac:dyDescent="0.9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9"/>
      <c r="O363" s="1"/>
    </row>
    <row r="364" spans="3:15" ht="75" x14ac:dyDescent="0.9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9"/>
      <c r="O364" s="1"/>
    </row>
    <row r="365" spans="3:15" ht="75" x14ac:dyDescent="0.9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9"/>
      <c r="O365" s="1"/>
    </row>
    <row r="366" spans="3:15" ht="75" x14ac:dyDescent="0.9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9"/>
      <c r="O366" s="1"/>
    </row>
    <row r="367" spans="3:15" ht="75" x14ac:dyDescent="0.9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9"/>
      <c r="O367" s="1"/>
    </row>
    <row r="368" spans="3:15" ht="75" x14ac:dyDescent="0.9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9"/>
      <c r="O368" s="1"/>
    </row>
    <row r="369" spans="3:15" ht="75" x14ac:dyDescent="0.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9"/>
      <c r="O369" s="1"/>
    </row>
    <row r="370" spans="3:15" ht="75" x14ac:dyDescent="0.9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9"/>
      <c r="O370" s="1"/>
    </row>
    <row r="371" spans="3:15" ht="75" x14ac:dyDescent="0.9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9"/>
      <c r="O371" s="1"/>
    </row>
    <row r="372" spans="3:15" ht="75" x14ac:dyDescent="0.9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9"/>
      <c r="O372" s="1"/>
    </row>
    <row r="373" spans="3:15" ht="75" x14ac:dyDescent="0.9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9"/>
      <c r="O373" s="1"/>
    </row>
    <row r="374" spans="3:15" ht="75" x14ac:dyDescent="0.9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9"/>
      <c r="O374" s="1"/>
    </row>
    <row r="375" spans="3:15" ht="75" x14ac:dyDescent="0.9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9"/>
      <c r="O375" s="1"/>
    </row>
    <row r="376" spans="3:15" ht="75" x14ac:dyDescent="0.9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9"/>
      <c r="O376" s="1"/>
    </row>
    <row r="377" spans="3:15" ht="75" x14ac:dyDescent="0.9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9"/>
      <c r="O377" s="1"/>
    </row>
    <row r="378" spans="3:15" ht="75" x14ac:dyDescent="0.9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9"/>
      <c r="O378" s="1"/>
    </row>
    <row r="379" spans="3:15" ht="75" x14ac:dyDescent="0.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9"/>
      <c r="O379" s="1"/>
    </row>
    <row r="380" spans="3:15" ht="75" x14ac:dyDescent="0.9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9"/>
      <c r="O380" s="1"/>
    </row>
    <row r="381" spans="3:15" ht="75" x14ac:dyDescent="0.9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9"/>
      <c r="O381" s="1"/>
    </row>
    <row r="382" spans="3:15" ht="75" x14ac:dyDescent="0.9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9"/>
      <c r="O382" s="1"/>
    </row>
    <row r="383" spans="3:15" ht="75" x14ac:dyDescent="0.9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9"/>
      <c r="O383" s="1"/>
    </row>
    <row r="384" spans="3:15" ht="75" x14ac:dyDescent="0.9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9"/>
      <c r="O384" s="1"/>
    </row>
    <row r="385" spans="3:15" ht="75" x14ac:dyDescent="0.9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9"/>
      <c r="O385" s="1"/>
    </row>
    <row r="386" spans="3:15" ht="75" x14ac:dyDescent="0.9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9"/>
      <c r="O386" s="1"/>
    </row>
    <row r="387" spans="3:15" ht="75" x14ac:dyDescent="0.9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9"/>
      <c r="O387" s="1"/>
    </row>
    <row r="388" spans="3:15" ht="75" x14ac:dyDescent="0.9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9"/>
      <c r="O388" s="1"/>
    </row>
    <row r="389" spans="3:15" ht="75" x14ac:dyDescent="0.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9"/>
      <c r="O389" s="1"/>
    </row>
    <row r="390" spans="3:15" ht="75" x14ac:dyDescent="0.9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9"/>
      <c r="O390" s="1"/>
    </row>
    <row r="391" spans="3:15" ht="75" x14ac:dyDescent="0.9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9"/>
      <c r="O391" s="1"/>
    </row>
    <row r="392" spans="3:15" ht="75" x14ac:dyDescent="0.9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9"/>
      <c r="O392" s="1"/>
    </row>
    <row r="393" spans="3:15" ht="75" x14ac:dyDescent="0.9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9"/>
      <c r="O393" s="1"/>
    </row>
    <row r="394" spans="3:15" ht="22.5" x14ac:dyDescent="0.25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3:15" ht="22.5" x14ac:dyDescent="0.2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3:15" ht="22.5" x14ac:dyDescent="0.25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3:15" ht="22.5" x14ac:dyDescent="0.2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3:15" ht="22.5" x14ac:dyDescent="0.25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3:15" ht="22.5" x14ac:dyDescent="0.25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3:15" ht="22.5" x14ac:dyDescent="0.25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3:15" ht="22.5" x14ac:dyDescent="0.25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3:15" ht="22.5" x14ac:dyDescent="0.25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3:15" ht="22.5" x14ac:dyDescent="0.25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3:15" ht="22.5" x14ac:dyDescent="0.25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3:15" ht="22.5" x14ac:dyDescent="0.2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3:15" ht="22.5" x14ac:dyDescent="0.25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3:15" ht="22.5" x14ac:dyDescent="0.25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3:15" ht="22.5" x14ac:dyDescent="0.25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3:15" ht="22.5" x14ac:dyDescent="0.25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3:15" ht="22.5" x14ac:dyDescent="0.25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3:15" ht="22.5" x14ac:dyDescent="0.25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3:15" ht="22.5" x14ac:dyDescent="0.25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3:15" ht="22.5" x14ac:dyDescent="0.25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3:15" ht="22.5" x14ac:dyDescent="0.25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3:15" ht="22.5" x14ac:dyDescent="0.2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3:15" ht="22.5" x14ac:dyDescent="0.25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3:15" ht="22.5" x14ac:dyDescent="0.25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3:15" ht="22.5" x14ac:dyDescent="0.25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3:15" ht="22.5" x14ac:dyDescent="0.25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3:15" ht="22.5" x14ac:dyDescent="0.25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3:15" ht="22.5" x14ac:dyDescent="0.25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3:15" ht="22.5" x14ac:dyDescent="0.25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3:15" ht="22.5" x14ac:dyDescent="0.25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3:15" ht="22.5" x14ac:dyDescent="0.25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3:15" ht="22.5" x14ac:dyDescent="0.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3:15" ht="22.5" x14ac:dyDescent="0.25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3:15" ht="22.5" x14ac:dyDescent="0.25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3:15" ht="22.5" x14ac:dyDescent="0.25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3:15" ht="22.5" x14ac:dyDescent="0.25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3:15" ht="22.5" x14ac:dyDescent="0.25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3:15" ht="22.5" x14ac:dyDescent="0.25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3:15" ht="22.5" x14ac:dyDescent="0.25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3:15" ht="22.5" x14ac:dyDescent="0.25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3:15" ht="22.5" x14ac:dyDescent="0.25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3:15" ht="22.5" x14ac:dyDescent="0.2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3:15" ht="22.5" x14ac:dyDescent="0.25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3:15" ht="22.5" x14ac:dyDescent="0.25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3:15" ht="22.5" x14ac:dyDescent="0.25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3:15" ht="22.5" x14ac:dyDescent="0.25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3:15" ht="22.5" x14ac:dyDescent="0.25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3:15" ht="22.5" x14ac:dyDescent="0.25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3:15" ht="22.5" x14ac:dyDescent="0.25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3:15" ht="22.5" x14ac:dyDescent="0.25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3:15" ht="22.5" x14ac:dyDescent="0.25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3:15" ht="22.5" x14ac:dyDescent="0.2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3:15" ht="22.5" x14ac:dyDescent="0.25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3:15" ht="22.5" x14ac:dyDescent="0.25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3:15" ht="22.5" x14ac:dyDescent="0.25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3:15" ht="22.5" x14ac:dyDescent="0.25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3:15" ht="22.5" x14ac:dyDescent="0.25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3:15" ht="22.5" x14ac:dyDescent="0.25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3:15" ht="22.5" x14ac:dyDescent="0.25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3:15" ht="22.5" x14ac:dyDescent="0.25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3:15" ht="22.5" x14ac:dyDescent="0.25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3:15" ht="22.5" x14ac:dyDescent="0.2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3:15" ht="22.5" x14ac:dyDescent="0.25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3:15" ht="22.5" x14ac:dyDescent="0.25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3:15" ht="22.5" x14ac:dyDescent="0.25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3:15" ht="22.5" x14ac:dyDescent="0.25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3:15" ht="22.5" x14ac:dyDescent="0.25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3:15" ht="22.5" x14ac:dyDescent="0.25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3:15" ht="22.5" x14ac:dyDescent="0.2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3:15" ht="22.5" x14ac:dyDescent="0.25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3:15" ht="22.5" x14ac:dyDescent="0.25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3:15" ht="22.5" x14ac:dyDescent="0.2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3:15" ht="22.5" x14ac:dyDescent="0.25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3:15" ht="22.5" x14ac:dyDescent="0.2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3:15" ht="22.5" x14ac:dyDescent="0.2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3:15" ht="22.5" x14ac:dyDescent="0.2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3:15" ht="22.5" x14ac:dyDescent="0.2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3:15" ht="22.5" x14ac:dyDescent="0.2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3:15" ht="22.5" x14ac:dyDescent="0.2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3:15" ht="22.5" x14ac:dyDescent="0.2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3:15" ht="22.5" x14ac:dyDescent="0.2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3:15" ht="22.5" x14ac:dyDescent="0.2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3:15" ht="22.5" x14ac:dyDescent="0.2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3:15" ht="22.5" x14ac:dyDescent="0.2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3:15" ht="22.5" x14ac:dyDescent="0.2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3:15" ht="22.5" x14ac:dyDescent="0.2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3:15" ht="22.5" x14ac:dyDescent="0.2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3:15" ht="22.5" x14ac:dyDescent="0.2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3:15" ht="22.5" x14ac:dyDescent="0.2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3:15" ht="22.5" x14ac:dyDescent="0.2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3:15" ht="22.5" x14ac:dyDescent="0.2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3:15" ht="22.5" x14ac:dyDescent="0.2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3:15" ht="22.5" x14ac:dyDescent="0.2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3:15" ht="22.5" x14ac:dyDescent="0.2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3:15" ht="22.5" x14ac:dyDescent="0.2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3:15" ht="22.5" x14ac:dyDescent="0.2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3:15" ht="22.5" x14ac:dyDescent="0.2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3:15" ht="22.5" x14ac:dyDescent="0.2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3:15" ht="22.5" x14ac:dyDescent="0.2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3:15" ht="22.5" x14ac:dyDescent="0.2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3:15" ht="22.5" x14ac:dyDescent="0.2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3:15" ht="22.5" x14ac:dyDescent="0.2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3:15" ht="22.5" x14ac:dyDescent="0.2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3:15" ht="22.5" x14ac:dyDescent="0.2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3:15" ht="22.5" x14ac:dyDescent="0.2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3:15" ht="22.5" x14ac:dyDescent="0.2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3:15" ht="22.5" x14ac:dyDescent="0.2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3:15" ht="22.5" x14ac:dyDescent="0.2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3:15" ht="22.5" x14ac:dyDescent="0.2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3:15" ht="22.5" x14ac:dyDescent="0.2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3:15" ht="22.5" x14ac:dyDescent="0.2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3:15" ht="22.5" x14ac:dyDescent="0.2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3:15" ht="22.5" x14ac:dyDescent="0.2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3:15" ht="22.5" x14ac:dyDescent="0.2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3:15" ht="22.5" x14ac:dyDescent="0.2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3:15" ht="22.5" x14ac:dyDescent="0.2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3:15" ht="22.5" x14ac:dyDescent="0.2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3:15" ht="22.5" x14ac:dyDescent="0.2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3:15" ht="22.5" x14ac:dyDescent="0.2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3:15" ht="22.5" x14ac:dyDescent="0.2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3:15" ht="22.5" x14ac:dyDescent="0.2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3:15" ht="22.5" x14ac:dyDescent="0.2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3:15" ht="22.5" x14ac:dyDescent="0.2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3:15" ht="22.5" x14ac:dyDescent="0.2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3:15" ht="22.5" x14ac:dyDescent="0.2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3:15" ht="22.5" x14ac:dyDescent="0.2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3:15" ht="22.5" x14ac:dyDescent="0.2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3:15" ht="22.5" x14ac:dyDescent="0.2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3:15" ht="22.5" x14ac:dyDescent="0.2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3:15" ht="22.5" x14ac:dyDescent="0.2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3:15" ht="22.5" x14ac:dyDescent="0.2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3:15" ht="22.5" x14ac:dyDescent="0.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3:15" ht="22.5" x14ac:dyDescent="0.2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3:15" ht="22.5" x14ac:dyDescent="0.2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3:15" ht="22.5" x14ac:dyDescent="0.2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3:15" ht="22.5" x14ac:dyDescent="0.2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3:15" ht="22.5" x14ac:dyDescent="0.2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3:15" ht="22.5" x14ac:dyDescent="0.2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3:15" ht="22.5" x14ac:dyDescent="0.2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3:15" ht="22.5" x14ac:dyDescent="0.2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3:15" ht="22.5" x14ac:dyDescent="0.2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3:15" ht="22.5" x14ac:dyDescent="0.2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3:15" ht="22.5" x14ac:dyDescent="0.2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3:15" ht="22.5" x14ac:dyDescent="0.2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3:15" ht="22.5" x14ac:dyDescent="0.2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3:15" ht="22.5" x14ac:dyDescent="0.2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3:15" ht="22.5" x14ac:dyDescent="0.2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3:15" ht="22.5" x14ac:dyDescent="0.2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3:15" ht="22.5" x14ac:dyDescent="0.2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3:15" ht="22.5" x14ac:dyDescent="0.2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3:15" ht="22.5" x14ac:dyDescent="0.2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3:15" ht="22.5" x14ac:dyDescent="0.2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3:15" ht="22.5" x14ac:dyDescent="0.2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3:15" ht="22.5" x14ac:dyDescent="0.2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3:15" ht="22.5" x14ac:dyDescent="0.2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3:15" ht="22.5" x14ac:dyDescent="0.2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3:15" ht="22.5" x14ac:dyDescent="0.25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3:15" ht="22.5" x14ac:dyDescent="0.25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3:15" ht="22.5" x14ac:dyDescent="0.25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3:15" ht="22.5" x14ac:dyDescent="0.25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3:15" ht="22.5" x14ac:dyDescent="0.25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3:15" ht="22.5" x14ac:dyDescent="0.2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3:15" ht="22.5" x14ac:dyDescent="0.25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3:15" ht="22.5" x14ac:dyDescent="0.25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3:15" ht="22.5" x14ac:dyDescent="0.25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3:15" ht="22.5" x14ac:dyDescent="0.25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3:15" ht="22.5" x14ac:dyDescent="0.25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3:15" ht="22.5" x14ac:dyDescent="0.25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3:15" ht="22.5" x14ac:dyDescent="0.25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3:15" ht="22.5" x14ac:dyDescent="0.25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3:15" ht="22.5" x14ac:dyDescent="0.25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3:15" ht="22.5" x14ac:dyDescent="0.2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3:15" ht="22.5" x14ac:dyDescent="0.25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3:15" ht="22.5" x14ac:dyDescent="0.25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3:15" ht="22.5" x14ac:dyDescent="0.25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3:15" ht="22.5" x14ac:dyDescent="0.25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3:15" ht="22.5" x14ac:dyDescent="0.25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3:15" ht="22.5" x14ac:dyDescent="0.25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3:15" ht="22.5" x14ac:dyDescent="0.25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3:15" ht="22.5" x14ac:dyDescent="0.25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3:15" ht="22.5" x14ac:dyDescent="0.25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3:15" ht="22.5" x14ac:dyDescent="0.2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3:15" ht="22.5" x14ac:dyDescent="0.25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3:15" ht="22.5" x14ac:dyDescent="0.25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3:15" ht="22.5" x14ac:dyDescent="0.25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3:15" ht="22.5" x14ac:dyDescent="0.25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3:15" ht="22.5" x14ac:dyDescent="0.25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3:15" ht="22.5" x14ac:dyDescent="0.25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3:15" ht="22.5" x14ac:dyDescent="0.25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3:15" ht="22.5" x14ac:dyDescent="0.25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3:15" ht="22.5" x14ac:dyDescent="0.25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3:15" ht="22.5" x14ac:dyDescent="0.2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3:15" ht="22.5" x14ac:dyDescent="0.25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3:15" ht="22.5" x14ac:dyDescent="0.25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3:15" ht="22.5" x14ac:dyDescent="0.25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3:15" ht="22.5" x14ac:dyDescent="0.25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3:15" ht="22.5" x14ac:dyDescent="0.25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3:15" ht="22.5" x14ac:dyDescent="0.25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3:15" ht="22.5" x14ac:dyDescent="0.25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3:15" ht="22.5" x14ac:dyDescent="0.25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3:15" ht="22.5" x14ac:dyDescent="0.25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3:15" ht="22.5" x14ac:dyDescent="0.2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3:15" ht="22.5" x14ac:dyDescent="0.25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3:15" ht="22.5" x14ac:dyDescent="0.25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3:15" ht="22.5" x14ac:dyDescent="0.25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3:15" ht="22.5" x14ac:dyDescent="0.25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3:15" ht="22.5" x14ac:dyDescent="0.25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3:15" ht="22.5" x14ac:dyDescent="0.25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3:15" ht="22.5" x14ac:dyDescent="0.25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3:15" ht="22.5" x14ac:dyDescent="0.25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3:15" ht="22.5" x14ac:dyDescent="0.25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3:15" ht="22.5" x14ac:dyDescent="0.2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3:15" ht="22.5" x14ac:dyDescent="0.25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3:15" ht="22.5" x14ac:dyDescent="0.25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3:15" ht="22.5" x14ac:dyDescent="0.25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3:15" ht="22.5" x14ac:dyDescent="0.25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3:15" ht="22.5" x14ac:dyDescent="0.25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3:15" ht="22.5" x14ac:dyDescent="0.25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3:15" ht="22.5" x14ac:dyDescent="0.25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3:15" ht="22.5" x14ac:dyDescent="0.2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3:15" ht="22.5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3:15" ht="22.5" x14ac:dyDescent="0.2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3:15" ht="22.5" x14ac:dyDescent="0.2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3:15" ht="22.5" x14ac:dyDescent="0.2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3:15" ht="22.5" x14ac:dyDescent="0.2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3:15" ht="22.5" x14ac:dyDescent="0.2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3:15" ht="22.5" x14ac:dyDescent="0.25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3:15" ht="22.5" x14ac:dyDescent="0.25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3:15" ht="22.5" x14ac:dyDescent="0.25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3:15" ht="22.5" x14ac:dyDescent="0.25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3:15" ht="22.5" x14ac:dyDescent="0.2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3:15" ht="22.5" x14ac:dyDescent="0.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3:15" ht="22.5" x14ac:dyDescent="0.2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3:15" ht="22.5" x14ac:dyDescent="0.2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3:15" ht="22.5" x14ac:dyDescent="0.2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3:15" ht="22.5" x14ac:dyDescent="0.2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3:15" ht="22.5" x14ac:dyDescent="0.2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3:15" ht="22.5" x14ac:dyDescent="0.2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3:15" ht="22.5" x14ac:dyDescent="0.25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3:15" ht="22.5" x14ac:dyDescent="0.25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3:15" ht="22.5" x14ac:dyDescent="0.25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3:15" ht="22.5" x14ac:dyDescent="0.2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3:15" ht="22.5" x14ac:dyDescent="0.25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3:15" ht="22.5" x14ac:dyDescent="0.25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3:15" ht="22.5" x14ac:dyDescent="0.25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3:15" ht="22.5" x14ac:dyDescent="0.25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3:15" ht="22.5" x14ac:dyDescent="0.25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3:15" ht="22.5" x14ac:dyDescent="0.25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3:15" ht="22.5" x14ac:dyDescent="0.25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3:15" ht="22.5" x14ac:dyDescent="0.25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3:15" ht="22.5" x14ac:dyDescent="0.25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3:15" ht="22.5" x14ac:dyDescent="0.2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3:15" ht="22.5" x14ac:dyDescent="0.25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3:15" ht="22.5" x14ac:dyDescent="0.25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3:15" ht="22.5" x14ac:dyDescent="0.25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3:15" ht="22.5" x14ac:dyDescent="0.25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3:15" ht="22.5" x14ac:dyDescent="0.25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3:15" ht="22.5" x14ac:dyDescent="0.25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3:15" ht="22.5" x14ac:dyDescent="0.25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3:15" ht="22.5" x14ac:dyDescent="0.25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3:15" ht="22.5" x14ac:dyDescent="0.25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3:15" ht="22.5" x14ac:dyDescent="0.2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3:15" ht="22.5" x14ac:dyDescent="0.25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3:15" ht="22.5" x14ac:dyDescent="0.25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3:15" ht="22.5" x14ac:dyDescent="0.25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3:15" ht="22.5" x14ac:dyDescent="0.25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3:15" ht="22.5" x14ac:dyDescent="0.25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3:15" ht="22.5" x14ac:dyDescent="0.25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3:15" ht="22.5" x14ac:dyDescent="0.25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3:15" ht="22.5" x14ac:dyDescent="0.25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3:15" ht="22.5" x14ac:dyDescent="0.25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3:15" ht="22.5" x14ac:dyDescent="0.2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3:15" ht="22.5" x14ac:dyDescent="0.25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3:15" ht="22.5" x14ac:dyDescent="0.25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3:15" ht="22.5" x14ac:dyDescent="0.25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3:15" ht="22.5" x14ac:dyDescent="0.25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3:15" ht="22.5" x14ac:dyDescent="0.25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3:15" ht="22.5" x14ac:dyDescent="0.25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3:15" ht="22.5" x14ac:dyDescent="0.25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3:15" ht="22.5" x14ac:dyDescent="0.25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3:15" ht="22.5" x14ac:dyDescent="0.25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3:15" ht="22.5" x14ac:dyDescent="0.2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3:15" ht="22.5" x14ac:dyDescent="0.25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3:15" ht="22.5" x14ac:dyDescent="0.25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3:15" ht="22.5" x14ac:dyDescent="0.25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3:15" ht="22.5" x14ac:dyDescent="0.25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3:15" ht="22.5" x14ac:dyDescent="0.25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3:15" ht="22.5" x14ac:dyDescent="0.25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3:15" ht="22.5" x14ac:dyDescent="0.25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3:15" ht="22.5" x14ac:dyDescent="0.25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3:15" ht="22.5" x14ac:dyDescent="0.25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3:15" ht="22.5" x14ac:dyDescent="0.2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3:15" ht="22.5" x14ac:dyDescent="0.25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3:15" ht="22.5" x14ac:dyDescent="0.25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3:15" ht="22.5" x14ac:dyDescent="0.25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3:15" ht="22.5" x14ac:dyDescent="0.25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3:15" ht="22.5" x14ac:dyDescent="0.25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3:15" ht="22.5" x14ac:dyDescent="0.25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3:15" ht="22.5" x14ac:dyDescent="0.25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3:15" ht="22.5" x14ac:dyDescent="0.25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3:15" ht="22.5" x14ac:dyDescent="0.25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3:15" ht="22.5" x14ac:dyDescent="0.2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3:15" ht="22.5" x14ac:dyDescent="0.25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3:15" ht="22.5" x14ac:dyDescent="0.25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3:15" ht="22.5" x14ac:dyDescent="0.25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3:15" ht="22.5" x14ac:dyDescent="0.25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3:15" ht="22.5" x14ac:dyDescent="0.25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3:15" ht="22.5" x14ac:dyDescent="0.25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3:15" ht="22.5" x14ac:dyDescent="0.25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3:15" ht="22.5" x14ac:dyDescent="0.25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3:15" ht="22.5" x14ac:dyDescent="0.25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3:15" ht="22.5" x14ac:dyDescent="0.2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3:15" ht="22.5" x14ac:dyDescent="0.25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3:15" ht="22.5" x14ac:dyDescent="0.25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3:15" ht="22.5" x14ac:dyDescent="0.25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3:15" ht="22.5" x14ac:dyDescent="0.25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3:15" ht="22.5" x14ac:dyDescent="0.25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3:15" ht="22.5" x14ac:dyDescent="0.25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3:15" ht="22.5" x14ac:dyDescent="0.25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3:15" ht="22.5" x14ac:dyDescent="0.25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3:15" ht="22.5" x14ac:dyDescent="0.25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3:15" ht="22.5" x14ac:dyDescent="0.2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3:15" ht="22.5" x14ac:dyDescent="0.25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3:15" ht="22.5" x14ac:dyDescent="0.25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3:15" ht="22.5" x14ac:dyDescent="0.25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3:15" ht="22.5" x14ac:dyDescent="0.25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3:15" ht="22.5" x14ac:dyDescent="0.25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3:15" ht="22.5" x14ac:dyDescent="0.25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3:15" ht="22.5" x14ac:dyDescent="0.25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3:15" ht="22.5" x14ac:dyDescent="0.25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3:15" ht="22.5" x14ac:dyDescent="0.25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3:15" ht="22.5" x14ac:dyDescent="0.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3:15" ht="22.5" x14ac:dyDescent="0.25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3:15" ht="22.5" x14ac:dyDescent="0.25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3:15" ht="22.5" x14ac:dyDescent="0.25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3:15" ht="22.5" x14ac:dyDescent="0.25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3:15" ht="22.5" x14ac:dyDescent="0.25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3:15" ht="22.5" x14ac:dyDescent="0.25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3:15" ht="22.5" x14ac:dyDescent="0.25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3:15" ht="22.5" x14ac:dyDescent="0.25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3:15" ht="22.5" x14ac:dyDescent="0.25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3:15" ht="22.5" x14ac:dyDescent="0.2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3:15" ht="22.5" x14ac:dyDescent="0.25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3:15" ht="22.5" x14ac:dyDescent="0.25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3:15" ht="22.5" x14ac:dyDescent="0.25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3:15" ht="22.5" x14ac:dyDescent="0.25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3:15" ht="22.5" x14ac:dyDescent="0.25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3:15" ht="22.5" x14ac:dyDescent="0.25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3:15" ht="22.5" x14ac:dyDescent="0.25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3:15" ht="22.5" x14ac:dyDescent="0.25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3:15" ht="22.5" x14ac:dyDescent="0.2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3:15" ht="22.5" x14ac:dyDescent="0.2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3:15" ht="22.5" x14ac:dyDescent="0.25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3:15" ht="22.5" x14ac:dyDescent="0.25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3:15" ht="22.5" x14ac:dyDescent="0.25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3:15" ht="22.5" x14ac:dyDescent="0.25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3:15" ht="22.5" x14ac:dyDescent="0.25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3:15" ht="22.5" x14ac:dyDescent="0.25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3:15" ht="22.5" x14ac:dyDescent="0.25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3:15" ht="22.5" x14ac:dyDescent="0.25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3:15" ht="22.5" x14ac:dyDescent="0.25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3:15" ht="22.5" x14ac:dyDescent="0.2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3:15" ht="22.5" x14ac:dyDescent="0.25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3:15" ht="22.5" x14ac:dyDescent="0.25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3:15" ht="22.5" x14ac:dyDescent="0.25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3:15" ht="22.5" x14ac:dyDescent="0.25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3:15" ht="22.5" x14ac:dyDescent="0.25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3:15" ht="22.5" x14ac:dyDescent="0.25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3:15" ht="22.5" x14ac:dyDescent="0.25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3:15" ht="22.5" x14ac:dyDescent="0.25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3:15" ht="22.5" x14ac:dyDescent="0.25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3:15" ht="22.5" x14ac:dyDescent="0.2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3:15" ht="22.5" x14ac:dyDescent="0.25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3:15" ht="22.5" x14ac:dyDescent="0.25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</sheetData>
  <autoFilter ref="C33:N289" xr:uid="{E56F85A5-CB16-4281-A5AF-61A03E2B71AA}"/>
  <mergeCells count="19">
    <mergeCell ref="A42:B42"/>
    <mergeCell ref="A111:B111"/>
    <mergeCell ref="A133:B133"/>
    <mergeCell ref="A37:B37"/>
    <mergeCell ref="A140:B140"/>
    <mergeCell ref="A33:B33"/>
    <mergeCell ref="A34:B34"/>
    <mergeCell ref="A35:B35"/>
    <mergeCell ref="A38:B38"/>
    <mergeCell ref="A41:B41"/>
    <mergeCell ref="I29:L29"/>
    <mergeCell ref="F31:H31"/>
    <mergeCell ref="C31:E32"/>
    <mergeCell ref="I30:N30"/>
    <mergeCell ref="B29:B31"/>
    <mergeCell ref="C30:E30"/>
    <mergeCell ref="F30:H30"/>
    <mergeCell ref="C29:E29"/>
    <mergeCell ref="F29:H29"/>
  </mergeCells>
  <pageMargins left="0.23622047244094488" right="0.23622047244094488" top="0.74803149606299213" bottom="0.74803149606299213" header="0.31496062992125984" footer="0.31496062992125984"/>
  <pageSetup paperSize="9"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158B-72BD-402A-8494-05A2FD8AEA94}">
  <dimension ref="A1"/>
  <sheetViews>
    <sheetView rightToLeft="1" topLeftCell="A16" workbookViewId="0"/>
  </sheetViews>
  <sheetFormatPr defaultRowHeight="13.5" x14ac:dyDescent="0.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יוסף סובח</dc:creator>
  <cp:lastModifiedBy>יוסף סובח</cp:lastModifiedBy>
  <cp:lastPrinted>2026-09-09T08:22:50Z</cp:lastPrinted>
  <dcterms:created xsi:type="dcterms:W3CDTF">2025-11-04T05:11:52Z</dcterms:created>
  <dcterms:modified xsi:type="dcterms:W3CDTF">2026-10-06T10:04:47Z</dcterms:modified>
</cp:coreProperties>
</file>