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FG\doc_Auxiliares\"/>
    </mc:Choice>
  </mc:AlternateContent>
  <bookViews>
    <workbookView xWindow="0" yWindow="0" windowWidth="19020" windowHeight="10395" activeTab="4"/>
  </bookViews>
  <sheets>
    <sheet name="Hoja1" sheetId="1" r:id="rId1"/>
    <sheet name="Hoja6" sheetId="7" r:id="rId2"/>
    <sheet name="Hoja7" sheetId="8" r:id="rId3"/>
    <sheet name="Hoja5" sheetId="6" r:id="rId4"/>
    <sheet name="Hoja8" sheetId="9" r:id="rId5"/>
    <sheet name="Hoja2" sheetId="3" r:id="rId6"/>
    <sheet name="Proceso" sheetId="2" r:id="rId7"/>
    <sheet name="Hoja3" sheetId="4" r:id="rId8"/>
    <sheet name="Hoja4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9" l="1"/>
  <c r="D15" i="9"/>
  <c r="E4" i="9"/>
  <c r="D4" i="9"/>
  <c r="D2" i="8" l="1"/>
  <c r="C2" i="8"/>
  <c r="D7" i="8"/>
  <c r="C4" i="8"/>
  <c r="D4" i="8" s="1"/>
  <c r="C5" i="8"/>
  <c r="D5" i="8" s="1"/>
  <c r="C6" i="8"/>
  <c r="D6" i="8" s="1"/>
  <c r="C7" i="8"/>
  <c r="C3" i="8"/>
  <c r="D3" i="8" s="1"/>
  <c r="Q9" i="7"/>
  <c r="Q8" i="7"/>
  <c r="Q3" i="7"/>
  <c r="Q2" i="7"/>
  <c r="P9" i="7"/>
  <c r="P8" i="7"/>
  <c r="N9" i="7"/>
  <c r="N8" i="7"/>
  <c r="N3" i="7"/>
  <c r="N2" i="7"/>
  <c r="J12" i="7"/>
  <c r="I12" i="7"/>
  <c r="J6" i="7"/>
  <c r="I6" i="7"/>
  <c r="K11" i="7"/>
  <c r="K10" i="7"/>
  <c r="K5" i="7"/>
  <c r="K4" i="7"/>
  <c r="K6" i="7" s="1"/>
  <c r="I10" i="7" a="1"/>
  <c r="I11" i="7" s="1"/>
  <c r="I4" i="7" a="1"/>
  <c r="J5" i="7" s="1"/>
  <c r="E12" i="7"/>
  <c r="D12" i="7"/>
  <c r="C12" i="7"/>
  <c r="E11" i="7"/>
  <c r="E10" i="7"/>
  <c r="D9" i="7"/>
  <c r="C9" i="7"/>
  <c r="D6" i="7"/>
  <c r="C6" i="7"/>
  <c r="E5" i="7"/>
  <c r="E4" i="7"/>
  <c r="E6" i="7" s="1"/>
  <c r="D3" i="7"/>
  <c r="C3" i="7"/>
  <c r="E33" i="1"/>
  <c r="D33" i="1"/>
  <c r="F32" i="1"/>
  <c r="F31" i="1"/>
  <c r="F33" i="1" s="1"/>
  <c r="E30" i="1"/>
  <c r="D30" i="1"/>
  <c r="U16" i="6"/>
  <c r="U15" i="6"/>
  <c r="T15" i="6"/>
  <c r="T16" i="6"/>
  <c r="P17" i="6"/>
  <c r="O17" i="6"/>
  <c r="Q16" i="6"/>
  <c r="Q15" i="6"/>
  <c r="P14" i="6"/>
  <c r="O14" i="6"/>
  <c r="E25" i="6"/>
  <c r="D25" i="6"/>
  <c r="J23" i="6" s="1"/>
  <c r="F24" i="6"/>
  <c r="I24" i="6" s="1"/>
  <c r="F23" i="6"/>
  <c r="J24" i="6" s="1"/>
  <c r="E22" i="6"/>
  <c r="D22" i="6"/>
  <c r="E17" i="6"/>
  <c r="D17" i="6"/>
  <c r="F16" i="6"/>
  <c r="I16" i="6" s="1"/>
  <c r="F15" i="6"/>
  <c r="E11" i="6" s="1"/>
  <c r="E14" i="6"/>
  <c r="D14" i="6"/>
  <c r="E3" i="6"/>
  <c r="D3" i="6"/>
  <c r="K12" i="7" l="1"/>
  <c r="J11" i="7"/>
  <c r="I10" i="7"/>
  <c r="J10" i="7"/>
  <c r="I5" i="7"/>
  <c r="J4" i="7"/>
  <c r="I4" i="7"/>
  <c r="Q17" i="6"/>
  <c r="P11" i="6"/>
  <c r="J16" i="6"/>
  <c r="E19" i="6"/>
  <c r="F25" i="6"/>
  <c r="I23" i="6"/>
  <c r="F17" i="6"/>
  <c r="I15" i="6"/>
  <c r="J15" i="6"/>
  <c r="S16" i="5"/>
  <c r="R16" i="5"/>
  <c r="S15" i="5"/>
  <c r="R15" i="5"/>
  <c r="M39" i="4"/>
  <c r="M38" i="4"/>
  <c r="N4" i="5"/>
  <c r="N5" i="5"/>
  <c r="N3" i="5"/>
  <c r="I5" i="5"/>
  <c r="L1" i="5"/>
  <c r="L3" i="5" s="1"/>
  <c r="J1" i="5"/>
  <c r="J4" i="5" s="1"/>
  <c r="B18" i="5"/>
  <c r="B19" i="5" s="1"/>
  <c r="D19" i="5" s="1"/>
  <c r="A14" i="5"/>
  <c r="F11" i="5"/>
  <c r="F8" i="5"/>
  <c r="B1" i="5"/>
  <c r="B16" i="5" s="1"/>
  <c r="A5" i="5"/>
  <c r="D1" i="5"/>
  <c r="D8" i="5" s="1"/>
  <c r="L39" i="4"/>
  <c r="N39" i="4"/>
  <c r="M37" i="4"/>
  <c r="L37" i="4"/>
  <c r="N33" i="4"/>
  <c r="C19" i="4"/>
  <c r="C20" i="4"/>
  <c r="C21" i="4"/>
  <c r="M30" i="4"/>
  <c r="L30" i="4"/>
  <c r="I15" i="4"/>
  <c r="H12" i="4"/>
  <c r="G12" i="4"/>
  <c r="R26" i="3"/>
  <c r="R25" i="3"/>
  <c r="R24" i="3"/>
  <c r="R23" i="3"/>
  <c r="R22" i="3"/>
  <c r="U23" i="3"/>
  <c r="Q25" i="3"/>
  <c r="Q23" i="3"/>
  <c r="Q24" i="3"/>
  <c r="Q22" i="3"/>
  <c r="X24" i="3"/>
  <c r="Q6" i="3"/>
  <c r="Q5" i="3"/>
  <c r="T6" i="3"/>
  <c r="T7" i="3" s="1"/>
  <c r="T5" i="3"/>
  <c r="M4" i="3"/>
  <c r="M5" i="3"/>
  <c r="M6" i="3"/>
  <c r="M7" i="3"/>
  <c r="M3" i="3"/>
  <c r="L7" i="3"/>
  <c r="L6" i="3"/>
  <c r="L5" i="3"/>
  <c r="L4" i="3"/>
  <c r="L3" i="3"/>
  <c r="D5" i="3"/>
  <c r="C4" i="3"/>
  <c r="K25" i="3"/>
  <c r="L24" i="3"/>
  <c r="J25" i="3"/>
  <c r="J24" i="3"/>
  <c r="K23" i="3" s="1"/>
  <c r="H19" i="3"/>
  <c r="C13" i="3"/>
  <c r="C12" i="3"/>
  <c r="C14" i="3" s="1"/>
  <c r="M26" i="3"/>
  <c r="M25" i="3"/>
  <c r="M24" i="3"/>
  <c r="L23" i="3"/>
  <c r="E6" i="3"/>
  <c r="D3" i="3"/>
  <c r="C3" i="3"/>
  <c r="L5" i="5" l="1"/>
  <c r="J3" i="5"/>
  <c r="L4" i="5"/>
  <c r="B17" i="5"/>
  <c r="B20" i="5" s="1"/>
  <c r="J5" i="5"/>
  <c r="B11" i="5"/>
  <c r="B8" i="5"/>
  <c r="D11" i="5"/>
  <c r="N40" i="4"/>
  <c r="Q26" i="3"/>
  <c r="U24" i="3"/>
  <c r="X23" i="3"/>
  <c r="X25" i="3" s="1"/>
  <c r="C6" i="3"/>
  <c r="D4" i="3"/>
  <c r="D6" i="3"/>
  <c r="F26" i="1"/>
  <c r="D27" i="1"/>
  <c r="E24" i="1"/>
  <c r="D24" i="1"/>
  <c r="B22" i="5" l="1"/>
  <c r="F15" i="5"/>
  <c r="F25" i="1"/>
  <c r="K35" i="2"/>
  <c r="L35" i="2"/>
  <c r="L36" i="2" s="1"/>
  <c r="L34" i="2"/>
  <c r="K34" i="2"/>
  <c r="K36" i="2"/>
  <c r="M35" i="2"/>
  <c r="M34" i="2"/>
  <c r="L33" i="2"/>
  <c r="K33" i="2"/>
  <c r="G16" i="2"/>
  <c r="H16" i="2"/>
  <c r="G15" i="2"/>
  <c r="H15" i="2"/>
  <c r="C5" i="2"/>
  <c r="C23" i="2" s="1"/>
  <c r="C4" i="2"/>
  <c r="C22" i="2" s="1"/>
  <c r="F19" i="1"/>
  <c r="F18" i="1"/>
  <c r="F10" i="1"/>
  <c r="E5" i="1"/>
  <c r="F5" i="1"/>
  <c r="E4" i="1"/>
  <c r="E27" i="1" l="1"/>
  <c r="F27" i="1"/>
  <c r="M36" i="2"/>
  <c r="C24" i="2"/>
  <c r="C6" i="2"/>
  <c r="H17" i="2"/>
  <c r="G17" i="2"/>
  <c r="I16" i="2"/>
  <c r="I15" i="2"/>
  <c r="H14" i="2"/>
  <c r="G14" i="2"/>
  <c r="F11" i="1"/>
  <c r="F13" i="1" s="1"/>
  <c r="K3" i="1"/>
  <c r="J3" i="1"/>
  <c r="P5" i="1"/>
  <c r="P4" i="1"/>
  <c r="P3" i="1"/>
  <c r="P2" i="1"/>
  <c r="E6" i="1"/>
  <c r="L16" i="1" s="1"/>
  <c r="L18" i="1" s="1"/>
  <c r="D6" i="1"/>
  <c r="F4" i="1"/>
  <c r="E3" i="1"/>
  <c r="D3" i="1"/>
  <c r="H10" i="1" l="1"/>
  <c r="H11" i="1"/>
  <c r="H13" i="1" s="1"/>
  <c r="I17" i="2"/>
  <c r="X4" i="1"/>
  <c r="J4" i="1"/>
  <c r="X5" i="1"/>
  <c r="X6" i="1" s="1"/>
  <c r="U5" i="1" l="1"/>
  <c r="K5" i="1"/>
  <c r="J5" i="1"/>
  <c r="J6" i="1" s="1"/>
  <c r="K4" i="1"/>
  <c r="Q5" i="1" s="1"/>
  <c r="Q9" i="1" s="1"/>
  <c r="P6" i="1"/>
  <c r="U4" i="1"/>
  <c r="Q2" i="1"/>
  <c r="L5" i="1" l="1"/>
  <c r="Q3" i="1"/>
  <c r="Q4" i="1"/>
  <c r="L4" i="1"/>
  <c r="K6" i="1"/>
  <c r="L6" i="1" s="1"/>
  <c r="Q6" i="1" s="1"/>
</calcChain>
</file>

<file path=xl/sharedStrings.xml><?xml version="1.0" encoding="utf-8"?>
<sst xmlns="http://schemas.openxmlformats.org/spreadsheetml/2006/main" count="298" uniqueCount="90">
  <si>
    <t>Predicción</t>
  </si>
  <si>
    <t>Real</t>
  </si>
  <si>
    <t>Odio</t>
  </si>
  <si>
    <t>Neutro</t>
  </si>
  <si>
    <t>TP</t>
  </si>
  <si>
    <t>TN</t>
  </si>
  <si>
    <t>FP</t>
  </si>
  <si>
    <t>FN</t>
  </si>
  <si>
    <t>Total</t>
  </si>
  <si>
    <t>F</t>
  </si>
  <si>
    <t>Indicadores de rendimiento</t>
  </si>
  <si>
    <t>º</t>
  </si>
  <si>
    <t>Exactitud(Acc)</t>
  </si>
  <si>
    <t>Error(Err)</t>
  </si>
  <si>
    <t>Precisión (p)</t>
  </si>
  <si>
    <t>Exhaustividad (r)</t>
  </si>
  <si>
    <t>Clase</t>
  </si>
  <si>
    <t>Frecuencia</t>
  </si>
  <si>
    <t>%</t>
  </si>
  <si>
    <t>Clasificador</t>
  </si>
  <si>
    <t>+</t>
  </si>
  <si>
    <t>-</t>
  </si>
  <si>
    <t>X</t>
  </si>
  <si>
    <t>Y</t>
  </si>
  <si>
    <t>X+Y</t>
  </si>
  <si>
    <t>10000-X-Y</t>
  </si>
  <si>
    <t>O</t>
  </si>
  <si>
    <r>
      <t>100000-</t>
    </r>
    <r>
      <rPr>
        <b/>
        <sz val="11"/>
        <color theme="1"/>
        <rFont val="Calibri"/>
        <family val="2"/>
        <scheme val="minor"/>
      </rPr>
      <t>O</t>
    </r>
  </si>
  <si>
    <t>O (?)</t>
  </si>
  <si>
    <t>Conjunto de prueba</t>
  </si>
  <si>
    <t>O(?)</t>
  </si>
  <si>
    <t>10000-O</t>
  </si>
  <si>
    <t>x</t>
  </si>
  <si>
    <t>y</t>
  </si>
  <si>
    <t>o</t>
  </si>
  <si>
    <t>1000-o</t>
  </si>
  <si>
    <t>x+y</t>
  </si>
  <si>
    <t>1000-o-y</t>
  </si>
  <si>
    <t>o-x</t>
  </si>
  <si>
    <t>1000-x-y</t>
  </si>
  <si>
    <t>FN(?)</t>
  </si>
  <si>
    <t>TN(?)</t>
  </si>
  <si>
    <t>n</t>
  </si>
  <si>
    <t>ε</t>
  </si>
  <si>
    <t>P</t>
  </si>
  <si>
    <t>media</t>
  </si>
  <si>
    <t>desv. Tip</t>
  </si>
  <si>
    <t>p</t>
  </si>
  <si>
    <t>q</t>
  </si>
  <si>
    <t>Epsilon</t>
  </si>
  <si>
    <t>sigma</t>
  </si>
  <si>
    <t>N</t>
  </si>
  <si>
    <t>N-o</t>
  </si>
  <si>
    <t>100000-N+o-x</t>
  </si>
  <si>
    <t>P(c)</t>
  </si>
  <si>
    <t>Conjunto</t>
  </si>
  <si>
    <t>Filtrado</t>
  </si>
  <si>
    <t>No odio</t>
  </si>
  <si>
    <t>P(f|C)</t>
  </si>
  <si>
    <t>P(f|C)P(C)</t>
  </si>
  <si>
    <t>π</t>
  </si>
  <si>
    <t>ν</t>
  </si>
  <si>
    <t>M</t>
  </si>
  <si>
    <r>
      <rPr>
        <sz val="11"/>
        <color rgb="FFFF0000"/>
        <rFont val="Calibri"/>
        <family val="2"/>
        <scheme val="minor"/>
      </rPr>
      <t>Falso Negativo</t>
    </r>
    <r>
      <rPr>
        <sz val="14"/>
        <color rgb="FFFF0000"/>
        <rFont val="Calibri"/>
        <family val="2"/>
        <scheme val="minor"/>
      </rPr>
      <t xml:space="preserve"> (FN)</t>
    </r>
  </si>
  <si>
    <r>
      <rPr>
        <b/>
        <sz val="11"/>
        <color theme="8" tint="-0.249977111117893"/>
        <rFont val="Calibri"/>
        <family val="2"/>
        <scheme val="minor"/>
      </rPr>
      <t>Verdadero Positivo</t>
    </r>
    <r>
      <rPr>
        <b/>
        <sz val="14"/>
        <color theme="8" tint="-0.249977111117893"/>
        <rFont val="Calibri"/>
        <family val="2"/>
        <scheme val="minor"/>
      </rPr>
      <t xml:space="preserve"> (TP)</t>
    </r>
  </si>
  <si>
    <r>
      <rPr>
        <b/>
        <sz val="11"/>
        <color theme="8" tint="-0.249977111117893"/>
        <rFont val="Calibri"/>
        <family val="2"/>
        <scheme val="minor"/>
      </rPr>
      <t>Verdadero Negativo</t>
    </r>
    <r>
      <rPr>
        <b/>
        <sz val="14"/>
        <color theme="8" tint="-0.249977111117893"/>
        <rFont val="Calibri"/>
        <family val="2"/>
        <scheme val="minor"/>
      </rPr>
      <t xml:space="preserve"> (TN)</t>
    </r>
  </si>
  <si>
    <r>
      <rPr>
        <sz val="11"/>
        <color rgb="FFFF0000"/>
        <rFont val="Calibri"/>
        <family val="2"/>
        <scheme val="minor"/>
      </rPr>
      <t>Falso Positivo</t>
    </r>
    <r>
      <rPr>
        <sz val="14"/>
        <color rgb="FFFF0000"/>
        <rFont val="Calibri"/>
        <family val="2"/>
        <scheme val="minor"/>
      </rPr>
      <t xml:space="preserve"> (FP)</t>
    </r>
  </si>
  <si>
    <r>
      <t>fp=FP/</t>
    </r>
    <r>
      <rPr>
        <b/>
        <sz val="14"/>
        <color theme="1"/>
        <rFont val="Times New Roman"/>
        <family val="1"/>
      </rPr>
      <t>ν</t>
    </r>
  </si>
  <si>
    <r>
      <t>tp=TP/</t>
    </r>
    <r>
      <rPr>
        <b/>
        <i/>
        <sz val="14"/>
        <color theme="1"/>
        <rFont val="Times New Roman"/>
        <family val="1"/>
      </rPr>
      <t>π</t>
    </r>
  </si>
  <si>
    <r>
      <t>r=TP/</t>
    </r>
    <r>
      <rPr>
        <b/>
        <sz val="14"/>
        <color theme="1"/>
        <rFont val="Times New Roman"/>
        <family val="1"/>
      </rPr>
      <t>Y</t>
    </r>
  </si>
  <si>
    <r>
      <t>p=TP/</t>
    </r>
    <r>
      <rPr>
        <b/>
        <sz val="14"/>
        <color theme="1"/>
        <rFont val="Times New Roman"/>
        <family val="1"/>
      </rPr>
      <t>Y</t>
    </r>
  </si>
  <si>
    <t>Métricas</t>
  </si>
  <si>
    <t>ROC</t>
  </si>
  <si>
    <t>Usual</t>
  </si>
  <si>
    <t>tp</t>
  </si>
  <si>
    <t>fp</t>
  </si>
  <si>
    <t>r</t>
  </si>
  <si>
    <t>π/ν</t>
  </si>
  <si>
    <t>proporción tp</t>
  </si>
  <si>
    <t>proporción fp</t>
  </si>
  <si>
    <t>fn</t>
  </si>
  <si>
    <t>Coste</t>
  </si>
  <si>
    <t>FP/π</t>
  </si>
  <si>
    <t>FN/ν</t>
  </si>
  <si>
    <t>TP/Y</t>
  </si>
  <si>
    <r>
      <t xml:space="preserve">tp </t>
    </r>
    <r>
      <rPr>
        <sz val="14"/>
        <color theme="1" tint="0.14999847407452621"/>
        <rFont val="Times New Roman"/>
        <family val="1"/>
      </rPr>
      <t>(fracción de verdaderos positivos)</t>
    </r>
  </si>
  <si>
    <r>
      <t xml:space="preserve">tp </t>
    </r>
    <r>
      <rPr>
        <sz val="14"/>
        <color theme="1" tint="0.14999847407452621"/>
        <rFont val="Times New Roman"/>
        <family val="1"/>
      </rPr>
      <t>(fracción de falsos positivos)</t>
    </r>
  </si>
  <si>
    <r>
      <t xml:space="preserve">p </t>
    </r>
    <r>
      <rPr>
        <sz val="14"/>
        <color theme="1" tint="0.14999847407452621"/>
        <rFont val="Times New Roman"/>
        <family val="1"/>
      </rPr>
      <t>(precisión)</t>
    </r>
  </si>
  <si>
    <r>
      <t xml:space="preserve">r </t>
    </r>
    <r>
      <rPr>
        <sz val="14"/>
        <color theme="1" tint="0.14999847407452621"/>
        <rFont val="Times New Roman"/>
        <family val="1"/>
      </rPr>
      <t>(exhaustividad)</t>
    </r>
  </si>
  <si>
    <t>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</si>
</sst>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  <numFmt numFmtId="166" formatCode="0.000%"/>
    <numFmt numFmtId="167" formatCode="#,##0.0000000000_ ;\-#,##0.0000000000\ "/>
    <numFmt numFmtId="168" formatCode="#,##0_ ;\-#,##0\ "/>
    <numFmt numFmtId="169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24"/>
      <color theme="1" tint="0.14999847407452621"/>
      <name val="Times New Roman"/>
      <family val="1"/>
    </font>
    <font>
      <b/>
      <i/>
      <sz val="24"/>
      <color theme="9" tint="-0.499984740745262"/>
      <name val="Calibri"/>
      <family val="2"/>
      <scheme val="minor"/>
    </font>
    <font>
      <b/>
      <sz val="24"/>
      <color theme="5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theme="1" tint="0.14999847407452621"/>
      <name val="Times New Roman"/>
      <family val="1"/>
    </font>
    <font>
      <i/>
      <sz val="14"/>
      <color theme="1"/>
      <name val="Calibri"/>
      <family val="2"/>
      <scheme val="minor"/>
    </font>
    <font>
      <b/>
      <i/>
      <sz val="20"/>
      <color theme="9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20"/>
      <color theme="1" tint="0.14999847407452621"/>
      <name val="Times New Roman"/>
      <family val="1"/>
    </font>
    <font>
      <b/>
      <sz val="12"/>
      <color theme="9" tint="-0.499984740745262"/>
      <name val="Calibri"/>
      <family val="2"/>
      <scheme val="minor"/>
    </font>
    <font>
      <sz val="14"/>
      <color theme="1" tint="0.1499984740745262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7" fontId="0" fillId="0" borderId="0" xfId="1" applyNumberFormat="1" applyFont="1"/>
    <xf numFmtId="168" fontId="0" fillId="0" borderId="1" xfId="1" applyNumberFormat="1" applyFont="1" applyBorder="1"/>
    <xf numFmtId="0" fontId="2" fillId="0" borderId="2" xfId="0" applyFont="1" applyBorder="1"/>
    <xf numFmtId="10" fontId="0" fillId="0" borderId="3" xfId="2" applyNumberFormat="1" applyFont="1" applyBorder="1"/>
    <xf numFmtId="0" fontId="2" fillId="0" borderId="4" xfId="0" applyFont="1" applyBorder="1"/>
    <xf numFmtId="10" fontId="0" fillId="0" borderId="5" xfId="2" applyNumberFormat="1" applyFont="1" applyBorder="1"/>
    <xf numFmtId="165" fontId="0" fillId="0" borderId="3" xfId="2" applyNumberFormat="1" applyFont="1" applyBorder="1"/>
    <xf numFmtId="0" fontId="2" fillId="0" borderId="6" xfId="0" applyFont="1" applyBorder="1"/>
    <xf numFmtId="165" fontId="0" fillId="0" borderId="7" xfId="2" applyNumberFormat="1" applyFont="1" applyBorder="1"/>
    <xf numFmtId="165" fontId="0" fillId="0" borderId="5" xfId="2" applyNumberFormat="1" applyFont="1" applyBorder="1"/>
    <xf numFmtId="166" fontId="0" fillId="0" borderId="1" xfId="2" applyNumberFormat="1" applyFont="1" applyBorder="1"/>
    <xf numFmtId="168" fontId="2" fillId="0" borderId="1" xfId="1" applyNumberFormat="1" applyFont="1" applyBorder="1"/>
    <xf numFmtId="168" fontId="3" fillId="0" borderId="1" xfId="1" applyNumberFormat="1" applyFont="1" applyBorder="1"/>
    <xf numFmtId="166" fontId="3" fillId="0" borderId="1" xfId="2" applyNumberFormat="1" applyFont="1" applyBorder="1"/>
    <xf numFmtId="9" fontId="2" fillId="0" borderId="1" xfId="2" applyNumberFormat="1" applyFont="1" applyBorder="1"/>
    <xf numFmtId="166" fontId="0" fillId="0" borderId="3" xfId="2" applyNumberFormat="1" applyFont="1" applyBorder="1"/>
    <xf numFmtId="166" fontId="0" fillId="0" borderId="7" xfId="2" applyNumberFormat="1" applyFont="1" applyBorder="1"/>
    <xf numFmtId="9" fontId="0" fillId="0" borderId="5" xfId="2" applyFont="1" applyBorder="1"/>
    <xf numFmtId="0" fontId="2" fillId="0" borderId="0" xfId="0" applyFont="1" applyBorder="1" applyAlignmen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Border="1"/>
    <xf numFmtId="0" fontId="0" fillId="0" borderId="0" xfId="0" applyBorder="1"/>
    <xf numFmtId="166" fontId="3" fillId="0" borderId="0" xfId="2" applyNumberFormat="1" applyFont="1" applyBorder="1"/>
    <xf numFmtId="9" fontId="2" fillId="0" borderId="0" xfId="2" applyNumberFormat="1" applyFont="1" applyBorder="1"/>
    <xf numFmtId="0" fontId="2" fillId="0" borderId="15" xfId="0" applyFont="1" applyBorder="1"/>
    <xf numFmtId="0" fontId="0" fillId="0" borderId="15" xfId="0" applyBorder="1"/>
    <xf numFmtId="0" fontId="0" fillId="0" borderId="8" xfId="0" applyBorder="1"/>
    <xf numFmtId="168" fontId="0" fillId="0" borderId="8" xfId="0" applyNumberFormat="1" applyBorder="1"/>
    <xf numFmtId="0" fontId="0" fillId="0" borderId="16" xfId="0" applyBorder="1"/>
    <xf numFmtId="0" fontId="2" fillId="0" borderId="17" xfId="0" applyFont="1" applyBorder="1" applyAlignment="1">
      <alignment horizontal="center"/>
    </xf>
    <xf numFmtId="168" fontId="0" fillId="0" borderId="17" xfId="0" applyNumberFormat="1" applyBorder="1"/>
    <xf numFmtId="0" fontId="0" fillId="0" borderId="15" xfId="0" applyBorder="1" applyAlignment="1">
      <alignment horizontal="center"/>
    </xf>
    <xf numFmtId="165" fontId="0" fillId="0" borderId="8" xfId="2" applyNumberFormat="1" applyFont="1" applyBorder="1"/>
    <xf numFmtId="9" fontId="0" fillId="0" borderId="17" xfId="2" applyFont="1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168" fontId="0" fillId="0" borderId="0" xfId="0" applyNumberFormat="1"/>
    <xf numFmtId="164" fontId="0" fillId="0" borderId="0" xfId="0" applyNumberFormat="1"/>
    <xf numFmtId="1" fontId="0" fillId="0" borderId="0" xfId="0" applyNumberFormat="1" applyBorder="1"/>
    <xf numFmtId="168" fontId="0" fillId="0" borderId="0" xfId="0" applyNumberFormat="1" applyBorder="1"/>
    <xf numFmtId="164" fontId="0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168" fontId="0" fillId="0" borderId="0" xfId="1" applyNumberFormat="1" applyFont="1" applyBorder="1"/>
    <xf numFmtId="168" fontId="3" fillId="0" borderId="0" xfId="1" applyNumberFormat="1" applyFont="1" applyBorder="1"/>
    <xf numFmtId="0" fontId="0" fillId="0" borderId="24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25" xfId="0" applyNumberFormat="1" applyBorder="1"/>
    <xf numFmtId="164" fontId="2" fillId="0" borderId="15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0" fontId="0" fillId="0" borderId="7" xfId="2" applyNumberFormat="1" applyFont="1" applyBorder="1"/>
    <xf numFmtId="168" fontId="0" fillId="0" borderId="8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168" fontId="1" fillId="0" borderId="1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8" fontId="3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8" fontId="8" fillId="0" borderId="1" xfId="1" applyNumberFormat="1" applyFont="1" applyBorder="1" applyAlignment="1">
      <alignment horizontal="center"/>
    </xf>
    <xf numFmtId="168" fontId="3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8" xfId="0" applyNumberForma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8" fillId="0" borderId="1" xfId="1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/>
    <xf numFmtId="10" fontId="0" fillId="0" borderId="0" xfId="2" applyNumberFormat="1" applyFont="1"/>
    <xf numFmtId="43" fontId="0" fillId="0" borderId="0" xfId="1" applyFont="1"/>
    <xf numFmtId="10" fontId="0" fillId="0" borderId="0" xfId="0" applyNumberFormat="1"/>
    <xf numFmtId="169" fontId="0" fillId="0" borderId="0" xfId="0" applyNumberFormat="1"/>
    <xf numFmtId="0" fontId="2" fillId="0" borderId="8" xfId="0" applyFont="1" applyBorder="1" applyAlignment="1">
      <alignment horizontal="center"/>
    </xf>
    <xf numFmtId="10" fontId="0" fillId="0" borderId="8" xfId="2" applyNumberFormat="1" applyFont="1" applyBorder="1"/>
    <xf numFmtId="10" fontId="0" fillId="0" borderId="8" xfId="0" applyNumberFormat="1" applyBorder="1"/>
    <xf numFmtId="164" fontId="0" fillId="0" borderId="28" xfId="1" applyNumberFormat="1" applyFont="1" applyBorder="1"/>
    <xf numFmtId="10" fontId="0" fillId="0" borderId="29" xfId="2" applyNumberFormat="1" applyFont="1" applyBorder="1"/>
    <xf numFmtId="0" fontId="2" fillId="0" borderId="2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8" xfId="0" applyFont="1" applyBorder="1"/>
    <xf numFmtId="0" fontId="2" fillId="0" borderId="29" xfId="0" applyFont="1" applyBorder="1"/>
    <xf numFmtId="0" fontId="0" fillId="0" borderId="28" xfId="0" applyBorder="1"/>
    <xf numFmtId="9" fontId="0" fillId="0" borderId="28" xfId="0" applyNumberFormat="1" applyBorder="1"/>
    <xf numFmtId="0" fontId="0" fillId="0" borderId="26" xfId="0" applyBorder="1"/>
    <xf numFmtId="9" fontId="0" fillId="0" borderId="31" xfId="0" applyNumberFormat="1" applyBorder="1"/>
    <xf numFmtId="9" fontId="0" fillId="0" borderId="25" xfId="0" applyNumberFormat="1" applyBorder="1"/>
    <xf numFmtId="0" fontId="0" fillId="0" borderId="32" xfId="0" applyBorder="1"/>
    <xf numFmtId="0" fontId="2" fillId="0" borderId="34" xfId="0" applyFont="1" applyBorder="1" applyAlignment="1">
      <alignment horizontal="center"/>
    </xf>
    <xf numFmtId="0" fontId="0" fillId="0" borderId="31" xfId="0" applyBorder="1"/>
    <xf numFmtId="165" fontId="0" fillId="0" borderId="28" xfId="0" applyNumberFormat="1" applyBorder="1"/>
    <xf numFmtId="10" fontId="0" fillId="0" borderId="28" xfId="0" applyNumberFormat="1" applyBorder="1"/>
    <xf numFmtId="165" fontId="0" fillId="0" borderId="31" xfId="0" applyNumberFormat="1" applyBorder="1"/>
    <xf numFmtId="165" fontId="0" fillId="0" borderId="25" xfId="0" applyNumberFormat="1" applyBorder="1"/>
    <xf numFmtId="168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9" fontId="0" fillId="0" borderId="0" xfId="0" applyNumberFormat="1" applyBorder="1"/>
    <xf numFmtId="0" fontId="2" fillId="0" borderId="36" xfId="0" applyFont="1" applyBorder="1"/>
    <xf numFmtId="9" fontId="0" fillId="0" borderId="37" xfId="0" applyNumberFormat="1" applyBorder="1"/>
    <xf numFmtId="0" fontId="0" fillId="0" borderId="0" xfId="0" applyAlignment="1">
      <alignment horizontal="right"/>
    </xf>
    <xf numFmtId="168" fontId="19" fillId="0" borderId="0" xfId="1" applyNumberFormat="1" applyFont="1" applyBorder="1" applyAlignment="1">
      <alignment horizontal="center" vertical="center" wrapText="1"/>
    </xf>
    <xf numFmtId="168" fontId="21" fillId="0" borderId="0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168" fontId="15" fillId="0" borderId="32" xfId="1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68" fontId="5" fillId="0" borderId="41" xfId="1" applyNumberFormat="1" applyFont="1" applyBorder="1" applyAlignment="1">
      <alignment horizontal="center" vertical="center" wrapText="1"/>
    </xf>
    <xf numFmtId="168" fontId="20" fillId="0" borderId="39" xfId="1" applyNumberFormat="1" applyFont="1" applyBorder="1" applyAlignment="1">
      <alignment horizontal="center"/>
    </xf>
    <xf numFmtId="168" fontId="20" fillId="0" borderId="40" xfId="1" applyNumberFormat="1" applyFont="1" applyBorder="1" applyAlignment="1">
      <alignment horizontal="center"/>
    </xf>
    <xf numFmtId="168" fontId="5" fillId="0" borderId="31" xfId="1" applyNumberFormat="1" applyFont="1" applyBorder="1" applyAlignment="1">
      <alignment horizontal="center" vertical="center" wrapText="1"/>
    </xf>
    <xf numFmtId="168" fontId="15" fillId="0" borderId="42" xfId="1" applyNumberFormat="1" applyFont="1" applyBorder="1" applyAlignment="1">
      <alignment horizontal="center" vertical="center" wrapText="1"/>
    </xf>
    <xf numFmtId="168" fontId="19" fillId="0" borderId="12" xfId="1" applyNumberFormat="1" applyFont="1" applyBorder="1" applyAlignment="1">
      <alignment horizontal="center" vertical="center" wrapText="1"/>
    </xf>
    <xf numFmtId="168" fontId="19" fillId="0" borderId="14" xfId="1" applyNumberFormat="1" applyFont="1" applyBorder="1" applyAlignment="1">
      <alignment horizontal="center" vertical="center" wrapText="1"/>
    </xf>
    <xf numFmtId="168" fontId="21" fillId="0" borderId="38" xfId="1" applyNumberFormat="1" applyFont="1" applyBorder="1" applyAlignment="1">
      <alignment horizontal="center"/>
    </xf>
    <xf numFmtId="0" fontId="23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9" fontId="23" fillId="0" borderId="39" xfId="2" applyFont="1" applyBorder="1" applyAlignment="1">
      <alignment horizontal="right" vertical="center" wrapText="1"/>
    </xf>
    <xf numFmtId="9" fontId="6" fillId="0" borderId="40" xfId="2" applyFont="1" applyBorder="1" applyAlignment="1">
      <alignment horizontal="right" vertical="center" wrapText="1"/>
    </xf>
    <xf numFmtId="9" fontId="23" fillId="0" borderId="43" xfId="2" applyFont="1" applyBorder="1" applyAlignment="1">
      <alignment horizontal="right" vertical="center" wrapText="1"/>
    </xf>
    <xf numFmtId="9" fontId="6" fillId="0" borderId="44" xfId="2" applyFont="1" applyBorder="1" applyAlignment="1">
      <alignment horizontal="right" vertical="center" wrapText="1"/>
    </xf>
    <xf numFmtId="0" fontId="0" fillId="0" borderId="8" xfId="0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8" fontId="25" fillId="0" borderId="38" xfId="1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6" fillId="0" borderId="8" xfId="0" applyFont="1" applyBorder="1" applyAlignment="1">
      <alignment horizontal="center"/>
    </xf>
    <xf numFmtId="0" fontId="26" fillId="0" borderId="0" xfId="0" applyFont="1"/>
    <xf numFmtId="0" fontId="26" fillId="0" borderId="8" xfId="0" applyFont="1" applyBorder="1"/>
    <xf numFmtId="168" fontId="25" fillId="0" borderId="38" xfId="1" applyNumberFormat="1" applyFont="1" applyFill="1" applyBorder="1" applyAlignment="1">
      <alignment horizontal="center" vertical="center" wrapText="1"/>
    </xf>
    <xf numFmtId="168" fontId="27" fillId="0" borderId="39" xfId="1" applyNumberFormat="1" applyFont="1" applyBorder="1" applyAlignment="1">
      <alignment horizontal="center"/>
    </xf>
    <xf numFmtId="168" fontId="27" fillId="0" borderId="40" xfId="1" applyNumberFormat="1" applyFont="1" applyBorder="1" applyAlignment="1">
      <alignment horizontal="center"/>
    </xf>
    <xf numFmtId="168" fontId="28" fillId="0" borderId="38" xfId="1" applyNumberFormat="1" applyFont="1" applyBorder="1" applyAlignment="1">
      <alignment horizontal="center"/>
    </xf>
    <xf numFmtId="168" fontId="29" fillId="0" borderId="12" xfId="1" applyNumberFormat="1" applyFont="1" applyBorder="1" applyAlignment="1">
      <alignment horizontal="center" vertical="center" wrapText="1"/>
    </xf>
    <xf numFmtId="168" fontId="29" fillId="0" borderId="14" xfId="1" applyNumberFormat="1" applyFont="1" applyBorder="1" applyAlignment="1">
      <alignment horizontal="center" vertical="center" wrapText="1"/>
    </xf>
    <xf numFmtId="168" fontId="2" fillId="0" borderId="0" xfId="1" applyNumberFormat="1" applyFont="1" applyBorder="1"/>
    <xf numFmtId="168" fontId="0" fillId="0" borderId="1" xfId="1" applyNumberFormat="1" applyFont="1" applyBorder="1" applyAlignment="1">
      <alignment vertical="center" wrapText="1"/>
    </xf>
    <xf numFmtId="168" fontId="3" fillId="0" borderId="1" xfId="1" applyNumberFormat="1" applyFont="1" applyBorder="1" applyAlignment="1">
      <alignment vertical="center" wrapText="1"/>
    </xf>
    <xf numFmtId="0" fontId="2" fillId="0" borderId="0" xfId="0" applyFont="1"/>
    <xf numFmtId="165" fontId="0" fillId="0" borderId="0" xfId="2" applyNumberFormat="1" applyFont="1" applyBorder="1"/>
    <xf numFmtId="0" fontId="0" fillId="0" borderId="0" xfId="0" quotePrefix="1"/>
    <xf numFmtId="0" fontId="2" fillId="0" borderId="1" xfId="0" applyFont="1" applyBorder="1" applyAlignment="1">
      <alignment textRotation="180"/>
    </xf>
    <xf numFmtId="0" fontId="2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vertical="center" textRotation="180" wrapText="1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textRotation="180" wrapText="1"/>
    </xf>
    <xf numFmtId="0" fontId="18" fillId="0" borderId="4" xfId="0" applyFont="1" applyBorder="1" applyAlignment="1">
      <alignment horizontal="center" vertical="center" textRotation="180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21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9" fontId="23" fillId="0" borderId="0" xfId="2" applyFont="1" applyBorder="1" applyAlignment="1">
      <alignment horizontal="center" vertical="center" wrapText="1"/>
    </xf>
    <xf numFmtId="43" fontId="0" fillId="0" borderId="0" xfId="1" applyFont="1" applyBorder="1"/>
    <xf numFmtId="9" fontId="23" fillId="0" borderId="45" xfId="2" applyFont="1" applyBorder="1" applyAlignment="1">
      <alignment horizontal="center" vertical="center" wrapText="1"/>
    </xf>
    <xf numFmtId="9" fontId="23" fillId="0" borderId="38" xfId="2" applyFont="1" applyBorder="1" applyAlignment="1">
      <alignment horizontal="center" vertical="center" wrapText="1"/>
    </xf>
    <xf numFmtId="9" fontId="6" fillId="0" borderId="45" xfId="2" applyFont="1" applyBorder="1" applyAlignment="1">
      <alignment horizontal="center" vertical="center" wrapText="1"/>
    </xf>
    <xf numFmtId="9" fontId="6" fillId="0" borderId="38" xfId="2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168" fontId="25" fillId="0" borderId="38" xfId="1" applyNumberFormat="1" applyFont="1" applyBorder="1" applyAlignment="1">
      <alignment horizontal="left" vertical="center" wrapText="1"/>
    </xf>
    <xf numFmtId="0" fontId="32" fillId="0" borderId="38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Hoja7!$B$2:$B$6</c:f>
              <c:numCache>
                <c:formatCode>General</c:formatCode>
                <c:ptCount val="5"/>
                <c:pt idx="0">
                  <c:v>0</c:v>
                </c:pt>
                <c:pt idx="1">
                  <c:v>0.02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Hoja7!$A$2:$A$6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0.75</c:v>
                </c:pt>
                <c:pt idx="3">
                  <c:v>0.85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Hoja7!$D$1</c:f>
              <c:strCache>
                <c:ptCount val="1"/>
                <c:pt idx="0">
                  <c:v>Coste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Hoja7!$B$2:$B$6</c:f>
              <c:numCache>
                <c:formatCode>General</c:formatCode>
                <c:ptCount val="5"/>
                <c:pt idx="0">
                  <c:v>0</c:v>
                </c:pt>
                <c:pt idx="1">
                  <c:v>0.02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Hoja7!$D$2:$D$6</c:f>
              <c:numCache>
                <c:formatCode>General</c:formatCode>
                <c:ptCount val="5"/>
                <c:pt idx="0">
                  <c:v>1</c:v>
                </c:pt>
                <c:pt idx="1">
                  <c:v>0.79</c:v>
                </c:pt>
                <c:pt idx="2">
                  <c:v>0.75</c:v>
                </c:pt>
                <c:pt idx="3">
                  <c:v>1.1499999999999999</c:v>
                </c:pt>
                <c:pt idx="4">
                  <c:v>2</c:v>
                </c:pt>
              </c:numCache>
            </c:numRef>
          </c:y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642855552"/>
        <c:axId val="642856112"/>
      </c:scatterChart>
      <c:valAx>
        <c:axId val="642855552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2856112"/>
        <c:crosses val="autoZero"/>
        <c:crossBetween val="midCat"/>
        <c:majorUnit val="0.1"/>
        <c:minorUnit val="5.000000000000001E-2"/>
      </c:valAx>
      <c:valAx>
        <c:axId val="642856112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2855552"/>
        <c:crosses val="max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45044671143238346"/>
          <c:y val="0.90715326451607126"/>
          <c:w val="0.11731775253131016"/>
          <c:h val="6.443476640663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13</xdr:row>
      <xdr:rowOff>133350</xdr:rowOff>
    </xdr:from>
    <xdr:to>
      <xdr:col>7</xdr:col>
      <xdr:colOff>114300</xdr:colOff>
      <xdr:row>28</xdr:row>
      <xdr:rowOff>123825</xdr:rowOff>
    </xdr:to>
    <xdr:cxnSp macro="">
      <xdr:nvCxnSpPr>
        <xdr:cNvPr id="6" name="Conector recto de flecha 5"/>
        <xdr:cNvCxnSpPr/>
      </xdr:nvCxnSpPr>
      <xdr:spPr>
        <a:xfrm flipH="1" flipV="1">
          <a:off x="3476625" y="3333750"/>
          <a:ext cx="9525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27</xdr:row>
      <xdr:rowOff>95250</xdr:rowOff>
    </xdr:from>
    <xdr:to>
      <xdr:col>15</xdr:col>
      <xdr:colOff>438150</xdr:colOff>
      <xdr:row>27</xdr:row>
      <xdr:rowOff>152401</xdr:rowOff>
    </xdr:to>
    <xdr:cxnSp macro="">
      <xdr:nvCxnSpPr>
        <xdr:cNvPr id="8" name="Conector recto de flecha 7"/>
        <xdr:cNvCxnSpPr/>
      </xdr:nvCxnSpPr>
      <xdr:spPr>
        <a:xfrm flipV="1">
          <a:off x="3238500" y="5962650"/>
          <a:ext cx="3638550" cy="57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24</xdr:row>
      <xdr:rowOff>180976</xdr:rowOff>
    </xdr:from>
    <xdr:to>
      <xdr:col>8</xdr:col>
      <xdr:colOff>514350</xdr:colOff>
      <xdr:row>25</xdr:row>
      <xdr:rowOff>152400</xdr:rowOff>
    </xdr:to>
    <xdr:sp macro="" textlink="">
      <xdr:nvSpPr>
        <xdr:cNvPr id="10" name="Multiplicar 9"/>
        <xdr:cNvSpPr/>
      </xdr:nvSpPr>
      <xdr:spPr>
        <a:xfrm>
          <a:off x="3905250" y="5476876"/>
          <a:ext cx="114300" cy="16192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28575</xdr:colOff>
      <xdr:row>14</xdr:row>
      <xdr:rowOff>180975</xdr:rowOff>
    </xdr:from>
    <xdr:to>
      <xdr:col>15</xdr:col>
      <xdr:colOff>219075</xdr:colOff>
      <xdr:row>28</xdr:row>
      <xdr:rowOff>28575</xdr:rowOff>
    </xdr:to>
    <xdr:cxnSp macro="">
      <xdr:nvCxnSpPr>
        <xdr:cNvPr id="12" name="Conector recto 11"/>
        <xdr:cNvCxnSpPr/>
      </xdr:nvCxnSpPr>
      <xdr:spPr>
        <a:xfrm flipV="1">
          <a:off x="3400425" y="3571875"/>
          <a:ext cx="3257550" cy="251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828675</xdr:colOff>
      <xdr:row>16</xdr:row>
      <xdr:rowOff>161925</xdr:rowOff>
    </xdr:from>
    <xdr:to>
      <xdr:col>13</xdr:col>
      <xdr:colOff>66675</xdr:colOff>
      <xdr:row>17</xdr:row>
      <xdr:rowOff>47625</xdr:rowOff>
    </xdr:to>
    <xdr:sp macro="" textlink="">
      <xdr:nvSpPr>
        <xdr:cNvPr id="13" name="Elipse 12"/>
        <xdr:cNvSpPr/>
      </xdr:nvSpPr>
      <xdr:spPr>
        <a:xfrm>
          <a:off x="5895975" y="3933825"/>
          <a:ext cx="95250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104775</xdr:colOff>
      <xdr:row>14</xdr:row>
      <xdr:rowOff>171450</xdr:rowOff>
    </xdr:from>
    <xdr:to>
      <xdr:col>15</xdr:col>
      <xdr:colOff>219075</xdr:colOff>
      <xdr:row>14</xdr:row>
      <xdr:rowOff>171450</xdr:rowOff>
    </xdr:to>
    <xdr:cxnSp macro="">
      <xdr:nvCxnSpPr>
        <xdr:cNvPr id="16" name="Conector recto 15"/>
        <xdr:cNvCxnSpPr/>
      </xdr:nvCxnSpPr>
      <xdr:spPr>
        <a:xfrm flipH="1">
          <a:off x="3476625" y="3562350"/>
          <a:ext cx="3181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14</xdr:row>
      <xdr:rowOff>152400</xdr:rowOff>
    </xdr:from>
    <xdr:to>
      <xdr:col>15</xdr:col>
      <xdr:colOff>228600</xdr:colOff>
      <xdr:row>27</xdr:row>
      <xdr:rowOff>133350</xdr:rowOff>
    </xdr:to>
    <xdr:cxnSp macro="">
      <xdr:nvCxnSpPr>
        <xdr:cNvPr id="18" name="Conector recto 17"/>
        <xdr:cNvCxnSpPr/>
      </xdr:nvCxnSpPr>
      <xdr:spPr>
        <a:xfrm>
          <a:off x="6667500" y="3543300"/>
          <a:ext cx="0" cy="245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300036</xdr:colOff>
      <xdr:row>11</xdr:row>
      <xdr:rowOff>61911</xdr:rowOff>
    </xdr:from>
    <xdr:to>
      <xdr:col>9</xdr:col>
      <xdr:colOff>609599</xdr:colOff>
      <xdr:row>27</xdr:row>
      <xdr:rowOff>142874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10</xdr:row>
      <xdr:rowOff>133350</xdr:rowOff>
    </xdr:from>
    <xdr:to>
      <xdr:col>11</xdr:col>
      <xdr:colOff>76200</xdr:colOff>
      <xdr:row>17</xdr:row>
      <xdr:rowOff>190500</xdr:rowOff>
    </xdr:to>
    <xdr:cxnSp macro="">
      <xdr:nvCxnSpPr>
        <xdr:cNvPr id="3" name="Conector recto 2"/>
        <xdr:cNvCxnSpPr/>
      </xdr:nvCxnSpPr>
      <xdr:spPr>
        <a:xfrm>
          <a:off x="5495925" y="3819525"/>
          <a:ext cx="47625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9525</xdr:rowOff>
    </xdr:from>
    <xdr:to>
      <xdr:col>4</xdr:col>
      <xdr:colOff>342900</xdr:colOff>
      <xdr:row>12</xdr:row>
      <xdr:rowOff>9526</xdr:rowOff>
    </xdr:to>
    <xdr:cxnSp macro="">
      <xdr:nvCxnSpPr>
        <xdr:cNvPr id="2" name="Conector recto de flecha 1"/>
        <xdr:cNvCxnSpPr>
          <a:endCxn id="3" idx="1"/>
        </xdr:cNvCxnSpPr>
      </xdr:nvCxnSpPr>
      <xdr:spPr>
        <a:xfrm>
          <a:off x="1438275" y="2314575"/>
          <a:ext cx="914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342900</xdr:colOff>
      <xdr:row>10</xdr:row>
      <xdr:rowOff>76201</xdr:rowOff>
    </xdr:from>
    <xdr:ext cx="1466850" cy="762000"/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933576"/>
          <a:ext cx="1466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0</xdr:colOff>
      <xdr:row>23</xdr:row>
      <xdr:rowOff>123825</xdr:rowOff>
    </xdr:from>
    <xdr:to>
      <xdr:col>8</xdr:col>
      <xdr:colOff>0</xdr:colOff>
      <xdr:row>23</xdr:row>
      <xdr:rowOff>142875</xdr:rowOff>
    </xdr:to>
    <xdr:cxnSp macro="">
      <xdr:nvCxnSpPr>
        <xdr:cNvPr id="4" name="Conector recto de flecha 3"/>
        <xdr:cNvCxnSpPr/>
      </xdr:nvCxnSpPr>
      <xdr:spPr>
        <a:xfrm flipV="1">
          <a:off x="4152900" y="649605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152401</xdr:rowOff>
    </xdr:from>
    <xdr:to>
      <xdr:col>5</xdr:col>
      <xdr:colOff>542925</xdr:colOff>
      <xdr:row>21</xdr:row>
      <xdr:rowOff>190500</xdr:rowOff>
    </xdr:to>
    <xdr:cxnSp macro="">
      <xdr:nvCxnSpPr>
        <xdr:cNvPr id="5" name="Conector recto de flecha 4"/>
        <xdr:cNvCxnSpPr>
          <a:stCxn id="3" idx="2"/>
        </xdr:cNvCxnSpPr>
      </xdr:nvCxnSpPr>
      <xdr:spPr>
        <a:xfrm>
          <a:off x="3086100" y="2695576"/>
          <a:ext cx="0" cy="1581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2</xdr:col>
      <xdr:colOff>19050</xdr:colOff>
      <xdr:row>12</xdr:row>
      <xdr:rowOff>190500</xdr:rowOff>
    </xdr:to>
    <xdr:cxnSp macro="">
      <xdr:nvCxnSpPr>
        <xdr:cNvPr id="23" name="Conector recto de flecha 22"/>
        <xdr:cNvCxnSpPr/>
      </xdr:nvCxnSpPr>
      <xdr:spPr>
        <a:xfrm>
          <a:off x="1257300" y="990600"/>
          <a:ext cx="95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14</xdr:row>
      <xdr:rowOff>114300</xdr:rowOff>
    </xdr:from>
    <xdr:to>
      <xdr:col>3</xdr:col>
      <xdr:colOff>752475</xdr:colOff>
      <xdr:row>14</xdr:row>
      <xdr:rowOff>123825</xdr:rowOff>
    </xdr:to>
    <xdr:cxnSp macro="">
      <xdr:nvCxnSpPr>
        <xdr:cNvPr id="25" name="Conector recto de flecha 24"/>
        <xdr:cNvCxnSpPr/>
      </xdr:nvCxnSpPr>
      <xdr:spPr>
        <a:xfrm>
          <a:off x="1943100" y="32289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21</xdr:row>
      <xdr:rowOff>190501</xdr:rowOff>
    </xdr:from>
    <xdr:to>
      <xdr:col>3</xdr:col>
      <xdr:colOff>742950</xdr:colOff>
      <xdr:row>22</xdr:row>
      <xdr:rowOff>0</xdr:rowOff>
    </xdr:to>
    <xdr:cxnSp macro="">
      <xdr:nvCxnSpPr>
        <xdr:cNvPr id="26" name="Conector recto de flecha 25"/>
        <xdr:cNvCxnSpPr/>
      </xdr:nvCxnSpPr>
      <xdr:spPr>
        <a:xfrm>
          <a:off x="1971675" y="771526"/>
          <a:ext cx="7239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</xdr:colOff>
      <xdr:row>20</xdr:row>
      <xdr:rowOff>9526</xdr:rowOff>
    </xdr:from>
    <xdr:ext cx="1466850" cy="762000"/>
    <xdr:pic>
      <xdr:nvPicPr>
        <xdr:cNvPr id="27" name="Imagen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90526"/>
          <a:ext cx="1466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0</xdr:colOff>
      <xdr:row>33</xdr:row>
      <xdr:rowOff>123825</xdr:rowOff>
    </xdr:from>
    <xdr:to>
      <xdr:col>8</xdr:col>
      <xdr:colOff>0</xdr:colOff>
      <xdr:row>33</xdr:row>
      <xdr:rowOff>142875</xdr:rowOff>
    </xdr:to>
    <xdr:cxnSp macro="">
      <xdr:nvCxnSpPr>
        <xdr:cNvPr id="34" name="Conector recto de flecha 33"/>
        <xdr:cNvCxnSpPr/>
      </xdr:nvCxnSpPr>
      <xdr:spPr>
        <a:xfrm flipV="1">
          <a:off x="4152900" y="649605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23</xdr:row>
      <xdr:rowOff>171450</xdr:rowOff>
    </xdr:from>
    <xdr:to>
      <xdr:col>5</xdr:col>
      <xdr:colOff>314325</xdr:colOff>
      <xdr:row>32</xdr:row>
      <xdr:rowOff>0</xdr:rowOff>
    </xdr:to>
    <xdr:cxnSp macro="">
      <xdr:nvCxnSpPr>
        <xdr:cNvPr id="42" name="Conector recto de flecha 41"/>
        <xdr:cNvCxnSpPr/>
      </xdr:nvCxnSpPr>
      <xdr:spPr>
        <a:xfrm>
          <a:off x="3076575" y="4629150"/>
          <a:ext cx="2857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9525</xdr:rowOff>
    </xdr:from>
    <xdr:to>
      <xdr:col>2</xdr:col>
      <xdr:colOff>19050</xdr:colOff>
      <xdr:row>10</xdr:row>
      <xdr:rowOff>190500</xdr:rowOff>
    </xdr:to>
    <xdr:cxnSp macro="">
      <xdr:nvCxnSpPr>
        <xdr:cNvPr id="2" name="Conector recto de flecha 1"/>
        <xdr:cNvCxnSpPr/>
      </xdr:nvCxnSpPr>
      <xdr:spPr>
        <a:xfrm>
          <a:off x="847725" y="990600"/>
          <a:ext cx="952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12</xdr:row>
      <xdr:rowOff>114300</xdr:rowOff>
    </xdr:from>
    <xdr:to>
      <xdr:col>3</xdr:col>
      <xdr:colOff>752475</xdr:colOff>
      <xdr:row>12</xdr:row>
      <xdr:rowOff>123825</xdr:rowOff>
    </xdr:to>
    <xdr:cxnSp macro="">
      <xdr:nvCxnSpPr>
        <xdr:cNvPr id="3" name="Conector recto de flecha 2"/>
        <xdr:cNvCxnSpPr/>
      </xdr:nvCxnSpPr>
      <xdr:spPr>
        <a:xfrm>
          <a:off x="1533525" y="28194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190501</xdr:rowOff>
    </xdr:from>
    <xdr:to>
      <xdr:col>3</xdr:col>
      <xdr:colOff>742950</xdr:colOff>
      <xdr:row>19</xdr:row>
      <xdr:rowOff>0</xdr:rowOff>
    </xdr:to>
    <xdr:cxnSp macro="">
      <xdr:nvCxnSpPr>
        <xdr:cNvPr id="4" name="Conector recto de flecha 3"/>
        <xdr:cNvCxnSpPr/>
      </xdr:nvCxnSpPr>
      <xdr:spPr>
        <a:xfrm>
          <a:off x="1562100" y="4248151"/>
          <a:ext cx="7239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</xdr:colOff>
      <xdr:row>17</xdr:row>
      <xdr:rowOff>9526</xdr:rowOff>
    </xdr:from>
    <xdr:ext cx="1466850" cy="762000"/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867151"/>
          <a:ext cx="1466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0</xdr:colOff>
      <xdr:row>30</xdr:row>
      <xdr:rowOff>142875</xdr:rowOff>
    </xdr:from>
    <xdr:to>
      <xdr:col>8</xdr:col>
      <xdr:colOff>685800</xdr:colOff>
      <xdr:row>30</xdr:row>
      <xdr:rowOff>171450</xdr:rowOff>
    </xdr:to>
    <xdr:cxnSp macro="">
      <xdr:nvCxnSpPr>
        <xdr:cNvPr id="6" name="Conector recto de flecha 5"/>
        <xdr:cNvCxnSpPr/>
      </xdr:nvCxnSpPr>
      <xdr:spPr>
        <a:xfrm>
          <a:off x="4210050" y="6162675"/>
          <a:ext cx="1171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20</xdr:row>
      <xdr:rowOff>171450</xdr:rowOff>
    </xdr:from>
    <xdr:to>
      <xdr:col>5</xdr:col>
      <xdr:colOff>314325</xdr:colOff>
      <xdr:row>29</xdr:row>
      <xdr:rowOff>0</xdr:rowOff>
    </xdr:to>
    <xdr:cxnSp macro="">
      <xdr:nvCxnSpPr>
        <xdr:cNvPr id="7" name="Conector recto de flecha 6"/>
        <xdr:cNvCxnSpPr/>
      </xdr:nvCxnSpPr>
      <xdr:spPr>
        <a:xfrm>
          <a:off x="3076575" y="4629150"/>
          <a:ext cx="2857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3"/>
  <sheetViews>
    <sheetView showGridLines="0" workbookViewId="0">
      <selection activeCell="W4" sqref="W4:X6"/>
    </sheetView>
  </sheetViews>
  <sheetFormatPr baseColWidth="10" defaultRowHeight="15" x14ac:dyDescent="0.25"/>
  <cols>
    <col min="1" max="1" width="0.7109375" customWidth="1"/>
    <col min="2" max="2" width="3.7109375" bestFit="1" customWidth="1"/>
    <col min="3" max="3" width="7.28515625" bestFit="1" customWidth="1"/>
    <col min="4" max="4" width="5.28515625" bestFit="1" customWidth="1"/>
    <col min="5" max="5" width="8.5703125" bestFit="1" customWidth="1"/>
    <col min="6" max="6" width="10.5703125" bestFit="1" customWidth="1"/>
    <col min="7" max="7" width="1.42578125" customWidth="1"/>
    <col min="8" max="8" width="6.140625" customWidth="1"/>
    <col min="9" max="9" width="7.28515625" bestFit="1" customWidth="1"/>
    <col min="10" max="10" width="7.7109375" bestFit="1" customWidth="1"/>
    <col min="11" max="12" width="8.7109375" bestFit="1" customWidth="1"/>
    <col min="13" max="13" width="1.140625" customWidth="1"/>
    <col min="14" max="14" width="1.28515625" customWidth="1"/>
    <col min="15" max="15" width="5.42578125" bestFit="1" customWidth="1"/>
    <col min="16" max="16" width="10.42578125" bestFit="1" customWidth="1"/>
    <col min="17" max="17" width="8.140625" bestFit="1" customWidth="1"/>
    <col min="18" max="18" width="2.42578125" customWidth="1"/>
    <col min="19" max="19" width="1.5703125" customWidth="1"/>
    <col min="20" max="20" width="16.85546875" bestFit="1" customWidth="1"/>
    <col min="21" max="21" width="7.140625" bestFit="1" customWidth="1"/>
    <col min="22" max="22" width="2.28515625" customWidth="1"/>
    <col min="23" max="23" width="15.85546875" bestFit="1" customWidth="1"/>
  </cols>
  <sheetData>
    <row r="1" spans="2:24" ht="4.5" customHeight="1" thickBot="1" x14ac:dyDescent="0.3">
      <c r="N1" t="s">
        <v>11</v>
      </c>
    </row>
    <row r="2" spans="2:24" x14ac:dyDescent="0.25">
      <c r="D2" s="181" t="s">
        <v>0</v>
      </c>
      <c r="E2" s="181"/>
      <c r="J2" s="181" t="s">
        <v>0</v>
      </c>
      <c r="K2" s="181"/>
      <c r="O2" s="27" t="s">
        <v>4</v>
      </c>
      <c r="P2" s="24">
        <f>+D4</f>
        <v>32</v>
      </c>
      <c r="Q2" s="20">
        <f>+J4</f>
        <v>3.1952071892161755E-4</v>
      </c>
      <c r="S2" s="23" t="s">
        <v>10</v>
      </c>
    </row>
    <row r="3" spans="2:24" ht="15.75" thickBot="1" x14ac:dyDescent="0.3">
      <c r="D3" s="2" t="str">
        <f>+C4</f>
        <v>Odio</v>
      </c>
      <c r="E3" s="2" t="str">
        <f>+C5</f>
        <v>Neutro</v>
      </c>
      <c r="J3" s="2" t="str">
        <f>+I4</f>
        <v>Odio</v>
      </c>
      <c r="K3" s="2" t="str">
        <f>+I5</f>
        <v>Neutro</v>
      </c>
      <c r="O3" s="28" t="s">
        <v>5</v>
      </c>
      <c r="P3" s="25">
        <f>+E5</f>
        <v>99975.142857142855</v>
      </c>
      <c r="Q3" s="21">
        <f>+K5</f>
        <v>0.99825404750017832</v>
      </c>
      <c r="T3" s="23"/>
      <c r="U3" s="23"/>
      <c r="V3" s="23"/>
    </row>
    <row r="4" spans="2:24" x14ac:dyDescent="0.25">
      <c r="B4" s="180" t="s">
        <v>1</v>
      </c>
      <c r="C4" s="1" t="s">
        <v>2</v>
      </c>
      <c r="D4" s="6">
        <v>32</v>
      </c>
      <c r="E4" s="6">
        <f>172*0.714285714285714</f>
        <v>122.85714285714286</v>
      </c>
      <c r="F4" s="17">
        <f>SUM(D4:E4)</f>
        <v>154.85714285714286</v>
      </c>
      <c r="H4" s="180" t="s">
        <v>1</v>
      </c>
      <c r="I4" s="1" t="s">
        <v>2</v>
      </c>
      <c r="J4" s="15">
        <f>+D4/$F$6</f>
        <v>3.1952071892161755E-4</v>
      </c>
      <c r="K4" s="15">
        <f>+E4/$F$6</f>
        <v>1.2267313315740675E-3</v>
      </c>
      <c r="L4" s="18">
        <f>SUM(J4:K4)</f>
        <v>1.546252050495685E-3</v>
      </c>
      <c r="M4" s="32"/>
      <c r="O4" s="28" t="s">
        <v>6</v>
      </c>
      <c r="P4" s="25">
        <f>+D5</f>
        <v>20</v>
      </c>
      <c r="Q4" s="21">
        <f>+J5</f>
        <v>1.9970044932601097E-4</v>
      </c>
      <c r="T4" s="7" t="s">
        <v>12</v>
      </c>
      <c r="U4" s="8">
        <f>+(P2+P3)/F6</f>
        <v>0.99857356821909993</v>
      </c>
      <c r="W4" s="7" t="s">
        <v>14</v>
      </c>
      <c r="X4" s="11">
        <f>+P2/(P2+P4)</f>
        <v>0.61538461538461542</v>
      </c>
    </row>
    <row r="5" spans="2:24" ht="15.75" thickBot="1" x14ac:dyDescent="0.3">
      <c r="B5" s="180"/>
      <c r="C5" s="1" t="s">
        <v>3</v>
      </c>
      <c r="D5" s="6">
        <v>20</v>
      </c>
      <c r="E5" s="6">
        <f>+F5-D5</f>
        <v>99975.142857142855</v>
      </c>
      <c r="F5" s="17">
        <f>+F6-F4</f>
        <v>99995.142857142855</v>
      </c>
      <c r="H5" s="180"/>
      <c r="I5" s="1" t="s">
        <v>3</v>
      </c>
      <c r="J5" s="15">
        <f>+D5/$F$6</f>
        <v>1.9970044932601097E-4</v>
      </c>
      <c r="K5" s="15">
        <f>+E5/$F$6</f>
        <v>0.99825404750017832</v>
      </c>
      <c r="L5" s="18">
        <f>SUM(J5:K5)</f>
        <v>0.99845374794950437</v>
      </c>
      <c r="M5" s="32"/>
      <c r="O5" s="28" t="s">
        <v>7</v>
      </c>
      <c r="P5" s="25">
        <f>+E4</f>
        <v>122.85714285714286</v>
      </c>
      <c r="Q5" s="21">
        <f>+K4</f>
        <v>1.2267313315740675E-3</v>
      </c>
      <c r="T5" s="9" t="s">
        <v>13</v>
      </c>
      <c r="U5" s="10">
        <f>+(P4+P5)/F6</f>
        <v>1.4264317809000785E-3</v>
      </c>
      <c r="W5" s="12" t="s">
        <v>15</v>
      </c>
      <c r="X5" s="13">
        <f>+P2/(P2+P5)</f>
        <v>0.20664206642066421</v>
      </c>
    </row>
    <row r="6" spans="2:24" ht="15.75" thickBot="1" x14ac:dyDescent="0.3">
      <c r="D6" s="17">
        <f>SUM(D4:D5)</f>
        <v>52</v>
      </c>
      <c r="E6" s="17">
        <f>SUM(E4:E5)</f>
        <v>100098</v>
      </c>
      <c r="F6" s="16">
        <v>100150</v>
      </c>
      <c r="G6" s="3"/>
      <c r="J6" s="18">
        <f>SUM(J4:J5)</f>
        <v>5.1922116824762855E-4</v>
      </c>
      <c r="K6" s="18">
        <f>SUM(K4:K5)</f>
        <v>0.99948077883175235</v>
      </c>
      <c r="L6" s="19">
        <f>SUM(J6:K6)</f>
        <v>1</v>
      </c>
      <c r="M6" s="33"/>
      <c r="O6" s="29" t="s">
        <v>8</v>
      </c>
      <c r="P6" s="26">
        <f>+F6</f>
        <v>100150</v>
      </c>
      <c r="Q6" s="22">
        <f>+L6</f>
        <v>1</v>
      </c>
      <c r="W6" s="9" t="s">
        <v>9</v>
      </c>
      <c r="X6" s="14">
        <f>2*X4*X5/(X4+X5)</f>
        <v>0.30939226519337015</v>
      </c>
    </row>
    <row r="7" spans="2:24" x14ac:dyDescent="0.25">
      <c r="G7" s="5"/>
    </row>
    <row r="9" spans="2:24" ht="15.75" thickBot="1" x14ac:dyDescent="0.3">
      <c r="E9" s="34" t="s">
        <v>16</v>
      </c>
      <c r="F9" s="35" t="s">
        <v>17</v>
      </c>
      <c r="H9" s="41" t="s">
        <v>18</v>
      </c>
      <c r="Q9">
        <f>+Q5*4000</f>
        <v>4.9069253262962702</v>
      </c>
    </row>
    <row r="10" spans="2:24" ht="15.75" thickTop="1" x14ac:dyDescent="0.25">
      <c r="E10" t="s">
        <v>2</v>
      </c>
      <c r="F10" s="48">
        <f>+F4</f>
        <v>154.85714285714286</v>
      </c>
      <c r="H10" s="4">
        <f>+F10/$F$13</f>
        <v>1.546252050495685E-3</v>
      </c>
    </row>
    <row r="11" spans="2:24" ht="15.75" thickBot="1" x14ac:dyDescent="0.3">
      <c r="E11" s="36" t="s">
        <v>3</v>
      </c>
      <c r="F11" s="37">
        <f>+F5</f>
        <v>99995.142857142855</v>
      </c>
      <c r="H11" s="42">
        <f>+F11/$F$13</f>
        <v>0.99845374794950426</v>
      </c>
    </row>
    <row r="12" spans="2:24" ht="3.75" customHeight="1" thickBot="1" x14ac:dyDescent="0.3">
      <c r="E12" s="38"/>
      <c r="F12" s="38"/>
    </row>
    <row r="13" spans="2:24" ht="16.5" thickTop="1" thickBot="1" x14ac:dyDescent="0.3">
      <c r="E13" s="39" t="s">
        <v>8</v>
      </c>
      <c r="F13" s="40">
        <f>+F11+F10</f>
        <v>100150</v>
      </c>
      <c r="H13" s="43">
        <f>+H11+H10</f>
        <v>0.99999999999999989</v>
      </c>
    </row>
    <row r="16" spans="2:24" x14ac:dyDescent="0.25">
      <c r="L16">
        <f>+E6/800000</f>
        <v>0.1251225</v>
      </c>
    </row>
    <row r="17" spans="2:12" ht="15.75" thickBot="1" x14ac:dyDescent="0.3">
      <c r="E17" s="34" t="s">
        <v>16</v>
      </c>
      <c r="F17" s="35" t="s">
        <v>17</v>
      </c>
    </row>
    <row r="18" spans="2:12" ht="15.75" thickTop="1" x14ac:dyDescent="0.25">
      <c r="E18" t="s">
        <v>2</v>
      </c>
      <c r="F18" s="48">
        <f>+F10</f>
        <v>154.85714285714286</v>
      </c>
      <c r="L18">
        <f>+L16*612</f>
        <v>76.574969999999993</v>
      </c>
    </row>
    <row r="19" spans="2:12" ht="15.75" thickBot="1" x14ac:dyDescent="0.3">
      <c r="E19" s="36" t="s">
        <v>3</v>
      </c>
      <c r="F19" s="37">
        <f>+F11</f>
        <v>99995.142857142855</v>
      </c>
    </row>
    <row r="21" spans="2:12" x14ac:dyDescent="0.25">
      <c r="B21" s="30"/>
    </row>
    <row r="22" spans="2:12" x14ac:dyDescent="0.25">
      <c r="B22" s="30"/>
    </row>
    <row r="23" spans="2:12" x14ac:dyDescent="0.25">
      <c r="D23" s="181" t="s">
        <v>0</v>
      </c>
      <c r="E23" s="181"/>
    </row>
    <row r="24" spans="2:12" ht="15" customHeight="1" x14ac:dyDescent="0.25">
      <c r="D24" s="2" t="str">
        <f>+C25</f>
        <v>Odio</v>
      </c>
      <c r="E24" s="2" t="str">
        <f>+C26</f>
        <v>Neutro</v>
      </c>
    </row>
    <row r="25" spans="2:12" ht="15" customHeight="1" x14ac:dyDescent="0.25">
      <c r="B25" s="180" t="s">
        <v>1</v>
      </c>
      <c r="C25" s="1" t="s">
        <v>2</v>
      </c>
      <c r="D25" s="6">
        <v>20</v>
      </c>
      <c r="E25" s="6">
        <v>300</v>
      </c>
      <c r="F25" s="17">
        <f>SUM(D25:E25)</f>
        <v>320</v>
      </c>
    </row>
    <row r="26" spans="2:12" x14ac:dyDescent="0.25">
      <c r="B26" s="180"/>
      <c r="C26" s="1" t="s">
        <v>3</v>
      </c>
      <c r="D26" s="6">
        <v>60</v>
      </c>
      <c r="E26" s="6">
        <v>700</v>
      </c>
      <c r="F26" s="17">
        <f>+E26+D26</f>
        <v>760</v>
      </c>
    </row>
    <row r="27" spans="2:12" x14ac:dyDescent="0.25">
      <c r="D27" s="17">
        <f>SUM(D25:D26)</f>
        <v>80</v>
      </c>
      <c r="E27" s="17">
        <f>SUM(E25:E26)</f>
        <v>1000</v>
      </c>
      <c r="F27" s="16">
        <f>+F26+F25</f>
        <v>1080</v>
      </c>
    </row>
    <row r="29" spans="2:12" x14ac:dyDescent="0.25">
      <c r="D29" s="181" t="s">
        <v>0</v>
      </c>
      <c r="E29" s="181"/>
    </row>
    <row r="30" spans="2:12" x14ac:dyDescent="0.25">
      <c r="D30" s="2" t="str">
        <f>+C31</f>
        <v>Odio</v>
      </c>
      <c r="E30" s="2" t="str">
        <f>+C32</f>
        <v>Neutro</v>
      </c>
    </row>
    <row r="31" spans="2:12" x14ac:dyDescent="0.25">
      <c r="B31" s="180" t="s">
        <v>1</v>
      </c>
      <c r="C31" s="1" t="s">
        <v>2</v>
      </c>
      <c r="D31" s="6">
        <v>220</v>
      </c>
      <c r="E31" s="6">
        <v>100</v>
      </c>
      <c r="F31" s="17">
        <f>SUM(D31:E31)</f>
        <v>320</v>
      </c>
    </row>
    <row r="32" spans="2:12" x14ac:dyDescent="0.25">
      <c r="B32" s="180"/>
      <c r="C32" s="1" t="s">
        <v>3</v>
      </c>
      <c r="D32" s="6">
        <v>500</v>
      </c>
      <c r="E32" s="6">
        <v>260</v>
      </c>
      <c r="F32" s="17">
        <f>+E32+D32</f>
        <v>760</v>
      </c>
    </row>
    <row r="33" spans="4:6" x14ac:dyDescent="0.25">
      <c r="D33" s="17">
        <f>SUM(D31:D32)</f>
        <v>720</v>
      </c>
      <c r="E33" s="17">
        <f>SUM(E31:E32)</f>
        <v>360</v>
      </c>
      <c r="F33" s="16">
        <f>+F32+F31</f>
        <v>1080</v>
      </c>
    </row>
  </sheetData>
  <mergeCells count="8">
    <mergeCell ref="J2:K2"/>
    <mergeCell ref="H4:H5"/>
    <mergeCell ref="D23:E23"/>
    <mergeCell ref="B31:B32"/>
    <mergeCell ref="D29:E29"/>
    <mergeCell ref="B25:B26"/>
    <mergeCell ref="D2:E2"/>
    <mergeCell ref="B4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opLeftCell="A5" workbookViewId="0">
      <selection activeCell="K32" sqref="K32"/>
    </sheetView>
  </sheetViews>
  <sheetFormatPr baseColWidth="10" defaultRowHeight="15" x14ac:dyDescent="0.25"/>
  <cols>
    <col min="1" max="1" width="3.7109375" bestFit="1" customWidth="1"/>
    <col min="2" max="2" width="7.28515625" bestFit="1" customWidth="1"/>
    <col min="6" max="6" width="1.5703125" customWidth="1"/>
    <col min="7" max="7" width="3.7109375" bestFit="1" customWidth="1"/>
    <col min="8" max="8" width="2" bestFit="1" customWidth="1"/>
    <col min="9" max="9" width="8" customWidth="1"/>
    <col min="10" max="10" width="7.28515625" bestFit="1" customWidth="1"/>
    <col min="11" max="11" width="6.5703125" bestFit="1" customWidth="1"/>
    <col min="12" max="12" width="1.5703125" customWidth="1"/>
    <col min="13" max="13" width="12.85546875" customWidth="1"/>
    <col min="14" max="14" width="6.140625" bestFit="1" customWidth="1"/>
    <col min="15" max="15" width="1.5703125" customWidth="1"/>
    <col min="16" max="16" width="13.85546875" customWidth="1"/>
    <col min="17" max="17" width="6.140625" bestFit="1" customWidth="1"/>
  </cols>
  <sheetData>
    <row r="1" spans="1:17" ht="6.75" customHeight="1" thickBot="1" x14ac:dyDescent="0.3"/>
    <row r="2" spans="1:17" ht="15.75" thickBot="1" x14ac:dyDescent="0.3">
      <c r="C2" s="181" t="s">
        <v>0</v>
      </c>
      <c r="D2" s="181"/>
      <c r="I2" s="182" t="s">
        <v>1</v>
      </c>
      <c r="J2" s="183"/>
      <c r="M2" s="7" t="s">
        <v>14</v>
      </c>
      <c r="N2" s="11">
        <f>+I4/K4</f>
        <v>0.25</v>
      </c>
      <c r="P2" s="7" t="s">
        <v>78</v>
      </c>
      <c r="Q2" s="11">
        <f>+I4/I6</f>
        <v>6.25E-2</v>
      </c>
    </row>
    <row r="3" spans="1:17" ht="15.75" thickBot="1" x14ac:dyDescent="0.3">
      <c r="C3" s="2" t="str">
        <f>+B4</f>
        <v>Odio</v>
      </c>
      <c r="D3" s="2" t="str">
        <f>+B5</f>
        <v>Neutro</v>
      </c>
      <c r="I3" s="61">
        <v>1</v>
      </c>
      <c r="J3" s="61">
        <v>0</v>
      </c>
      <c r="M3" s="9" t="s">
        <v>15</v>
      </c>
      <c r="N3" s="14">
        <f>+I4/I6</f>
        <v>6.25E-2</v>
      </c>
      <c r="P3" s="7" t="s">
        <v>79</v>
      </c>
      <c r="Q3" s="14">
        <f>+J4/J6</f>
        <v>7.8947368421052627E-2</v>
      </c>
    </row>
    <row r="4" spans="1:17" ht="31.5" customHeight="1" x14ac:dyDescent="0.25">
      <c r="A4" s="180" t="s">
        <v>1</v>
      </c>
      <c r="B4" s="1" t="s">
        <v>2</v>
      </c>
      <c r="C4" s="6">
        <v>20</v>
      </c>
      <c r="D4" s="6">
        <v>300</v>
      </c>
      <c r="E4" s="17">
        <f>SUM(C4:D4)</f>
        <v>320</v>
      </c>
      <c r="F4" s="56"/>
      <c r="G4" s="184" t="s">
        <v>0</v>
      </c>
      <c r="H4" s="62">
        <v>1</v>
      </c>
      <c r="I4" s="175">
        <f t="array" ref="I4:J5">TRANSPOSE(C4:D5)</f>
        <v>20</v>
      </c>
      <c r="J4" s="175">
        <v>60</v>
      </c>
      <c r="K4" s="176">
        <f>SUM(I4:J4)</f>
        <v>80</v>
      </c>
      <c r="M4" s="30"/>
      <c r="N4" s="178"/>
    </row>
    <row r="5" spans="1:17" ht="27" customHeight="1" x14ac:dyDescent="0.25">
      <c r="A5" s="180"/>
      <c r="B5" s="1" t="s">
        <v>3</v>
      </c>
      <c r="C5" s="6">
        <v>60</v>
      </c>
      <c r="D5" s="6">
        <v>700</v>
      </c>
      <c r="E5" s="17">
        <f>+D5+C5</f>
        <v>760</v>
      </c>
      <c r="F5" s="56"/>
      <c r="G5" s="184"/>
      <c r="H5" s="62">
        <v>0</v>
      </c>
      <c r="I5" s="175">
        <v>300</v>
      </c>
      <c r="J5" s="175">
        <v>700</v>
      </c>
      <c r="K5" s="176">
        <f>+J5+I5</f>
        <v>1000</v>
      </c>
    </row>
    <row r="6" spans="1:17" x14ac:dyDescent="0.25">
      <c r="C6" s="17">
        <f>SUM(C4:C5)</f>
        <v>80</v>
      </c>
      <c r="D6" s="17">
        <f>SUM(D4:D5)</f>
        <v>1000</v>
      </c>
      <c r="E6" s="16">
        <f>+E5+E4</f>
        <v>1080</v>
      </c>
      <c r="F6" s="174"/>
      <c r="H6" s="177"/>
      <c r="I6" s="17">
        <f>SUM(I4:I5)</f>
        <v>320</v>
      </c>
      <c r="J6" s="17">
        <f>SUM(J4:J5)</f>
        <v>760</v>
      </c>
      <c r="K6" s="16">
        <f>+K5+K4</f>
        <v>1080</v>
      </c>
    </row>
    <row r="7" spans="1:17" ht="15.75" thickBot="1" x14ac:dyDescent="0.3">
      <c r="H7" s="177"/>
    </row>
    <row r="8" spans="1:17" x14ac:dyDescent="0.25">
      <c r="C8" s="181" t="s">
        <v>0</v>
      </c>
      <c r="D8" s="181"/>
      <c r="H8" s="177"/>
      <c r="I8" s="182" t="s">
        <v>1</v>
      </c>
      <c r="J8" s="183"/>
      <c r="M8" s="7" t="s">
        <v>14</v>
      </c>
      <c r="N8" s="11">
        <f>+I10/K10</f>
        <v>0.30555555555555558</v>
      </c>
      <c r="P8" s="7" t="str">
        <f>+P2</f>
        <v>proporción tp</v>
      </c>
      <c r="Q8" s="11">
        <f>+I10/I12</f>
        <v>0.6875</v>
      </c>
    </row>
    <row r="9" spans="1:17" ht="15.75" thickBot="1" x14ac:dyDescent="0.3">
      <c r="C9" s="2" t="str">
        <f>+B10</f>
        <v>Odio</v>
      </c>
      <c r="D9" s="2" t="str">
        <f>+B11</f>
        <v>Neutro</v>
      </c>
      <c r="H9" s="177"/>
      <c r="I9" s="61">
        <v>1</v>
      </c>
      <c r="J9" s="61">
        <v>0</v>
      </c>
      <c r="M9" s="9" t="s">
        <v>15</v>
      </c>
      <c r="N9" s="14">
        <f>+I10/I12</f>
        <v>0.6875</v>
      </c>
      <c r="P9" s="9" t="str">
        <f>+P3</f>
        <v>proporción fp</v>
      </c>
      <c r="Q9" s="14">
        <f>+J10/J12</f>
        <v>0.65789473684210531</v>
      </c>
    </row>
    <row r="10" spans="1:17" ht="33" customHeight="1" x14ac:dyDescent="0.25">
      <c r="A10" s="180" t="s">
        <v>1</v>
      </c>
      <c r="B10" s="1" t="s">
        <v>2</v>
      </c>
      <c r="C10" s="6">
        <v>220</v>
      </c>
      <c r="D10" s="6">
        <v>100</v>
      </c>
      <c r="E10" s="17">
        <f>SUM(C10:D10)</f>
        <v>320</v>
      </c>
      <c r="F10" s="56"/>
      <c r="G10" s="184" t="s">
        <v>0</v>
      </c>
      <c r="H10" s="62">
        <v>1</v>
      </c>
      <c r="I10" s="175">
        <f t="array" ref="I10:J11">TRANSPOSE(C10:D11)</f>
        <v>220</v>
      </c>
      <c r="J10" s="175">
        <v>500</v>
      </c>
      <c r="K10" s="176">
        <f>SUM(I10:J10)</f>
        <v>720</v>
      </c>
    </row>
    <row r="11" spans="1:17" ht="30.75" customHeight="1" x14ac:dyDescent="0.25">
      <c r="A11" s="180"/>
      <c r="B11" s="1" t="s">
        <v>3</v>
      </c>
      <c r="C11" s="6">
        <v>500</v>
      </c>
      <c r="D11" s="6">
        <v>260</v>
      </c>
      <c r="E11" s="17">
        <f>+D11+C11</f>
        <v>760</v>
      </c>
      <c r="F11" s="56"/>
      <c r="G11" s="184"/>
      <c r="H11" s="62">
        <v>0</v>
      </c>
      <c r="I11" s="175">
        <v>100</v>
      </c>
      <c r="J11" s="175">
        <v>260</v>
      </c>
      <c r="K11" s="176">
        <f>+J11+I11</f>
        <v>360</v>
      </c>
    </row>
    <row r="12" spans="1:17" x14ac:dyDescent="0.25">
      <c r="C12" s="17">
        <f>SUM(C10:C11)</f>
        <v>720</v>
      </c>
      <c r="D12" s="17">
        <f>SUM(D10:D11)</f>
        <v>360</v>
      </c>
      <c r="E12" s="16">
        <f>+E11+E10</f>
        <v>1080</v>
      </c>
      <c r="F12" s="174"/>
      <c r="I12" s="17">
        <f>SUM(I10:I11)</f>
        <v>320</v>
      </c>
      <c r="J12" s="17">
        <f>SUM(J10:J11)</f>
        <v>760</v>
      </c>
      <c r="K12" s="16">
        <f>+K11+K10</f>
        <v>1080</v>
      </c>
    </row>
    <row r="21" spans="7:13" x14ac:dyDescent="0.25">
      <c r="G21" t="s">
        <v>74</v>
      </c>
    </row>
    <row r="29" spans="7:13" x14ac:dyDescent="0.25">
      <c r="M29" t="s">
        <v>75</v>
      </c>
    </row>
  </sheetData>
  <mergeCells count="8">
    <mergeCell ref="C2:D2"/>
    <mergeCell ref="A4:A5"/>
    <mergeCell ref="C8:D8"/>
    <mergeCell ref="A10:A11"/>
    <mergeCell ref="I2:J2"/>
    <mergeCell ref="I8:J8"/>
    <mergeCell ref="G4:G5"/>
    <mergeCell ref="G10:G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s="133" t="s">
        <v>74</v>
      </c>
      <c r="B1" s="133" t="s">
        <v>75</v>
      </c>
      <c r="C1" s="133" t="s">
        <v>80</v>
      </c>
      <c r="D1" s="133" t="s">
        <v>81</v>
      </c>
    </row>
    <row r="2" spans="1:4" x14ac:dyDescent="0.25">
      <c r="A2" s="133">
        <v>0</v>
      </c>
      <c r="B2" s="133">
        <v>0</v>
      </c>
      <c r="C2">
        <f>1-A2</f>
        <v>1</v>
      </c>
      <c r="D2">
        <f>+B2*$B$9+C2*$C$9</f>
        <v>1</v>
      </c>
    </row>
    <row r="3" spans="1:4" x14ac:dyDescent="0.25">
      <c r="A3">
        <v>0.25</v>
      </c>
      <c r="B3">
        <v>0.02</v>
      </c>
      <c r="C3">
        <f>1-A3</f>
        <v>0.75</v>
      </c>
      <c r="D3">
        <f>+B3*$B$9+C3*$C$9</f>
        <v>0.79</v>
      </c>
    </row>
    <row r="4" spans="1:4" x14ac:dyDescent="0.25">
      <c r="A4">
        <v>0.75</v>
      </c>
      <c r="B4">
        <v>0.25</v>
      </c>
      <c r="C4">
        <f t="shared" ref="C4:C7" si="0">1-A4</f>
        <v>0.25</v>
      </c>
      <c r="D4">
        <f t="shared" ref="D4:D7" si="1">+B4*$B$9+C4*$C$9</f>
        <v>0.75</v>
      </c>
    </row>
    <row r="5" spans="1:4" x14ac:dyDescent="0.25">
      <c r="A5">
        <v>0.85</v>
      </c>
      <c r="B5">
        <v>0.5</v>
      </c>
      <c r="C5">
        <f t="shared" si="0"/>
        <v>0.15000000000000002</v>
      </c>
      <c r="D5">
        <f t="shared" si="1"/>
        <v>1.1499999999999999</v>
      </c>
    </row>
    <row r="6" spans="1:4" x14ac:dyDescent="0.25">
      <c r="A6">
        <v>1</v>
      </c>
      <c r="B6">
        <v>1</v>
      </c>
      <c r="C6">
        <f t="shared" si="0"/>
        <v>0</v>
      </c>
      <c r="D6">
        <f t="shared" si="1"/>
        <v>2</v>
      </c>
    </row>
    <row r="7" spans="1:4" x14ac:dyDescent="0.25">
      <c r="A7">
        <v>1</v>
      </c>
      <c r="B7" s="179">
        <v>0.3</v>
      </c>
      <c r="C7">
        <f t="shared" si="0"/>
        <v>0</v>
      </c>
      <c r="D7">
        <f t="shared" si="1"/>
        <v>0.6</v>
      </c>
    </row>
    <row r="9" spans="1:4" x14ac:dyDescent="0.25">
      <c r="A9" t="s">
        <v>81</v>
      </c>
      <c r="B9">
        <v>2</v>
      </c>
      <c r="C9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showGridLines="0" topLeftCell="A10" workbookViewId="0">
      <selection activeCell="Q22" sqref="Q22:Z28"/>
    </sheetView>
  </sheetViews>
  <sheetFormatPr baseColWidth="10" defaultRowHeight="18.75" x14ac:dyDescent="0.3"/>
  <cols>
    <col min="2" max="2" width="3.7109375" bestFit="1" customWidth="1"/>
    <col min="3" max="3" width="3.85546875" bestFit="1" customWidth="1"/>
    <col min="4" max="5" width="10.7109375" style="67" bestFit="1" customWidth="1"/>
    <col min="6" max="6" width="8.5703125" style="67" bestFit="1" customWidth="1"/>
    <col min="7" max="7" width="1" style="67" customWidth="1"/>
    <col min="8" max="8" width="5.140625" style="130" customWidth="1"/>
    <col min="9" max="9" width="9.7109375" bestFit="1" customWidth="1"/>
    <col min="10" max="10" width="6.140625" bestFit="1" customWidth="1"/>
    <col min="11" max="11" width="3.7109375" style="166" customWidth="1"/>
    <col min="12" max="12" width="1.5703125" customWidth="1"/>
    <col min="13" max="13" width="3.7109375" bestFit="1" customWidth="1"/>
    <col min="14" max="14" width="3.85546875" bestFit="1" customWidth="1"/>
    <col min="15" max="15" width="9.85546875" bestFit="1" customWidth="1"/>
    <col min="16" max="16" width="8.140625" bestFit="1" customWidth="1"/>
    <col min="17" max="17" width="8.5703125" bestFit="1" customWidth="1"/>
    <col min="18" max="18" width="1.85546875" customWidth="1"/>
    <col min="19" max="19" width="4.42578125" bestFit="1" customWidth="1"/>
    <col min="20" max="20" width="7" bestFit="1" customWidth="1"/>
    <col min="21" max="21" width="6.140625" bestFit="1" customWidth="1"/>
    <col min="22" max="22" width="3.5703125" bestFit="1" customWidth="1"/>
  </cols>
  <sheetData>
    <row r="1" spans="2:22" ht="4.5" customHeight="1" thickBot="1" x14ac:dyDescent="0.35"/>
    <row r="2" spans="2:22" ht="19.5" thickBot="1" x14ac:dyDescent="0.35">
      <c r="D2" s="185" t="s">
        <v>0</v>
      </c>
      <c r="E2" s="186"/>
      <c r="H2" s="190" t="s">
        <v>71</v>
      </c>
      <c r="I2" s="190"/>
    </row>
    <row r="3" spans="2:22" ht="22.5" customHeight="1" thickBot="1" x14ac:dyDescent="0.55000000000000004">
      <c r="D3" s="136" t="str">
        <f>+C4</f>
        <v>+</v>
      </c>
      <c r="E3" s="137" t="str">
        <f>+C5</f>
        <v>-</v>
      </c>
      <c r="H3" s="134" t="s">
        <v>72</v>
      </c>
      <c r="I3" s="135" t="s">
        <v>73</v>
      </c>
    </row>
    <row r="4" spans="2:22" ht="75.75" x14ac:dyDescent="0.3">
      <c r="B4" s="188" t="s">
        <v>1</v>
      </c>
      <c r="C4" s="139" t="s">
        <v>20</v>
      </c>
      <c r="D4" s="138" t="s">
        <v>64</v>
      </c>
      <c r="E4" s="144" t="s">
        <v>63</v>
      </c>
      <c r="F4" s="146" t="s">
        <v>60</v>
      </c>
      <c r="G4" s="131"/>
      <c r="H4" s="149" t="s">
        <v>68</v>
      </c>
      <c r="I4" s="150" t="s">
        <v>70</v>
      </c>
    </row>
    <row r="5" spans="2:22" ht="75.75" thickBot="1" x14ac:dyDescent="0.35">
      <c r="B5" s="189"/>
      <c r="C5" s="140" t="s">
        <v>21</v>
      </c>
      <c r="D5" s="141" t="s">
        <v>66</v>
      </c>
      <c r="E5" s="145" t="s">
        <v>65</v>
      </c>
      <c r="F5" s="147" t="s">
        <v>61</v>
      </c>
      <c r="G5" s="131"/>
      <c r="H5" s="151" t="s">
        <v>67</v>
      </c>
      <c r="I5" s="152" t="s">
        <v>69</v>
      </c>
    </row>
    <row r="6" spans="2:22" ht="32.25" thickBot="1" x14ac:dyDescent="0.55000000000000004">
      <c r="D6" s="142" t="s">
        <v>23</v>
      </c>
      <c r="E6" s="143" t="s">
        <v>51</v>
      </c>
      <c r="F6" s="148" t="s">
        <v>62</v>
      </c>
      <c r="G6" s="132"/>
    </row>
    <row r="10" spans="2:22" ht="3.75" customHeight="1" x14ac:dyDescent="0.3"/>
    <row r="11" spans="2:22" ht="23.25" x14ac:dyDescent="0.35">
      <c r="D11" s="160" t="s">
        <v>77</v>
      </c>
      <c r="E11" s="161">
        <f>+F15/F16</f>
        <v>3</v>
      </c>
      <c r="O11" s="160" t="s">
        <v>77</v>
      </c>
      <c r="P11" s="161">
        <f>+Q15/Q16</f>
        <v>2.25</v>
      </c>
      <c r="Q11" s="67"/>
      <c r="R11" s="67"/>
      <c r="S11" s="164"/>
      <c r="V11" s="166"/>
    </row>
    <row r="12" spans="2:22" ht="7.5" customHeight="1" thickBot="1" x14ac:dyDescent="0.4">
      <c r="D12" s="160"/>
      <c r="E12" s="161"/>
      <c r="O12" s="160"/>
      <c r="P12" s="161"/>
      <c r="Q12" s="67"/>
      <c r="R12" s="67"/>
      <c r="S12" s="164"/>
      <c r="V12" s="166"/>
    </row>
    <row r="13" spans="2:22" ht="19.5" thickBot="1" x14ac:dyDescent="0.35">
      <c r="D13" s="185" t="s">
        <v>0</v>
      </c>
      <c r="E13" s="186"/>
      <c r="H13" s="153"/>
      <c r="I13" s="187" t="s">
        <v>71</v>
      </c>
      <c r="J13" s="187"/>
      <c r="O13" s="185" t="s">
        <v>0</v>
      </c>
      <c r="P13" s="186"/>
      <c r="Q13" s="67"/>
      <c r="R13" s="67"/>
      <c r="S13" s="164"/>
      <c r="T13" s="187" t="s">
        <v>71</v>
      </c>
      <c r="U13" s="187"/>
      <c r="V13" s="166"/>
    </row>
    <row r="14" spans="2:22" ht="26.25" customHeight="1" thickBot="1" x14ac:dyDescent="0.55000000000000004">
      <c r="D14" s="136" t="str">
        <f>+C15</f>
        <v>+</v>
      </c>
      <c r="E14" s="137" t="str">
        <f>+C16</f>
        <v>-</v>
      </c>
      <c r="H14" s="159"/>
      <c r="I14" s="134" t="s">
        <v>72</v>
      </c>
      <c r="J14" s="135" t="s">
        <v>73</v>
      </c>
      <c r="K14" s="167"/>
      <c r="O14" s="136" t="str">
        <f>+N15</f>
        <v>+</v>
      </c>
      <c r="P14" s="137" t="str">
        <f>+N16</f>
        <v>-</v>
      </c>
      <c r="Q14" s="67"/>
      <c r="R14" s="67"/>
      <c r="S14" s="165"/>
      <c r="T14" s="134" t="s">
        <v>72</v>
      </c>
      <c r="U14" s="135" t="s">
        <v>73</v>
      </c>
      <c r="V14" s="167"/>
    </row>
    <row r="15" spans="2:22" ht="32.25" thickBot="1" x14ac:dyDescent="0.3">
      <c r="B15" s="188" t="s">
        <v>1</v>
      </c>
      <c r="C15" s="139" t="s">
        <v>20</v>
      </c>
      <c r="D15" s="138">
        <v>100</v>
      </c>
      <c r="E15" s="144">
        <v>20</v>
      </c>
      <c r="F15" s="172">
        <f>SUM(D15:E15)</f>
        <v>120</v>
      </c>
      <c r="G15" s="131"/>
      <c r="H15" s="162" t="s">
        <v>74</v>
      </c>
      <c r="I15" s="157">
        <f>+D15/$F15</f>
        <v>0.83333333333333337</v>
      </c>
      <c r="J15" s="158">
        <f>+D15/D$17</f>
        <v>0.76923076923076927</v>
      </c>
      <c r="K15" s="168" t="s">
        <v>47</v>
      </c>
      <c r="M15" s="188" t="s">
        <v>1</v>
      </c>
      <c r="N15" s="139" t="s">
        <v>20</v>
      </c>
      <c r="O15" s="138">
        <v>150</v>
      </c>
      <c r="P15" s="144">
        <v>30</v>
      </c>
      <c r="Q15" s="172">
        <f>SUM(O15:P15)</f>
        <v>180</v>
      </c>
      <c r="R15" s="131"/>
      <c r="S15" s="162" t="s">
        <v>74</v>
      </c>
      <c r="T15" s="157">
        <f>+O15/Q15</f>
        <v>0.83333333333333337</v>
      </c>
      <c r="U15" s="158">
        <f>+O15/O17</f>
        <v>0.7142857142857143</v>
      </c>
      <c r="V15" s="168" t="s">
        <v>47</v>
      </c>
    </row>
    <row r="16" spans="2:22" ht="32.25" thickBot="1" x14ac:dyDescent="0.3">
      <c r="B16" s="189"/>
      <c r="C16" s="140" t="s">
        <v>21</v>
      </c>
      <c r="D16" s="141">
        <v>30</v>
      </c>
      <c r="E16" s="145">
        <v>10</v>
      </c>
      <c r="F16" s="173">
        <f>SUM(D16:E16)</f>
        <v>40</v>
      </c>
      <c r="G16" s="131"/>
      <c r="H16" s="162" t="s">
        <v>75</v>
      </c>
      <c r="I16" s="155">
        <f>+D16/$F16</f>
        <v>0.75</v>
      </c>
      <c r="J16" s="156">
        <f>+D15/F15</f>
        <v>0.83333333333333337</v>
      </c>
      <c r="K16" s="168" t="s">
        <v>76</v>
      </c>
      <c r="M16" s="189"/>
      <c r="N16" s="140" t="s">
        <v>21</v>
      </c>
      <c r="O16" s="141">
        <v>60</v>
      </c>
      <c r="P16" s="145">
        <v>20</v>
      </c>
      <c r="Q16" s="173">
        <f>SUM(O16:P16)</f>
        <v>80</v>
      </c>
      <c r="R16" s="131"/>
      <c r="S16" s="162" t="s">
        <v>75</v>
      </c>
      <c r="T16" s="155">
        <f>+O16/Q16</f>
        <v>0.75</v>
      </c>
      <c r="U16" s="156">
        <f>+O15/Q15</f>
        <v>0.83333333333333337</v>
      </c>
      <c r="V16" s="168" t="s">
        <v>76</v>
      </c>
    </row>
    <row r="17" spans="2:22" ht="32.25" thickBot="1" x14ac:dyDescent="0.55000000000000004">
      <c r="D17" s="169">
        <f>SUM(D15:D16)</f>
        <v>130</v>
      </c>
      <c r="E17" s="170">
        <f>SUM(E15:E16)</f>
        <v>30</v>
      </c>
      <c r="F17" s="171">
        <f>IF(F15+F16=D17+E17,F15+F16,"NUL")</f>
        <v>160</v>
      </c>
      <c r="G17" s="132"/>
      <c r="H17" s="163"/>
      <c r="I17" s="97"/>
      <c r="O17" s="169">
        <f>SUM(O15:O16)</f>
        <v>210</v>
      </c>
      <c r="P17" s="170">
        <f>SUM(P15:P16)</f>
        <v>50</v>
      </c>
      <c r="Q17" s="171">
        <f>IF(Q15+Q16=O17+P17,Q15+Q16,"NUL")</f>
        <v>260</v>
      </c>
      <c r="R17" s="132"/>
      <c r="S17" s="154"/>
      <c r="T17" s="97"/>
      <c r="V17" s="166"/>
    </row>
    <row r="18" spans="2:22" x14ac:dyDescent="0.3">
      <c r="H18" s="164"/>
    </row>
    <row r="19" spans="2:22" ht="23.25" x14ac:dyDescent="0.35">
      <c r="D19" s="160" t="s">
        <v>77</v>
      </c>
      <c r="E19" s="161">
        <f>+F23/F24</f>
        <v>2.25</v>
      </c>
      <c r="H19" s="164"/>
    </row>
    <row r="20" spans="2:22" ht="7.5" customHeight="1" thickBot="1" x14ac:dyDescent="0.4">
      <c r="D20" s="160"/>
      <c r="E20" s="161"/>
      <c r="H20" s="164"/>
    </row>
    <row r="21" spans="2:22" ht="19.5" thickBot="1" x14ac:dyDescent="0.35">
      <c r="D21" s="185" t="s">
        <v>0</v>
      </c>
      <c r="E21" s="186"/>
      <c r="H21" s="164"/>
      <c r="I21" s="187" t="s">
        <v>71</v>
      </c>
      <c r="J21" s="187"/>
    </row>
    <row r="22" spans="2:22" ht="24.75" customHeight="1" thickBot="1" x14ac:dyDescent="0.55000000000000004">
      <c r="D22" s="136" t="str">
        <f>+C23</f>
        <v>+</v>
      </c>
      <c r="E22" s="137" t="str">
        <f>+C24</f>
        <v>-</v>
      </c>
      <c r="H22" s="165"/>
      <c r="I22" s="134" t="s">
        <v>72</v>
      </c>
      <c r="J22" s="135" t="s">
        <v>73</v>
      </c>
      <c r="K22" s="167"/>
    </row>
    <row r="23" spans="2:22" ht="32.25" thickBot="1" x14ac:dyDescent="0.3">
      <c r="B23" s="188" t="s">
        <v>1</v>
      </c>
      <c r="C23" s="139" t="s">
        <v>20</v>
      </c>
      <c r="D23" s="138">
        <v>160</v>
      </c>
      <c r="E23" s="144">
        <v>20</v>
      </c>
      <c r="F23" s="172">
        <f>SUM(D23:E23)</f>
        <v>180</v>
      </c>
      <c r="G23" s="131"/>
      <c r="H23" s="162" t="s">
        <v>74</v>
      </c>
      <c r="I23" s="157">
        <f>+D23/$F23</f>
        <v>0.88888888888888884</v>
      </c>
      <c r="J23" s="158">
        <f>+D23/D25</f>
        <v>0.69565217391304346</v>
      </c>
      <c r="K23" s="168" t="s">
        <v>47</v>
      </c>
    </row>
    <row r="24" spans="2:22" ht="32.25" thickBot="1" x14ac:dyDescent="0.3">
      <c r="B24" s="189"/>
      <c r="C24" s="140" t="s">
        <v>21</v>
      </c>
      <c r="D24" s="141">
        <v>70</v>
      </c>
      <c r="E24" s="145">
        <v>10</v>
      </c>
      <c r="F24" s="173">
        <f>SUM(D24:E24)</f>
        <v>80</v>
      </c>
      <c r="G24" s="131"/>
      <c r="H24" s="162" t="s">
        <v>75</v>
      </c>
      <c r="I24" s="155">
        <f>+D24/$F24</f>
        <v>0.875</v>
      </c>
      <c r="J24" s="156">
        <f>+D23/F23</f>
        <v>0.88888888888888884</v>
      </c>
      <c r="K24" s="168" t="s">
        <v>76</v>
      </c>
    </row>
    <row r="25" spans="2:22" ht="32.25" thickBot="1" x14ac:dyDescent="0.55000000000000004">
      <c r="D25" s="169">
        <f>SUM(D23:D24)</f>
        <v>230</v>
      </c>
      <c r="E25" s="170">
        <f>SUM(E23:E24)</f>
        <v>30</v>
      </c>
      <c r="F25" s="171">
        <f>IF(F23+F24=D25+E25,F23+F24,"NUL")</f>
        <v>260</v>
      </c>
      <c r="G25" s="132"/>
      <c r="H25" s="154"/>
      <c r="I25" s="97"/>
    </row>
  </sheetData>
  <mergeCells count="12">
    <mergeCell ref="D2:E2"/>
    <mergeCell ref="B4:B5"/>
    <mergeCell ref="H2:I2"/>
    <mergeCell ref="D13:E13"/>
    <mergeCell ref="B15:B16"/>
    <mergeCell ref="O13:P13"/>
    <mergeCell ref="T13:U13"/>
    <mergeCell ref="M15:M16"/>
    <mergeCell ref="D21:E21"/>
    <mergeCell ref="B23:B24"/>
    <mergeCell ref="I21:J21"/>
    <mergeCell ref="I13:J13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workbookViewId="0">
      <selection activeCell="N9" sqref="N9"/>
    </sheetView>
  </sheetViews>
  <sheetFormatPr baseColWidth="10" defaultRowHeight="15" x14ac:dyDescent="0.25"/>
  <cols>
    <col min="2" max="2" width="3.7109375" bestFit="1" customWidth="1"/>
    <col min="3" max="3" width="3.85546875" bestFit="1" customWidth="1"/>
    <col min="4" max="4" width="9.85546875" bestFit="1" customWidth="1"/>
    <col min="5" max="5" width="8.7109375" customWidth="1"/>
    <col min="6" max="6" width="5" bestFit="1" customWidth="1"/>
    <col min="7" max="7" width="2.28515625" customWidth="1"/>
    <col min="8" max="8" width="21.85546875" customWidth="1"/>
    <col min="9" max="9" width="7.5703125" bestFit="1" customWidth="1"/>
    <col min="10" max="10" width="2" style="31" customWidth="1"/>
    <col min="11" max="11" width="7.28515625" customWidth="1"/>
    <col min="12" max="12" width="18" bestFit="1" customWidth="1"/>
  </cols>
  <sheetData>
    <row r="1" spans="2:12" ht="23.25" x14ac:dyDescent="0.35">
      <c r="D1" s="160"/>
      <c r="E1" s="161"/>
      <c r="F1" s="67"/>
      <c r="G1" s="67"/>
      <c r="H1" s="130"/>
      <c r="L1" s="166"/>
    </row>
    <row r="2" spans="2:12" ht="13.5" customHeight="1" thickBot="1" x14ac:dyDescent="0.4">
      <c r="D2" s="160"/>
      <c r="E2" s="161"/>
      <c r="F2" s="67"/>
      <c r="G2" s="67"/>
      <c r="H2" s="130"/>
      <c r="L2" s="166"/>
    </row>
    <row r="3" spans="2:12" ht="19.5" thickBot="1" x14ac:dyDescent="0.35">
      <c r="D3" s="209" t="s">
        <v>0</v>
      </c>
      <c r="E3" s="210"/>
      <c r="F3" s="67"/>
      <c r="G3" s="67"/>
      <c r="H3" s="153"/>
      <c r="I3" s="214" t="s">
        <v>71</v>
      </c>
      <c r="J3" s="214"/>
      <c r="K3" s="214"/>
      <c r="L3" s="166"/>
    </row>
    <row r="4" spans="2:12" ht="32.25" thickBot="1" x14ac:dyDescent="0.55000000000000004">
      <c r="D4" s="136" t="str">
        <f>+C5</f>
        <v>+</v>
      </c>
      <c r="E4" s="137" t="str">
        <f>+C6</f>
        <v>-</v>
      </c>
      <c r="F4" s="67"/>
      <c r="G4" s="67"/>
      <c r="H4" s="159"/>
      <c r="I4" s="212" t="s">
        <v>72</v>
      </c>
      <c r="J4" s="213"/>
      <c r="K4" s="212" t="s">
        <v>89</v>
      </c>
      <c r="L4" s="167"/>
    </row>
    <row r="5" spans="2:12" ht="57.75" thickBot="1" x14ac:dyDescent="0.3">
      <c r="B5" s="188" t="s">
        <v>1</v>
      </c>
      <c r="C5" s="139" t="s">
        <v>20</v>
      </c>
      <c r="D5" s="138" t="s">
        <v>4</v>
      </c>
      <c r="E5" s="144" t="s">
        <v>6</v>
      </c>
      <c r="F5" s="172" t="s">
        <v>60</v>
      </c>
      <c r="G5" s="131"/>
      <c r="H5" s="211" t="s">
        <v>85</v>
      </c>
      <c r="I5" s="205" t="s">
        <v>82</v>
      </c>
      <c r="J5" s="203"/>
      <c r="K5" s="207" t="s">
        <v>84</v>
      </c>
      <c r="L5" s="168" t="s">
        <v>87</v>
      </c>
    </row>
    <row r="6" spans="2:12" ht="57.75" thickBot="1" x14ac:dyDescent="0.3">
      <c r="B6" s="189"/>
      <c r="C6" s="140" t="s">
        <v>21</v>
      </c>
      <c r="D6" s="141" t="s">
        <v>7</v>
      </c>
      <c r="E6" s="145" t="s">
        <v>5</v>
      </c>
      <c r="F6" s="173" t="s">
        <v>61</v>
      </c>
      <c r="G6" s="131"/>
      <c r="H6" s="211" t="s">
        <v>86</v>
      </c>
      <c r="I6" s="206" t="s">
        <v>83</v>
      </c>
      <c r="J6" s="203"/>
      <c r="K6" s="208" t="s">
        <v>82</v>
      </c>
      <c r="L6" s="168" t="s">
        <v>88</v>
      </c>
    </row>
    <row r="7" spans="2:12" ht="31.5" customHeight="1" thickBot="1" x14ac:dyDescent="0.55000000000000004">
      <c r="D7" s="169" t="s">
        <v>23</v>
      </c>
      <c r="E7" s="170" t="s">
        <v>51</v>
      </c>
      <c r="F7" s="171" t="s">
        <v>62</v>
      </c>
      <c r="G7" s="132"/>
      <c r="H7" s="163"/>
      <c r="I7" s="97"/>
      <c r="J7" s="204"/>
      <c r="L7" s="166"/>
    </row>
    <row r="13" spans="2:12" ht="15.75" thickBot="1" x14ac:dyDescent="0.3"/>
    <row r="14" spans="2:12" ht="15.75" x14ac:dyDescent="0.25">
      <c r="D14" s="209" t="s">
        <v>0</v>
      </c>
      <c r="E14" s="210"/>
      <c r="F14" s="67"/>
    </row>
    <row r="15" spans="2:12" ht="19.5" customHeight="1" thickBot="1" x14ac:dyDescent="0.3">
      <c r="D15" s="215" t="str">
        <f>+C16</f>
        <v>+</v>
      </c>
      <c r="E15" s="216" t="str">
        <f>+C17</f>
        <v>-</v>
      </c>
      <c r="F15" s="67"/>
    </row>
    <row r="16" spans="2:12" ht="26.25" customHeight="1" x14ac:dyDescent="0.25">
      <c r="B16" s="188" t="s">
        <v>1</v>
      </c>
      <c r="C16" s="139" t="s">
        <v>20</v>
      </c>
      <c r="D16" s="138" t="s">
        <v>4</v>
      </c>
      <c r="E16" s="144" t="s">
        <v>6</v>
      </c>
      <c r="F16" s="172" t="s">
        <v>60</v>
      </c>
    </row>
    <row r="17" spans="2:6" ht="24.75" customHeight="1" thickBot="1" x14ac:dyDescent="0.3">
      <c r="B17" s="189"/>
      <c r="C17" s="140" t="s">
        <v>21</v>
      </c>
      <c r="D17" s="141" t="s">
        <v>7</v>
      </c>
      <c r="E17" s="145" t="s">
        <v>5</v>
      </c>
      <c r="F17" s="173" t="s">
        <v>61</v>
      </c>
    </row>
    <row r="18" spans="2:6" ht="23.25" customHeight="1" thickBot="1" x14ac:dyDescent="0.45">
      <c r="D18" s="169" t="s">
        <v>23</v>
      </c>
      <c r="E18" s="170" t="s">
        <v>51</v>
      </c>
      <c r="F18" s="171" t="s">
        <v>62</v>
      </c>
    </row>
  </sheetData>
  <mergeCells count="5">
    <mergeCell ref="D3:E3"/>
    <mergeCell ref="I3:K3"/>
    <mergeCell ref="B5:B6"/>
    <mergeCell ref="D14:E14"/>
    <mergeCell ref="B16:B17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selection activeCell="T6" sqref="T6"/>
    </sheetView>
  </sheetViews>
  <sheetFormatPr baseColWidth="10" defaultRowHeight="15" x14ac:dyDescent="0.25"/>
  <cols>
    <col min="1" max="1" width="3.7109375" bestFit="1" customWidth="1"/>
    <col min="2" max="2" width="7.28515625" bestFit="1" customWidth="1"/>
    <col min="3" max="3" width="10.5703125" bestFit="1" customWidth="1"/>
    <col min="4" max="4" width="8.5703125" bestFit="1" customWidth="1"/>
    <col min="5" max="5" width="8" bestFit="1" customWidth="1"/>
    <col min="9" max="9" width="4.85546875" bestFit="1" customWidth="1"/>
    <col min="10" max="10" width="5.5703125" customWidth="1"/>
    <col min="11" max="11" width="5.42578125" bestFit="1" customWidth="1"/>
    <col min="12" max="12" width="5.85546875" bestFit="1" customWidth="1"/>
    <col min="13" max="13" width="8.140625" bestFit="1" customWidth="1"/>
    <col min="14" max="14" width="2.5703125" customWidth="1"/>
    <col min="15" max="15" width="3.42578125" customWidth="1"/>
    <col min="16" max="16" width="13.5703125" bestFit="1" customWidth="1"/>
    <col min="19" max="19" width="15.85546875" bestFit="1" customWidth="1"/>
    <col min="23" max="23" width="12.85546875" customWidth="1"/>
  </cols>
  <sheetData>
    <row r="1" spans="1:20" ht="3" customHeight="1" x14ac:dyDescent="0.25"/>
    <row r="2" spans="1:20" ht="15.75" thickBot="1" x14ac:dyDescent="0.3">
      <c r="C2" s="181" t="s">
        <v>0</v>
      </c>
      <c r="D2" s="181"/>
    </row>
    <row r="3" spans="1:20" ht="18.75" x14ac:dyDescent="0.3">
      <c r="C3" s="63" t="str">
        <f>+B4</f>
        <v>+</v>
      </c>
      <c r="D3" s="64" t="str">
        <f>+B5</f>
        <v>-</v>
      </c>
      <c r="K3" s="27" t="s">
        <v>4</v>
      </c>
      <c r="L3" s="24">
        <f>+C4</f>
        <v>3</v>
      </c>
      <c r="M3" s="8">
        <f>+L3/$L$7</f>
        <v>0.13043478260869565</v>
      </c>
    </row>
    <row r="4" spans="1:20" ht="19.5" thickBot="1" x14ac:dyDescent="0.35">
      <c r="A4" s="180" t="s">
        <v>1</v>
      </c>
      <c r="B4" s="63" t="s">
        <v>20</v>
      </c>
      <c r="C4" s="6">
        <f>+K24</f>
        <v>3</v>
      </c>
      <c r="D4" s="6">
        <f>+E4-C4</f>
        <v>2</v>
      </c>
      <c r="E4" s="17">
        <v>5</v>
      </c>
      <c r="K4" s="28" t="s">
        <v>5</v>
      </c>
      <c r="L4" s="25">
        <f>+D5</f>
        <v>17</v>
      </c>
      <c r="M4" s="71">
        <f t="shared" ref="M4:M7" si="0">+L4/$L$7</f>
        <v>0.73913043478260865</v>
      </c>
      <c r="P4" s="23"/>
      <c r="Q4" s="23"/>
      <c r="R4" s="23"/>
    </row>
    <row r="5" spans="1:20" ht="18.75" x14ac:dyDescent="0.3">
      <c r="A5" s="180"/>
      <c r="B5" s="64" t="s">
        <v>21</v>
      </c>
      <c r="C5" s="6">
        <v>1</v>
      </c>
      <c r="D5" s="6">
        <f>+E5-C5</f>
        <v>17</v>
      </c>
      <c r="E5" s="17">
        <v>18</v>
      </c>
      <c r="K5" s="28" t="s">
        <v>6</v>
      </c>
      <c r="L5" s="25">
        <f>+C5</f>
        <v>1</v>
      </c>
      <c r="M5" s="71">
        <f t="shared" si="0"/>
        <v>4.3478260869565216E-2</v>
      </c>
      <c r="P5" s="7" t="s">
        <v>12</v>
      </c>
      <c r="Q5" s="8">
        <f>+(L3+L4)/$L$7</f>
        <v>0.86956521739130432</v>
      </c>
      <c r="S5" s="7" t="s">
        <v>14</v>
      </c>
      <c r="T5" s="11">
        <f>+L3/(L3+L5)</f>
        <v>0.75</v>
      </c>
    </row>
    <row r="6" spans="1:20" ht="15.75" thickBot="1" x14ac:dyDescent="0.3">
      <c r="C6" s="17">
        <f>SUM(C4:C5)</f>
        <v>4</v>
      </c>
      <c r="D6" s="17">
        <f>SUM(D4:D5)</f>
        <v>19</v>
      </c>
      <c r="E6" s="16">
        <f>+E5+E4</f>
        <v>23</v>
      </c>
      <c r="K6" s="28" t="s">
        <v>7</v>
      </c>
      <c r="L6" s="25">
        <f>+D4</f>
        <v>2</v>
      </c>
      <c r="M6" s="71">
        <f t="shared" si="0"/>
        <v>8.6956521739130432E-2</v>
      </c>
      <c r="P6" s="9" t="s">
        <v>13</v>
      </c>
      <c r="Q6" s="10">
        <f>1-Q5</f>
        <v>0.13043478260869568</v>
      </c>
      <c r="S6" s="12" t="s">
        <v>15</v>
      </c>
      <c r="T6" s="13">
        <f>+L3/(L3+L6)</f>
        <v>0.6</v>
      </c>
    </row>
    <row r="7" spans="1:20" ht="15.75" thickBot="1" x14ac:dyDescent="0.3">
      <c r="K7" s="29" t="s">
        <v>8</v>
      </c>
      <c r="L7" s="26">
        <f>SUM(L3:L6)</f>
        <v>23</v>
      </c>
      <c r="M7" s="10">
        <f t="shared" si="0"/>
        <v>1</v>
      </c>
      <c r="S7" s="9" t="s">
        <v>9</v>
      </c>
      <c r="T7" s="14">
        <f>2*T5*T6/(T5+T6)</f>
        <v>0.66666666666666652</v>
      </c>
    </row>
    <row r="10" spans="1:20" x14ac:dyDescent="0.25">
      <c r="H10" s="191"/>
      <c r="I10" s="191"/>
    </row>
    <row r="11" spans="1:20" ht="15.75" thickBot="1" x14ac:dyDescent="0.3">
      <c r="B11" s="34" t="s">
        <v>16</v>
      </c>
      <c r="C11" s="35" t="s">
        <v>17</v>
      </c>
      <c r="H11" s="30"/>
      <c r="I11" s="31"/>
    </row>
    <row r="12" spans="1:20" ht="19.5" thickTop="1" x14ac:dyDescent="0.3">
      <c r="B12" s="69" t="s">
        <v>20</v>
      </c>
      <c r="C12" s="65">
        <f>+E4</f>
        <v>5</v>
      </c>
      <c r="H12" s="31"/>
      <c r="I12" s="50"/>
    </row>
    <row r="13" spans="1:20" ht="18.75" x14ac:dyDescent="0.3">
      <c r="B13" s="70" t="s">
        <v>21</v>
      </c>
      <c r="C13" s="65">
        <f>+E5</f>
        <v>18</v>
      </c>
      <c r="H13" s="31"/>
      <c r="I13" s="51"/>
    </row>
    <row r="14" spans="1:20" ht="15.75" thickBot="1" x14ac:dyDescent="0.3">
      <c r="C14" s="66">
        <f>SUM(C12:C13)</f>
        <v>23</v>
      </c>
    </row>
    <row r="15" spans="1:20" ht="15.75" thickTop="1" x14ac:dyDescent="0.25"/>
    <row r="16" spans="1:20" ht="15.75" thickBot="1" x14ac:dyDescent="0.3">
      <c r="G16" s="34" t="s">
        <v>16</v>
      </c>
      <c r="H16" s="35" t="s">
        <v>17</v>
      </c>
    </row>
    <row r="17" spans="4:24" ht="19.5" thickTop="1" x14ac:dyDescent="0.3">
      <c r="D17" s="31"/>
      <c r="E17" s="30"/>
      <c r="F17" s="31"/>
      <c r="G17" s="69" t="s">
        <v>20</v>
      </c>
      <c r="H17" s="65">
        <v>4</v>
      </c>
    </row>
    <row r="18" spans="4:24" ht="18.75" x14ac:dyDescent="0.3">
      <c r="D18" s="31"/>
      <c r="E18" s="31"/>
      <c r="F18" s="31"/>
      <c r="G18" s="70" t="s">
        <v>21</v>
      </c>
      <c r="H18" s="65">
        <v>10</v>
      </c>
    </row>
    <row r="19" spans="4:24" ht="15.75" thickBot="1" x14ac:dyDescent="0.3">
      <c r="D19" s="31"/>
      <c r="E19" s="31"/>
      <c r="F19" s="51"/>
      <c r="H19" s="66">
        <f>SUM(H17:H18)</f>
        <v>14</v>
      </c>
    </row>
    <row r="20" spans="4:24" ht="15.75" thickTop="1" x14ac:dyDescent="0.25">
      <c r="D20" s="31"/>
      <c r="E20" s="31"/>
      <c r="F20" s="31"/>
      <c r="G20" s="31"/>
    </row>
    <row r="21" spans="4:24" ht="15.75" thickBot="1" x14ac:dyDescent="0.3"/>
    <row r="22" spans="4:24" ht="15.75" thickBot="1" x14ac:dyDescent="0.3">
      <c r="K22" s="181" t="s">
        <v>0</v>
      </c>
      <c r="L22" s="181"/>
      <c r="P22" s="27" t="s">
        <v>4</v>
      </c>
      <c r="Q22" s="24">
        <f>+K24</f>
        <v>3</v>
      </c>
      <c r="R22" s="8">
        <f>+Q22/Q$26</f>
        <v>0.21428571428571427</v>
      </c>
    </row>
    <row r="23" spans="4:24" x14ac:dyDescent="0.25">
      <c r="E23" s="44"/>
      <c r="F23" s="57"/>
      <c r="G23" s="45"/>
      <c r="K23" s="2" t="str">
        <f>+J24</f>
        <v>+</v>
      </c>
      <c r="L23" s="2" t="str">
        <f>+J25</f>
        <v>-</v>
      </c>
      <c r="P23" s="28" t="s">
        <v>5</v>
      </c>
      <c r="Q23" s="25">
        <f>+L25</f>
        <v>9</v>
      </c>
      <c r="R23" s="71">
        <f t="shared" ref="R23:R26" si="1">+Q23/Q$26</f>
        <v>0.6428571428571429</v>
      </c>
      <c r="T23" s="7" t="s">
        <v>12</v>
      </c>
      <c r="U23" s="8">
        <f>+(Q22+Q23)/$Q$26</f>
        <v>0.8571428571428571</v>
      </c>
      <c r="W23" s="7" t="s">
        <v>14</v>
      </c>
      <c r="X23" s="11">
        <f>+Q22/(Q22+Q24)</f>
        <v>0.75</v>
      </c>
    </row>
    <row r="24" spans="4:24" ht="19.5" thickBot="1" x14ac:dyDescent="0.35">
      <c r="E24" s="192" t="s">
        <v>19</v>
      </c>
      <c r="F24" s="193"/>
      <c r="G24" s="194"/>
      <c r="I24" s="195" t="s">
        <v>1</v>
      </c>
      <c r="J24" s="69" t="str">
        <f>+G17</f>
        <v>+</v>
      </c>
      <c r="K24" s="6">
        <v>3</v>
      </c>
      <c r="L24" s="6">
        <f>+L26-L25</f>
        <v>1</v>
      </c>
      <c r="M24" s="17">
        <f>SUM(K24:L24)</f>
        <v>4</v>
      </c>
      <c r="P24" s="28" t="s">
        <v>6</v>
      </c>
      <c r="Q24" s="25">
        <f>+K25</f>
        <v>1</v>
      </c>
      <c r="R24" s="71">
        <f t="shared" si="1"/>
        <v>7.1428571428571425E-2</v>
      </c>
      <c r="T24" s="9" t="s">
        <v>13</v>
      </c>
      <c r="U24" s="10">
        <f>1-U23</f>
        <v>0.1428571428571429</v>
      </c>
      <c r="W24" s="12" t="s">
        <v>15</v>
      </c>
      <c r="X24" s="13">
        <f>+Q22/(Q22+Q25)</f>
        <v>0.75</v>
      </c>
    </row>
    <row r="25" spans="4:24" ht="19.5" thickBot="1" x14ac:dyDescent="0.35">
      <c r="E25" s="46"/>
      <c r="F25" s="36"/>
      <c r="G25" s="47"/>
      <c r="I25" s="195"/>
      <c r="J25" s="69" t="str">
        <f>+G18</f>
        <v>-</v>
      </c>
      <c r="K25" s="6">
        <f>+K26-K24</f>
        <v>1</v>
      </c>
      <c r="L25" s="6">
        <v>9</v>
      </c>
      <c r="M25" s="17">
        <f>SUM(K25:L25)</f>
        <v>10</v>
      </c>
      <c r="P25" s="28" t="s">
        <v>7</v>
      </c>
      <c r="Q25" s="25">
        <f>+L24</f>
        <v>1</v>
      </c>
      <c r="R25" s="71">
        <f t="shared" si="1"/>
        <v>7.1428571428571425E-2</v>
      </c>
      <c r="W25" s="9" t="s">
        <v>9</v>
      </c>
      <c r="X25" s="14">
        <f>2*X23*X24/(X23+X24)</f>
        <v>0.75</v>
      </c>
    </row>
    <row r="26" spans="4:24" ht="15.75" thickBot="1" x14ac:dyDescent="0.3">
      <c r="J26" s="68"/>
      <c r="K26" s="17">
        <v>4</v>
      </c>
      <c r="L26" s="17">
        <v>10</v>
      </c>
      <c r="M26" s="16">
        <f>SUM(K26:L26)</f>
        <v>14</v>
      </c>
      <c r="P26" s="29" t="s">
        <v>8</v>
      </c>
      <c r="Q26" s="26">
        <f>SUM(Q22:Q25)</f>
        <v>14</v>
      </c>
      <c r="R26" s="10">
        <f t="shared" si="1"/>
        <v>1</v>
      </c>
    </row>
  </sheetData>
  <mergeCells count="6">
    <mergeCell ref="C2:D2"/>
    <mergeCell ref="A4:A5"/>
    <mergeCell ref="H10:I10"/>
    <mergeCell ref="K22:L22"/>
    <mergeCell ref="E24:G24"/>
    <mergeCell ref="I24:I25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showGridLines="0" topLeftCell="A9" workbookViewId="0">
      <selection activeCell="B21" sqref="B21:M36"/>
    </sheetView>
  </sheetViews>
  <sheetFormatPr baseColWidth="10" defaultRowHeight="15" x14ac:dyDescent="0.25"/>
  <cols>
    <col min="1" max="1" width="3.42578125" customWidth="1"/>
    <col min="2" max="2" width="9.140625" customWidth="1"/>
    <col min="3" max="3" width="10.5703125" bestFit="1" customWidth="1"/>
    <col min="5" max="5" width="7.28515625" bestFit="1" customWidth="1"/>
    <col min="6" max="6" width="9.7109375" customWidth="1"/>
    <col min="7" max="7" width="10.7109375" customWidth="1"/>
    <col min="8" max="8" width="8.5703125" bestFit="1" customWidth="1"/>
    <col min="9" max="9" width="11" bestFit="1" customWidth="1"/>
    <col min="10" max="10" width="10.28515625" bestFit="1" customWidth="1"/>
    <col min="11" max="11" width="5.28515625" bestFit="1" customWidth="1"/>
    <col min="12" max="12" width="8.28515625" customWidth="1"/>
    <col min="13" max="13" width="10.28515625" bestFit="1" customWidth="1"/>
    <col min="14" max="14" width="7.28515625" bestFit="1" customWidth="1"/>
    <col min="15" max="15" width="7.85546875" customWidth="1"/>
    <col min="16" max="16" width="12.5703125" bestFit="1" customWidth="1"/>
  </cols>
  <sheetData>
    <row r="2" spans="2:17" x14ac:dyDescent="0.25">
      <c r="H2" s="191"/>
      <c r="I2" s="191"/>
      <c r="N2" s="193"/>
      <c r="O2" s="193"/>
      <c r="P2" s="193"/>
      <c r="Q2" s="193"/>
    </row>
    <row r="3" spans="2:17" ht="15.75" thickBot="1" x14ac:dyDescent="0.3">
      <c r="B3" s="34" t="s">
        <v>16</v>
      </c>
      <c r="C3" s="35" t="s">
        <v>17</v>
      </c>
      <c r="H3" s="30"/>
      <c r="I3" s="31"/>
      <c r="N3" s="31"/>
      <c r="O3" s="30"/>
      <c r="P3" s="31"/>
      <c r="Q3" s="31"/>
    </row>
    <row r="4" spans="2:17" ht="15.75" thickTop="1" x14ac:dyDescent="0.25">
      <c r="B4" t="s">
        <v>2</v>
      </c>
      <c r="C4" s="3">
        <f>+Hoja1!F4</f>
        <v>154.85714285714286</v>
      </c>
      <c r="H4" s="31"/>
      <c r="I4" s="50"/>
      <c r="N4" s="31"/>
      <c r="O4" s="31"/>
      <c r="P4" s="50"/>
      <c r="Q4" s="31"/>
    </row>
    <row r="5" spans="2:17" ht="15.75" thickBot="1" x14ac:dyDescent="0.3">
      <c r="B5" s="36" t="s">
        <v>3</v>
      </c>
      <c r="C5" s="37">
        <f>+Hoja1!F5</f>
        <v>99995.142857142855</v>
      </c>
      <c r="H5" s="31"/>
      <c r="I5" s="51"/>
      <c r="N5" s="31"/>
      <c r="O5" s="31"/>
      <c r="P5" s="50"/>
      <c r="Q5" s="31"/>
    </row>
    <row r="6" spans="2:17" x14ac:dyDescent="0.25">
      <c r="C6" s="49">
        <f>SUM(C4:C5)</f>
        <v>100150</v>
      </c>
      <c r="H6" s="31"/>
      <c r="I6" s="52"/>
      <c r="N6" s="31"/>
      <c r="O6" s="31"/>
      <c r="P6" s="31"/>
      <c r="Q6" s="31"/>
    </row>
    <row r="7" spans="2:17" x14ac:dyDescent="0.25">
      <c r="H7" s="31"/>
      <c r="I7" s="31"/>
    </row>
    <row r="9" spans="2:17" x14ac:dyDescent="0.25">
      <c r="E9" s="30"/>
      <c r="F9" s="31"/>
    </row>
    <row r="10" spans="2:17" x14ac:dyDescent="0.25">
      <c r="E10" s="31"/>
      <c r="F10" s="31"/>
    </row>
    <row r="13" spans="2:17" ht="15.75" thickBot="1" x14ac:dyDescent="0.3">
      <c r="G13" s="181" t="s">
        <v>0</v>
      </c>
      <c r="H13" s="181"/>
    </row>
    <row r="14" spans="2:17" x14ac:dyDescent="0.25">
      <c r="B14" s="44"/>
      <c r="C14" s="45"/>
      <c r="G14" s="2" t="str">
        <f>+F15</f>
        <v>Odio</v>
      </c>
      <c r="H14" s="2" t="str">
        <f>+F16</f>
        <v>Neutro</v>
      </c>
    </row>
    <row r="15" spans="2:17" ht="15" customHeight="1" x14ac:dyDescent="0.25">
      <c r="B15" s="192" t="s">
        <v>19</v>
      </c>
      <c r="C15" s="197"/>
      <c r="E15" s="195" t="s">
        <v>1</v>
      </c>
      <c r="F15" s="1" t="s">
        <v>2</v>
      </c>
      <c r="G15" s="6">
        <f>+Hoja1!D4</f>
        <v>32</v>
      </c>
      <c r="H15" s="6">
        <f>+Hoja1!E4</f>
        <v>122.85714285714286</v>
      </c>
      <c r="I15" s="17">
        <f>SUM(G15:H15)</f>
        <v>154.85714285714286</v>
      </c>
    </row>
    <row r="16" spans="2:17" ht="15.75" thickBot="1" x14ac:dyDescent="0.3">
      <c r="B16" s="46"/>
      <c r="C16" s="47"/>
      <c r="E16" s="195"/>
      <c r="F16" s="1" t="s">
        <v>3</v>
      </c>
      <c r="G16" s="6">
        <f>+Hoja1!D5</f>
        <v>20</v>
      </c>
      <c r="H16" s="6">
        <f>+Hoja1!E5</f>
        <v>99975.142857142855</v>
      </c>
      <c r="I16" s="17">
        <f>SUM(G16:H16)</f>
        <v>99995.142857142855</v>
      </c>
    </row>
    <row r="17" spans="2:17" x14ac:dyDescent="0.25">
      <c r="G17" s="17">
        <f>SUM(G15:G16)</f>
        <v>52</v>
      </c>
      <c r="H17" s="17">
        <f>SUM(H15:H16)</f>
        <v>100098</v>
      </c>
      <c r="I17" s="16">
        <f>SUM(G17:H17)</f>
        <v>100150</v>
      </c>
    </row>
    <row r="19" spans="2:17" x14ac:dyDescent="0.25">
      <c r="N19" s="31"/>
      <c r="O19" s="31"/>
      <c r="P19" s="31"/>
      <c r="Q19" s="31"/>
    </row>
    <row r="20" spans="2:17" x14ac:dyDescent="0.25">
      <c r="H20" s="191"/>
      <c r="I20" s="191"/>
      <c r="N20" s="193"/>
      <c r="O20" s="193"/>
      <c r="P20" s="193"/>
      <c r="Q20" s="193"/>
    </row>
    <row r="21" spans="2:17" ht="15.75" thickBot="1" x14ac:dyDescent="0.3">
      <c r="B21" s="34" t="s">
        <v>16</v>
      </c>
      <c r="C21" s="35" t="s">
        <v>17</v>
      </c>
      <c r="H21" s="30"/>
      <c r="I21" s="31"/>
      <c r="N21" s="31"/>
      <c r="O21" s="30"/>
      <c r="P21" s="31"/>
      <c r="Q21" s="31"/>
    </row>
    <row r="22" spans="2:17" ht="15.75" thickTop="1" x14ac:dyDescent="0.25">
      <c r="B22" t="s">
        <v>2</v>
      </c>
      <c r="C22" s="49">
        <f>+C4</f>
        <v>154.85714285714286</v>
      </c>
      <c r="H22" s="31"/>
      <c r="I22" s="50"/>
      <c r="N22" s="31"/>
      <c r="O22" s="31"/>
      <c r="P22" s="31"/>
      <c r="Q22" s="31"/>
    </row>
    <row r="23" spans="2:17" ht="15.75" thickBot="1" x14ac:dyDescent="0.3">
      <c r="B23" s="36" t="s">
        <v>3</v>
      </c>
      <c r="C23" s="37">
        <f>+C5</f>
        <v>99995.142857142855</v>
      </c>
      <c r="H23" s="31"/>
      <c r="I23" s="51"/>
      <c r="N23" s="31"/>
      <c r="O23" s="31"/>
      <c r="P23" s="51"/>
      <c r="Q23" s="31"/>
    </row>
    <row r="24" spans="2:17" x14ac:dyDescent="0.25">
      <c r="C24" s="49">
        <f>SUM(C22:C23)</f>
        <v>100150</v>
      </c>
      <c r="N24" s="31"/>
      <c r="O24" s="31"/>
      <c r="P24" s="31"/>
      <c r="Q24" s="31"/>
    </row>
    <row r="25" spans="2:17" x14ac:dyDescent="0.25">
      <c r="N25" s="31"/>
      <c r="O25" s="31"/>
      <c r="P25" s="31"/>
      <c r="Q25" s="31"/>
    </row>
    <row r="27" spans="2:17" x14ac:dyDescent="0.25">
      <c r="D27" s="31"/>
      <c r="E27" s="30"/>
      <c r="F27" s="31"/>
      <c r="G27" s="31"/>
    </row>
    <row r="28" spans="2:17" x14ac:dyDescent="0.25">
      <c r="D28" s="31"/>
      <c r="E28" s="31"/>
      <c r="F28" s="31"/>
      <c r="G28" s="31"/>
    </row>
    <row r="29" spans="2:17" x14ac:dyDescent="0.25">
      <c r="D29" s="31"/>
      <c r="E29" s="31"/>
      <c r="F29" s="51"/>
      <c r="G29" s="31"/>
    </row>
    <row r="30" spans="2:17" x14ac:dyDescent="0.25">
      <c r="D30" s="31"/>
      <c r="E30" s="31"/>
      <c r="F30" s="31"/>
      <c r="G30" s="31"/>
    </row>
    <row r="32" spans="2:17" ht="15.75" thickBot="1" x14ac:dyDescent="0.3">
      <c r="K32" s="181" t="s">
        <v>0</v>
      </c>
      <c r="L32" s="181"/>
    </row>
    <row r="33" spans="5:16" x14ac:dyDescent="0.25">
      <c r="E33" s="44"/>
      <c r="F33" s="57"/>
      <c r="G33" s="45"/>
      <c r="K33" s="2" t="str">
        <f>+J34</f>
        <v>Odio</v>
      </c>
      <c r="L33" s="2" t="str">
        <f>+J35</f>
        <v>Neutro</v>
      </c>
    </row>
    <row r="34" spans="5:16" x14ac:dyDescent="0.25">
      <c r="E34" s="192" t="s">
        <v>19</v>
      </c>
      <c r="F34" s="193"/>
      <c r="G34" s="194"/>
      <c r="I34" s="195" t="s">
        <v>1</v>
      </c>
      <c r="J34" s="1" t="s">
        <v>2</v>
      </c>
      <c r="K34" s="6">
        <f>+G15</f>
        <v>32</v>
      </c>
      <c r="L34" s="6">
        <f>+H15</f>
        <v>122.85714285714286</v>
      </c>
      <c r="M34" s="17">
        <f>SUM(K34:L34)</f>
        <v>154.85714285714286</v>
      </c>
    </row>
    <row r="35" spans="5:16" ht="15.75" thickBot="1" x14ac:dyDescent="0.3">
      <c r="E35" s="46"/>
      <c r="F35" s="36"/>
      <c r="G35" s="47"/>
      <c r="I35" s="195"/>
      <c r="J35" s="1" t="s">
        <v>3</v>
      </c>
      <c r="K35" s="6">
        <f>+G16</f>
        <v>20</v>
      </c>
      <c r="L35" s="6">
        <f>+H16</f>
        <v>99975.142857142855</v>
      </c>
      <c r="M35" s="17">
        <f>SUM(K35:L35)</f>
        <v>99995.142857142855</v>
      </c>
    </row>
    <row r="36" spans="5:16" x14ac:dyDescent="0.25">
      <c r="K36" s="17">
        <f>SUM(K34:K35)</f>
        <v>52</v>
      </c>
      <c r="L36" s="17">
        <f>SUM(L34:L35)</f>
        <v>100098</v>
      </c>
      <c r="M36" s="16">
        <f>SUM(K36:L36)</f>
        <v>100150</v>
      </c>
    </row>
    <row r="38" spans="5:16" x14ac:dyDescent="0.25">
      <c r="K38" s="31"/>
      <c r="L38" s="31"/>
      <c r="M38" s="31"/>
      <c r="N38" s="31"/>
      <c r="O38" s="31"/>
      <c r="P38" s="31"/>
    </row>
    <row r="39" spans="5:16" x14ac:dyDescent="0.25">
      <c r="K39" s="31"/>
      <c r="L39" s="31"/>
      <c r="M39" s="193"/>
      <c r="N39" s="193"/>
      <c r="O39" s="31"/>
      <c r="P39" s="31"/>
    </row>
    <row r="40" spans="5:16" x14ac:dyDescent="0.25">
      <c r="K40" s="31"/>
      <c r="L40" s="31"/>
      <c r="M40" s="53"/>
      <c r="N40" s="53"/>
      <c r="O40" s="31"/>
      <c r="P40" s="31"/>
    </row>
    <row r="41" spans="5:16" x14ac:dyDescent="0.25">
      <c r="K41" s="196"/>
      <c r="L41" s="54"/>
      <c r="M41" s="55"/>
      <c r="N41" s="55"/>
      <c r="O41" s="56"/>
      <c r="P41" s="31"/>
    </row>
    <row r="42" spans="5:16" x14ac:dyDescent="0.25">
      <c r="K42" s="196"/>
      <c r="L42" s="54"/>
      <c r="M42" s="55"/>
      <c r="N42" s="55"/>
      <c r="O42" s="56"/>
      <c r="P42" s="31"/>
    </row>
    <row r="43" spans="5:16" x14ac:dyDescent="0.25">
      <c r="K43" s="31"/>
      <c r="L43" s="31"/>
      <c r="M43" s="31"/>
      <c r="N43" s="31"/>
      <c r="O43" s="31"/>
      <c r="P43" s="31"/>
    </row>
  </sheetData>
  <mergeCells count="12">
    <mergeCell ref="B15:C15"/>
    <mergeCell ref="G13:H13"/>
    <mergeCell ref="E15:E16"/>
    <mergeCell ref="I34:I35"/>
    <mergeCell ref="E34:G34"/>
    <mergeCell ref="N2:Q2"/>
    <mergeCell ref="M39:N39"/>
    <mergeCell ref="K41:K42"/>
    <mergeCell ref="H20:I20"/>
    <mergeCell ref="N20:Q20"/>
    <mergeCell ref="H2:I2"/>
    <mergeCell ref="K32:L3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showGridLines="0" topLeftCell="A10" workbookViewId="0">
      <selection activeCell="J35" sqref="J35:N40"/>
    </sheetView>
  </sheetViews>
  <sheetFormatPr baseColWidth="10" defaultRowHeight="15" x14ac:dyDescent="0.25"/>
  <cols>
    <col min="5" max="5" width="4.85546875" bestFit="1" customWidth="1"/>
    <col min="6" max="6" width="7.28515625" bestFit="1" customWidth="1"/>
    <col min="7" max="7" width="6.28515625" customWidth="1"/>
    <col min="8" max="8" width="10.28515625" bestFit="1" customWidth="1"/>
    <col min="9" max="9" width="10.42578125" style="67" customWidth="1"/>
    <col min="10" max="10" width="4.85546875" bestFit="1" customWidth="1"/>
    <col min="11" max="11" width="7.28515625" bestFit="1" customWidth="1"/>
    <col min="12" max="12" width="8" bestFit="1" customWidth="1"/>
    <col min="13" max="13" width="12.28515625" bestFit="1" customWidth="1"/>
    <col min="14" max="14" width="10.42578125" bestFit="1" customWidth="1"/>
  </cols>
  <sheetData>
    <row r="1" spans="2:9" x14ac:dyDescent="0.25">
      <c r="B1" s="198" t="s">
        <v>29</v>
      </c>
      <c r="C1" s="198"/>
      <c r="H1" s="191"/>
      <c r="I1" s="191"/>
    </row>
    <row r="2" spans="2:9" ht="15.75" thickBot="1" x14ac:dyDescent="0.3">
      <c r="B2" s="34" t="s">
        <v>16</v>
      </c>
      <c r="C2" s="35" t="s">
        <v>17</v>
      </c>
      <c r="H2" s="30"/>
      <c r="I2" s="60"/>
    </row>
    <row r="3" spans="2:9" ht="15.75" thickTop="1" x14ac:dyDescent="0.25">
      <c r="B3" t="s">
        <v>2</v>
      </c>
      <c r="C3" s="86" t="s">
        <v>28</v>
      </c>
      <c r="H3" s="31"/>
      <c r="I3" s="75"/>
    </row>
    <row r="4" spans="2:9" ht="15.75" thickBot="1" x14ac:dyDescent="0.3">
      <c r="B4" s="36" t="s">
        <v>3</v>
      </c>
      <c r="C4" s="72" t="s">
        <v>27</v>
      </c>
      <c r="H4" s="31"/>
      <c r="I4" s="76"/>
    </row>
    <row r="5" spans="2:9" x14ac:dyDescent="0.25">
      <c r="C5" s="87">
        <v>100000</v>
      </c>
      <c r="H5" s="31"/>
      <c r="I5" s="77"/>
    </row>
    <row r="6" spans="2:9" x14ac:dyDescent="0.25">
      <c r="H6" s="31"/>
      <c r="I6" s="60"/>
    </row>
    <row r="8" spans="2:9" x14ac:dyDescent="0.25">
      <c r="E8" s="30"/>
      <c r="F8" s="31"/>
    </row>
    <row r="11" spans="2:9" ht="15.75" thickBot="1" x14ac:dyDescent="0.3">
      <c r="G11" s="181" t="s">
        <v>0</v>
      </c>
      <c r="H11" s="181"/>
    </row>
    <row r="12" spans="2:9" x14ac:dyDescent="0.25">
      <c r="B12" s="44"/>
      <c r="C12" s="45"/>
      <c r="G12" s="2" t="str">
        <f>+F13</f>
        <v>Odio</v>
      </c>
      <c r="H12" s="2" t="str">
        <f>+F14</f>
        <v>Neutro</v>
      </c>
    </row>
    <row r="13" spans="2:9" x14ac:dyDescent="0.25">
      <c r="B13" s="192" t="s">
        <v>19</v>
      </c>
      <c r="C13" s="197"/>
      <c r="E13" s="195" t="s">
        <v>1</v>
      </c>
      <c r="F13" s="1" t="s">
        <v>2</v>
      </c>
      <c r="G13" s="73" t="s">
        <v>22</v>
      </c>
      <c r="H13" s="73" t="s">
        <v>40</v>
      </c>
      <c r="I13" s="78" t="s">
        <v>30</v>
      </c>
    </row>
    <row r="14" spans="2:9" ht="15.75" thickBot="1" x14ac:dyDescent="0.3">
      <c r="B14" s="46"/>
      <c r="C14" s="47"/>
      <c r="E14" s="195"/>
      <c r="F14" s="1" t="s">
        <v>3</v>
      </c>
      <c r="G14" s="73" t="s">
        <v>23</v>
      </c>
      <c r="H14" s="74" t="s">
        <v>41</v>
      </c>
      <c r="I14" s="85" t="s">
        <v>31</v>
      </c>
    </row>
    <row r="15" spans="2:9" x14ac:dyDescent="0.25">
      <c r="G15" s="85" t="s">
        <v>24</v>
      </c>
      <c r="H15" s="83" t="s">
        <v>25</v>
      </c>
      <c r="I15" s="84">
        <f>+C5</f>
        <v>100000</v>
      </c>
    </row>
    <row r="18" spans="2:14" ht="15.75" thickBot="1" x14ac:dyDescent="0.3">
      <c r="B18" s="34" t="s">
        <v>16</v>
      </c>
      <c r="C18" s="35" t="s">
        <v>17</v>
      </c>
      <c r="H18" s="30"/>
      <c r="I18" s="31"/>
    </row>
    <row r="19" spans="2:14" ht="15.75" thickTop="1" x14ac:dyDescent="0.25">
      <c r="B19" t="s">
        <v>2</v>
      </c>
      <c r="C19" s="88" t="str">
        <f>+C3</f>
        <v>O (?)</v>
      </c>
      <c r="H19" s="31"/>
      <c r="I19" s="50"/>
    </row>
    <row r="20" spans="2:14" ht="15.75" thickBot="1" x14ac:dyDescent="0.3">
      <c r="B20" s="36" t="s">
        <v>3</v>
      </c>
      <c r="C20" s="89" t="str">
        <f>+C4</f>
        <v>100000-O</v>
      </c>
      <c r="H20" s="31"/>
      <c r="I20" s="51"/>
    </row>
    <row r="21" spans="2:14" x14ac:dyDescent="0.25">
      <c r="C21" s="87">
        <f>+C5</f>
        <v>100000</v>
      </c>
      <c r="I21"/>
    </row>
    <row r="22" spans="2:14" x14ac:dyDescent="0.25">
      <c r="I22"/>
    </row>
    <row r="23" spans="2:14" ht="15.75" thickBot="1" x14ac:dyDescent="0.3">
      <c r="H23" s="34" t="s">
        <v>16</v>
      </c>
      <c r="I23" s="35" t="s">
        <v>17</v>
      </c>
    </row>
    <row r="24" spans="2:14" ht="15.75" thickTop="1" x14ac:dyDescent="0.25">
      <c r="D24" s="31"/>
      <c r="E24" s="30"/>
      <c r="F24" s="31"/>
      <c r="G24" s="31"/>
      <c r="H24" t="s">
        <v>2</v>
      </c>
      <c r="I24" s="92" t="s">
        <v>34</v>
      </c>
    </row>
    <row r="25" spans="2:14" ht="15.75" thickBot="1" x14ac:dyDescent="0.3">
      <c r="D25" s="31"/>
      <c r="E25" s="31"/>
      <c r="F25" s="31"/>
      <c r="G25" s="31"/>
      <c r="H25" s="36" t="s">
        <v>3</v>
      </c>
      <c r="I25" s="91" t="s">
        <v>52</v>
      </c>
    </row>
    <row r="26" spans="2:14" x14ac:dyDescent="0.25">
      <c r="D26" s="31"/>
      <c r="E26" s="31"/>
      <c r="F26" s="51"/>
      <c r="G26" s="31"/>
      <c r="I26" s="90" t="s">
        <v>51</v>
      </c>
    </row>
    <row r="27" spans="2:14" x14ac:dyDescent="0.25">
      <c r="D27" s="31"/>
      <c r="E27" s="31"/>
      <c r="F27" s="31"/>
      <c r="G27" s="31"/>
      <c r="I27"/>
    </row>
    <row r="28" spans="2:14" x14ac:dyDescent="0.25">
      <c r="I28"/>
    </row>
    <row r="29" spans="2:14" ht="15.75" thickBot="1" x14ac:dyDescent="0.3">
      <c r="I29"/>
      <c r="L29" s="181" t="s">
        <v>0</v>
      </c>
      <c r="M29" s="181"/>
    </row>
    <row r="30" spans="2:14" x14ac:dyDescent="0.25">
      <c r="E30" s="44"/>
      <c r="F30" s="57"/>
      <c r="G30" s="45"/>
      <c r="I30"/>
      <c r="L30" s="2" t="str">
        <f>+K31</f>
        <v>Odio</v>
      </c>
      <c r="M30" s="2" t="str">
        <f>+K32</f>
        <v>Neutro</v>
      </c>
    </row>
    <row r="31" spans="2:14" x14ac:dyDescent="0.25">
      <c r="E31" s="192" t="s">
        <v>19</v>
      </c>
      <c r="F31" s="193"/>
      <c r="G31" s="194"/>
      <c r="I31"/>
      <c r="J31" s="195" t="s">
        <v>1</v>
      </c>
      <c r="K31" s="1" t="s">
        <v>2</v>
      </c>
      <c r="L31" s="73" t="s">
        <v>32</v>
      </c>
      <c r="M31" s="79" t="s">
        <v>38</v>
      </c>
      <c r="N31" s="80" t="s">
        <v>34</v>
      </c>
    </row>
    <row r="32" spans="2:14" ht="15.75" thickBot="1" x14ac:dyDescent="0.3">
      <c r="E32" s="46"/>
      <c r="F32" s="36"/>
      <c r="G32" s="47"/>
      <c r="I32"/>
      <c r="J32" s="195"/>
      <c r="K32" s="1" t="s">
        <v>3</v>
      </c>
      <c r="L32" s="82" t="s">
        <v>33</v>
      </c>
      <c r="M32" s="93" t="s">
        <v>37</v>
      </c>
      <c r="N32" s="81" t="s">
        <v>35</v>
      </c>
    </row>
    <row r="33" spans="9:14" x14ac:dyDescent="0.25">
      <c r="I33"/>
      <c r="L33" s="94" t="s">
        <v>36</v>
      </c>
      <c r="M33" s="95" t="s">
        <v>39</v>
      </c>
      <c r="N33" s="84" t="str">
        <f>+I26</f>
        <v>N</v>
      </c>
    </row>
    <row r="34" spans="9:14" x14ac:dyDescent="0.25">
      <c r="I34"/>
      <c r="L34" s="124"/>
      <c r="M34" s="125"/>
      <c r="N34" s="126"/>
    </row>
    <row r="35" spans="9:14" ht="7.5" customHeight="1" x14ac:dyDescent="0.25"/>
    <row r="36" spans="9:14" x14ac:dyDescent="0.25">
      <c r="L36" s="181" t="s">
        <v>0</v>
      </c>
      <c r="M36" s="181"/>
    </row>
    <row r="37" spans="9:14" x14ac:dyDescent="0.25">
      <c r="L37" s="2" t="str">
        <f>+K38</f>
        <v>Odio</v>
      </c>
      <c r="M37" s="2" t="str">
        <f>+K39</f>
        <v>Neutro</v>
      </c>
    </row>
    <row r="38" spans="9:14" x14ac:dyDescent="0.25">
      <c r="J38" s="195" t="s">
        <v>1</v>
      </c>
      <c r="K38" s="1" t="s">
        <v>2</v>
      </c>
      <c r="L38" s="73" t="s">
        <v>32</v>
      </c>
      <c r="M38" s="109" t="str">
        <f>+H13</f>
        <v>FN(?)</v>
      </c>
      <c r="N38" s="80" t="s">
        <v>26</v>
      </c>
    </row>
    <row r="39" spans="9:14" x14ac:dyDescent="0.25">
      <c r="J39" s="195"/>
      <c r="K39" s="1" t="s">
        <v>3</v>
      </c>
      <c r="L39" s="73" t="str">
        <f>+L32</f>
        <v>y</v>
      </c>
      <c r="M39" s="108" t="str">
        <f>+H14</f>
        <v>TN(?)</v>
      </c>
      <c r="N39" s="81" t="str">
        <f>+I14</f>
        <v>10000-O</v>
      </c>
    </row>
    <row r="40" spans="9:14" x14ac:dyDescent="0.25">
      <c r="L40" s="94" t="s">
        <v>36</v>
      </c>
      <c r="M40" s="81" t="s">
        <v>53</v>
      </c>
      <c r="N40" s="84">
        <f>+C21</f>
        <v>100000</v>
      </c>
    </row>
  </sheetData>
  <mergeCells count="10">
    <mergeCell ref="L36:M36"/>
    <mergeCell ref="J38:J39"/>
    <mergeCell ref="B1:C1"/>
    <mergeCell ref="H1:I1"/>
    <mergeCell ref="G11:H11"/>
    <mergeCell ref="B13:C13"/>
    <mergeCell ref="E13:E14"/>
    <mergeCell ref="L29:M29"/>
    <mergeCell ref="E31:G31"/>
    <mergeCell ref="J31:J32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workbookViewId="0">
      <selection activeCell="J10" sqref="J10:O19"/>
    </sheetView>
  </sheetViews>
  <sheetFormatPr baseColWidth="10" defaultRowHeight="15" x14ac:dyDescent="0.25"/>
  <cols>
    <col min="1" max="1" width="8.85546875" bestFit="1" customWidth="1"/>
    <col min="2" max="2" width="8.42578125" bestFit="1" customWidth="1"/>
    <col min="3" max="3" width="0.7109375" style="31" customWidth="1"/>
    <col min="4" max="4" width="12" bestFit="1" customWidth="1"/>
    <col min="5" max="5" width="0.5703125" style="31" customWidth="1"/>
    <col min="6" max="6" width="9.42578125" bestFit="1" customWidth="1"/>
    <col min="8" max="8" width="13" bestFit="1" customWidth="1"/>
    <col min="9" max="9" width="6.140625" bestFit="1" customWidth="1"/>
    <col min="10" max="10" width="8.42578125" bestFit="1" customWidth="1"/>
    <col min="11" max="11" width="1.28515625" customWidth="1"/>
    <col min="12" max="12" width="8.42578125" bestFit="1" customWidth="1"/>
    <col min="13" max="13" width="0.85546875" customWidth="1"/>
    <col min="14" max="14" width="9.42578125" bestFit="1" customWidth="1"/>
    <col min="15" max="15" width="1" style="31" customWidth="1"/>
    <col min="16" max="16" width="1.7109375" customWidth="1"/>
  </cols>
  <sheetData>
    <row r="1" spans="1:20" ht="15.75" thickBot="1" x14ac:dyDescent="0.3">
      <c r="A1" s="100" t="s">
        <v>44</v>
      </c>
      <c r="B1" s="104">
        <f>10%/100</f>
        <v>1E-3</v>
      </c>
      <c r="D1" s="101">
        <f>2%/10</f>
        <v>2E-3</v>
      </c>
      <c r="F1" s="102">
        <v>3.0000000000000001E-3</v>
      </c>
      <c r="H1" s="97">
        <v>100000</v>
      </c>
      <c r="I1" s="100" t="s">
        <v>44</v>
      </c>
      <c r="J1" s="104">
        <f>10%/100</f>
        <v>1E-3</v>
      </c>
      <c r="K1" s="31"/>
      <c r="L1" s="101">
        <f>2%/10</f>
        <v>2E-3</v>
      </c>
      <c r="M1" s="31"/>
      <c r="N1" s="102">
        <v>3.0000000000000001E-3</v>
      </c>
    </row>
    <row r="2" spans="1:20" ht="15.75" thickBot="1" x14ac:dyDescent="0.3">
      <c r="A2" s="106" t="s">
        <v>43</v>
      </c>
      <c r="B2" s="105" t="s">
        <v>42</v>
      </c>
      <c r="C2" s="30"/>
      <c r="D2" s="100" t="s">
        <v>42</v>
      </c>
      <c r="E2" s="30"/>
      <c r="F2" s="100" t="s">
        <v>42</v>
      </c>
      <c r="I2" s="106" t="s">
        <v>43</v>
      </c>
      <c r="J2" s="105" t="s">
        <v>42</v>
      </c>
      <c r="K2" s="30"/>
      <c r="L2" s="107" t="s">
        <v>42</v>
      </c>
      <c r="M2" s="30"/>
      <c r="N2" s="107" t="s">
        <v>42</v>
      </c>
    </row>
    <row r="3" spans="1:20" x14ac:dyDescent="0.25">
      <c r="A3" s="96">
        <v>1E-3</v>
      </c>
      <c r="B3" s="103">
        <v>3696</v>
      </c>
      <c r="D3" s="3">
        <v>7122</v>
      </c>
      <c r="F3" s="3">
        <v>10306</v>
      </c>
      <c r="I3" s="96">
        <v>1E-3</v>
      </c>
      <c r="J3" s="103">
        <f>+J$1*(1-J$1)*P3</f>
        <v>0</v>
      </c>
      <c r="K3" s="31"/>
      <c r="L3" s="52">
        <f>+L$1*(1-L$1)*P3</f>
        <v>0</v>
      </c>
      <c r="M3" s="31"/>
      <c r="N3" s="52">
        <f>+N$1*(1-N$1)*P3</f>
        <v>0</v>
      </c>
      <c r="P3" s="97"/>
    </row>
    <row r="4" spans="1:20" x14ac:dyDescent="0.25">
      <c r="A4" s="96">
        <v>1.5E-3</v>
      </c>
      <c r="B4" s="103">
        <v>1678</v>
      </c>
      <c r="D4" s="3">
        <v>3296</v>
      </c>
      <c r="F4" s="3">
        <v>4859</v>
      </c>
      <c r="I4" s="96">
        <v>1.5E-3</v>
      </c>
      <c r="J4" s="103">
        <f t="shared" ref="J4:J5" si="0">+J$1*(1-J$1)*P4</f>
        <v>0</v>
      </c>
      <c r="K4" s="31"/>
      <c r="L4" s="52">
        <f t="shared" ref="L4:L5" si="1">+L$1*(1-L$1)*P4</f>
        <v>0</v>
      </c>
      <c r="M4" s="31"/>
      <c r="N4" s="52">
        <f t="shared" ref="N4:N5" si="2">+N$1*(1-N$1)*P4</f>
        <v>0</v>
      </c>
      <c r="P4" s="97"/>
    </row>
    <row r="5" spans="1:20" x14ac:dyDescent="0.25">
      <c r="A5" s="96">
        <f>+A3+0.001</f>
        <v>2E-3</v>
      </c>
      <c r="B5" s="103">
        <v>951</v>
      </c>
      <c r="D5" s="3">
        <v>1881</v>
      </c>
      <c r="F5" s="3">
        <v>2793</v>
      </c>
      <c r="I5" s="96">
        <f>+I3+0.001</f>
        <v>2E-3</v>
      </c>
      <c r="J5" s="103">
        <f t="shared" si="0"/>
        <v>0</v>
      </c>
      <c r="K5" s="31"/>
      <c r="L5" s="52">
        <f t="shared" si="1"/>
        <v>0</v>
      </c>
      <c r="M5" s="31"/>
      <c r="N5" s="52">
        <f t="shared" si="2"/>
        <v>0</v>
      </c>
      <c r="P5" s="97"/>
    </row>
    <row r="7" spans="1:20" x14ac:dyDescent="0.25">
      <c r="A7" t="s">
        <v>45</v>
      </c>
    </row>
    <row r="8" spans="1:20" x14ac:dyDescent="0.25">
      <c r="B8">
        <f>+$H$1*B1</f>
        <v>100</v>
      </c>
      <c r="D8">
        <f>+$H$1*D1</f>
        <v>200</v>
      </c>
      <c r="F8">
        <f>+$H$1*F1</f>
        <v>300</v>
      </c>
    </row>
    <row r="9" spans="1:20" x14ac:dyDescent="0.25">
      <c r="A9" t="s">
        <v>46</v>
      </c>
    </row>
    <row r="10" spans="1:20" ht="8.25" customHeight="1" x14ac:dyDescent="0.25">
      <c r="B10">
        <v>1000</v>
      </c>
      <c r="D10">
        <v>2000</v>
      </c>
      <c r="F10">
        <v>3000</v>
      </c>
      <c r="L10" s="114"/>
      <c r="M10" s="114"/>
      <c r="N10" s="114"/>
    </row>
    <row r="11" spans="1:20" ht="15.75" thickBot="1" x14ac:dyDescent="0.3">
      <c r="A11" s="106" t="s">
        <v>43</v>
      </c>
      <c r="B11" s="99">
        <f>+($H$1*B1*(1-B1))^0.5</f>
        <v>9.9949987493746093</v>
      </c>
      <c r="D11" s="99">
        <f>+($H$1*D1*(1-D1))^0.5</f>
        <v>14.127986409959489</v>
      </c>
      <c r="F11" s="99">
        <f>+($H$1*F1*(1-F1))^0.5</f>
        <v>17.294507798720378</v>
      </c>
      <c r="J11" s="114"/>
      <c r="K11" s="117"/>
      <c r="L11" s="199" t="s">
        <v>54</v>
      </c>
      <c r="M11" s="200"/>
      <c r="N11" s="201"/>
      <c r="O11" s="59"/>
      <c r="Q11" s="31"/>
      <c r="R11" s="31"/>
      <c r="S11" s="31"/>
    </row>
    <row r="12" spans="1:20" ht="15.75" thickBot="1" x14ac:dyDescent="0.3">
      <c r="A12" s="96">
        <v>1E-3</v>
      </c>
      <c r="J12" s="118" t="s">
        <v>16</v>
      </c>
      <c r="K12" s="110"/>
      <c r="L12" s="111" t="s">
        <v>55</v>
      </c>
      <c r="M12" s="110"/>
      <c r="N12" s="128" t="s">
        <v>56</v>
      </c>
      <c r="O12" s="30"/>
      <c r="P12" s="30"/>
      <c r="R12" s="114"/>
      <c r="S12" s="114"/>
      <c r="T12" s="31"/>
    </row>
    <row r="13" spans="1:20" x14ac:dyDescent="0.25">
      <c r="A13" s="96">
        <v>1.5E-3</v>
      </c>
      <c r="J13" s="112" t="s">
        <v>2</v>
      </c>
      <c r="L13" s="113">
        <v>0.01</v>
      </c>
      <c r="N13" s="129">
        <v>0.35</v>
      </c>
      <c r="O13" s="127"/>
      <c r="P13" s="127"/>
      <c r="Q13" s="31"/>
      <c r="R13" s="199" t="s">
        <v>59</v>
      </c>
      <c r="S13" s="201"/>
      <c r="T13" s="112"/>
    </row>
    <row r="14" spans="1:20" ht="15.75" thickBot="1" x14ac:dyDescent="0.3">
      <c r="A14" s="96">
        <f>+A12+0.001</f>
        <v>2E-3</v>
      </c>
      <c r="J14" s="119" t="s">
        <v>57</v>
      </c>
      <c r="K14" s="114"/>
      <c r="L14" s="115">
        <v>0.99</v>
      </c>
      <c r="M14" s="114"/>
      <c r="N14" s="116">
        <v>0.65</v>
      </c>
      <c r="O14" s="127"/>
      <c r="P14" s="127"/>
      <c r="Q14" s="58" t="s">
        <v>16</v>
      </c>
      <c r="R14" s="111" t="s">
        <v>55</v>
      </c>
      <c r="S14" s="111" t="s">
        <v>56</v>
      </c>
      <c r="T14" s="112"/>
    </row>
    <row r="15" spans="1:20" x14ac:dyDescent="0.25">
      <c r="A15" t="s">
        <v>42</v>
      </c>
      <c r="B15">
        <v>2.5931118428827853</v>
      </c>
      <c r="D15" t="s">
        <v>50</v>
      </c>
      <c r="F15">
        <f>+(B15*B16*B17)^0.5</f>
        <v>5.0897138731365851E-2</v>
      </c>
      <c r="Q15" s="112" t="s">
        <v>2</v>
      </c>
      <c r="R15" s="121">
        <f>+L13*L18</f>
        <v>8.0000000000000002E-3</v>
      </c>
      <c r="S15" s="120">
        <f>+N18*N13</f>
        <v>0.315</v>
      </c>
      <c r="T15" s="112"/>
    </row>
    <row r="16" spans="1:20" x14ac:dyDescent="0.25">
      <c r="A16" t="s">
        <v>47</v>
      </c>
      <c r="B16" s="98">
        <f>+B1</f>
        <v>1E-3</v>
      </c>
      <c r="J16" s="114"/>
      <c r="K16" s="117"/>
      <c r="L16" s="182" t="s">
        <v>58</v>
      </c>
      <c r="M16" s="202"/>
      <c r="N16" s="183"/>
      <c r="O16" s="59"/>
      <c r="Q16" s="119" t="s">
        <v>57</v>
      </c>
      <c r="R16" s="122">
        <f>+L19*L14</f>
        <v>6.93E-2</v>
      </c>
      <c r="S16" s="123">
        <f>+N19*N14</f>
        <v>1.95E-2</v>
      </c>
    </row>
    <row r="17" spans="1:16" ht="15.75" thickBot="1" x14ac:dyDescent="0.3">
      <c r="A17" t="s">
        <v>48</v>
      </c>
      <c r="B17">
        <f>1-B16</f>
        <v>0.999</v>
      </c>
      <c r="J17" s="118" t="s">
        <v>16</v>
      </c>
      <c r="K17" s="110"/>
      <c r="L17" s="111" t="s">
        <v>55</v>
      </c>
      <c r="M17" s="110"/>
      <c r="N17" s="128" t="s">
        <v>56</v>
      </c>
      <c r="O17" s="30"/>
      <c r="P17" s="31"/>
    </row>
    <row r="18" spans="1:16" x14ac:dyDescent="0.25">
      <c r="A18" t="s">
        <v>49</v>
      </c>
      <c r="B18" s="98">
        <f>+A3</f>
        <v>1E-3</v>
      </c>
      <c r="J18" s="112" t="s">
        <v>2</v>
      </c>
      <c r="L18" s="113">
        <v>0.8</v>
      </c>
      <c r="N18" s="129">
        <v>0.9</v>
      </c>
      <c r="O18" s="127"/>
      <c r="P18" s="31"/>
    </row>
    <row r="19" spans="1:16" x14ac:dyDescent="0.25">
      <c r="B19">
        <f>+B18/1.96</f>
        <v>5.1020408163265311E-4</v>
      </c>
      <c r="D19">
        <f>+B19*B19</f>
        <v>2.6030820491461895E-7</v>
      </c>
      <c r="J19" s="119" t="s">
        <v>57</v>
      </c>
      <c r="K19" s="114"/>
      <c r="L19" s="115">
        <v>7.0000000000000007E-2</v>
      </c>
      <c r="M19" s="114"/>
      <c r="N19" s="116">
        <v>0.03</v>
      </c>
      <c r="O19" s="127"/>
      <c r="P19" s="31"/>
    </row>
    <row r="20" spans="1:16" x14ac:dyDescent="0.25">
      <c r="A20" t="s">
        <v>42</v>
      </c>
      <c r="B20">
        <f>(1/(B16*B17))*(B18/1.06)^2</f>
        <v>8.908873273415814E-4</v>
      </c>
      <c r="N20" s="31"/>
    </row>
    <row r="22" spans="1:16" x14ac:dyDescent="0.25">
      <c r="B22">
        <f>+B16*B17*(1.96/B18)^2</f>
        <v>3837.7584000000006</v>
      </c>
    </row>
  </sheetData>
  <mergeCells count="3">
    <mergeCell ref="L11:N11"/>
    <mergeCell ref="L16:N16"/>
    <mergeCell ref="R13:S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Hoja6</vt:lpstr>
      <vt:lpstr>Hoja7</vt:lpstr>
      <vt:lpstr>Hoja5</vt:lpstr>
      <vt:lpstr>Hoja8</vt:lpstr>
      <vt:lpstr>Hoja2</vt:lpstr>
      <vt:lpstr>Proceso</vt:lpstr>
      <vt:lpstr>Hoja3</vt:lpstr>
      <vt:lpstr>Hoja4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2017-04-26T05:53:49Z</dcterms:created>
  <dcterms:modified xsi:type="dcterms:W3CDTF">2017-05-10T09:26:57Z</dcterms:modified>
</cp:coreProperties>
</file>