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9"/>
  </bookViews>
  <sheets>
    <sheet name="Pos Hujan" sheetId="1" state="visible" r:id="rId2"/>
    <sheet name="Nilai Ver" sheetId="2" state="visible" r:id="rId3"/>
    <sheet name="JAN" sheetId="3" state="visible" r:id="rId4"/>
    <sheet name="FEB" sheetId="4" state="visible" r:id="rId5"/>
    <sheet name="MAR" sheetId="5" state="visible" r:id="rId6"/>
    <sheet name="APR" sheetId="6" state="visible" r:id="rId7"/>
    <sheet name="MEI" sheetId="7" state="visible" r:id="rId8"/>
    <sheet name="JUN" sheetId="8" state="visible" r:id="rId9"/>
    <sheet name="JUL" sheetId="9" state="visible" r:id="rId10"/>
    <sheet name="AGT" sheetId="10" state="visible" r:id="rId11"/>
    <sheet name="SEP" sheetId="11" state="visible" r:id="rId12"/>
    <sheet name="OKT" sheetId="12" state="visible" r:id="rId13"/>
    <sheet name="NOV" sheetId="13" state="visible" r:id="rId14"/>
    <sheet name="DES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<sst xmlns="http://schemas.openxmlformats.org/spreadsheetml/2006/main" count="1027" uniqueCount="121">
  <si>
    <t xml:space="preserve">Titik</t>
  </si>
  <si>
    <t xml:space="preserve">Pos Hujan</t>
  </si>
  <si>
    <t xml:space="preserve">BMKG Kemayoran</t>
  </si>
  <si>
    <t xml:space="preserve">Pondok Betung (BMKG) </t>
  </si>
  <si>
    <t xml:space="preserve">Tanjung Priok (BMKG)</t>
  </si>
  <si>
    <t xml:space="preserve">Cengkareng (BMKG)</t>
  </si>
  <si>
    <t xml:space="preserve">Halim</t>
  </si>
  <si>
    <t xml:space="preserve">Pakubuwono</t>
  </si>
  <si>
    <t xml:space="preserve">Kedoya Selatan</t>
  </si>
  <si>
    <t xml:space="preserve">Curug (BMKG)</t>
  </si>
  <si>
    <t xml:space="preserve">Stageof Tangerang</t>
  </si>
  <si>
    <t xml:space="preserve">Mauk</t>
  </si>
  <si>
    <t xml:space="preserve">Kresek</t>
  </si>
  <si>
    <t xml:space="preserve">Balaraja</t>
  </si>
  <si>
    <t xml:space="preserve">Serang (BMKG)</t>
  </si>
  <si>
    <t xml:space="preserve">C i o m a s</t>
  </si>
  <si>
    <t xml:space="preserve">Cinangka</t>
  </si>
  <si>
    <t xml:space="preserve">Ciruas (Singamerta)</t>
  </si>
  <si>
    <t xml:space="preserve">Kramat Watu</t>
  </si>
  <si>
    <t xml:space="preserve">Pamarayan</t>
  </si>
  <si>
    <t xml:space="preserve">Kasemen</t>
  </si>
  <si>
    <t xml:space="preserve">Mancak</t>
  </si>
  <si>
    <t xml:space="preserve">Carenang</t>
  </si>
  <si>
    <t xml:space="preserve">Padarincang</t>
  </si>
  <si>
    <t xml:space="preserve">Pandeglang</t>
  </si>
  <si>
    <t xml:space="preserve">Labuan</t>
  </si>
  <si>
    <t xml:space="preserve">Menes</t>
  </si>
  <si>
    <t xml:space="preserve">Cibaliung</t>
  </si>
  <si>
    <t xml:space="preserve">Munjul</t>
  </si>
  <si>
    <t xml:space="preserve">Cikeusik</t>
  </si>
  <si>
    <t xml:space="preserve">Banjarsari (Bd. Cilemer)</t>
  </si>
  <si>
    <t xml:space="preserve">Rangkasbitung</t>
  </si>
  <si>
    <t xml:space="preserve">Banjar Irigasi-Cipanas</t>
  </si>
  <si>
    <t xml:space="preserve">Bayah</t>
  </si>
  <si>
    <t xml:space="preserve">Lebak Parahiang-Leuwidamar</t>
  </si>
  <si>
    <t xml:space="preserve">Malingping </t>
  </si>
  <si>
    <t xml:space="preserve">BPP Sajira</t>
  </si>
  <si>
    <t xml:space="preserve">Panyaungan Panggarangan</t>
  </si>
  <si>
    <t xml:space="preserve">Nilai</t>
  </si>
  <si>
    <t xml:space="preserve">Jan</t>
  </si>
  <si>
    <t xml:space="preserve">Peb</t>
  </si>
  <si>
    <t xml:space="preserve">Mar</t>
  </si>
  <si>
    <t xml:space="preserve">Apr</t>
  </si>
  <si>
    <t xml:space="preserve">Mei</t>
  </si>
  <si>
    <t xml:space="preserve">Jun</t>
  </si>
  <si>
    <t xml:space="preserve">Jul</t>
  </si>
  <si>
    <t xml:space="preserve">Aug</t>
  </si>
  <si>
    <t xml:space="preserve">Sep</t>
  </si>
  <si>
    <t xml:space="preserve">Okt</t>
  </si>
  <si>
    <t xml:space="preserve">Nop</t>
  </si>
  <si>
    <t xml:space="preserve">Des</t>
  </si>
  <si>
    <t xml:space="preserve">HSS</t>
  </si>
  <si>
    <t xml:space="preserve">PSS</t>
  </si>
  <si>
    <t xml:space="preserve">PC</t>
  </si>
  <si>
    <t xml:space="preserve">Prosentase</t>
  </si>
  <si>
    <t xml:space="preserve">KODE PRAK</t>
  </si>
  <si>
    <t xml:space="preserve">PRAK</t>
  </si>
  <si>
    <t xml:space="preserve">KODE ANAL</t>
  </si>
  <si>
    <t xml:space="preserve">ANAL</t>
  </si>
  <si>
    <t xml:space="preserve">KETERANGAN</t>
  </si>
  <si>
    <t xml:space="preserve">INDEKS</t>
  </si>
  <si>
    <t xml:space="preserve">Sifat</t>
  </si>
  <si>
    <t xml:space="preserve">0-30 %</t>
  </si>
  <si>
    <t xml:space="preserve">BAWAH NORMAL</t>
  </si>
  <si>
    <t xml:space="preserve">31-50 %</t>
  </si>
  <si>
    <t xml:space="preserve">51-84 %</t>
  </si>
  <si>
    <t xml:space="preserve">85-115%</t>
  </si>
  <si>
    <t xml:space="preserve">NORMAL</t>
  </si>
  <si>
    <t xml:space="preserve">116-150%</t>
  </si>
  <si>
    <t xml:space="preserve">TINGGI</t>
  </si>
  <si>
    <t xml:space="preserve">151-200%</t>
  </si>
  <si>
    <t xml:space="preserve">&gt;200%</t>
  </si>
  <si>
    <t xml:space="preserve">persentase</t>
  </si>
  <si>
    <t xml:space="preserve">A</t>
  </si>
  <si>
    <t xml:space="preserve">B</t>
  </si>
  <si>
    <t xml:space="preserve">p(yi,oi)</t>
  </si>
  <si>
    <t xml:space="preserve">C</t>
  </si>
  <si>
    <t xml:space="preserve">a</t>
  </si>
  <si>
    <t xml:space="preserve">p(yi).p(oi)</t>
  </si>
  <si>
    <t xml:space="preserve">D</t>
  </si>
  <si>
    <t xml:space="preserve">b</t>
  </si>
  <si>
    <t xml:space="preserve">p(oi)^2</t>
  </si>
  <si>
    <t xml:space="preserve">E</t>
  </si>
  <si>
    <t xml:space="preserve">c</t>
  </si>
  <si>
    <t xml:space="preserve">F</t>
  </si>
  <si>
    <t xml:space="preserve">d</t>
  </si>
  <si>
    <t xml:space="preserve">G</t>
  </si>
  <si>
    <t xml:space="preserve">n</t>
  </si>
  <si>
    <t xml:space="preserve">Nilai Akurasi</t>
  </si>
  <si>
    <t xml:space="preserve">(a+c)/n</t>
  </si>
  <si>
    <t xml:space="preserve">s</t>
  </si>
  <si>
    <t xml:space="preserve">[0,1]</t>
  </si>
  <si>
    <t xml:space="preserve">base rate</t>
  </si>
  <si>
    <t xml:space="preserve">(a+b)/n</t>
  </si>
  <si>
    <t xml:space="preserve">r</t>
  </si>
  <si>
    <t xml:space="preserve">probability of a forecast of occurrence</t>
  </si>
  <si>
    <t xml:space="preserve">(a+b)/(a+c)</t>
  </si>
  <si>
    <t xml:space="preserve">bias</t>
  </si>
  <si>
    <t xml:space="preserve">[0,∞]</t>
  </si>
  <si>
    <t xml:space="preserve">a/(a+c)</t>
  </si>
  <si>
    <t xml:space="preserve">H</t>
  </si>
  <si>
    <t xml:space="preserve">POD / hit rate</t>
  </si>
  <si>
    <t xml:space="preserve">b/(b+d)</t>
  </si>
  <si>
    <t xml:space="preserve">POFD / false alarm rate</t>
  </si>
  <si>
    <t xml:space="preserve">b/(a+b)</t>
  </si>
  <si>
    <t xml:space="preserve">FAR</t>
  </si>
  <si>
    <t xml:space="preserve">false alarm ratio</t>
  </si>
  <si>
    <t xml:space="preserve">(a+d)/n</t>
  </si>
  <si>
    <t xml:space="preserve">Proportion of correct / accuracy</t>
  </si>
  <si>
    <t xml:space="preserve">a/(a+b)</t>
  </si>
  <si>
    <t xml:space="preserve">SR</t>
  </si>
  <si>
    <t xml:space="preserve">success ratio</t>
  </si>
  <si>
    <t xml:space="preserve">a/(a+b+c)</t>
  </si>
  <si>
    <t xml:space="preserve">TS</t>
  </si>
  <si>
    <t xml:space="preserve">threat score</t>
  </si>
  <si>
    <t xml:space="preserve">POD-F</t>
  </si>
  <si>
    <t xml:space="preserve">KSS</t>
  </si>
  <si>
    <t xml:space="preserve">ad/bc</t>
  </si>
  <si>
    <t xml:space="preserve">OR</t>
  </si>
  <si>
    <t xml:space="preserve">∞</t>
  </si>
  <si>
    <t xml:space="preserve">odds ratio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</si>
</sst>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"/>
    <numFmt numFmtId="166" formatCode="0%"/>
    <numFmt numFmtId="167" formatCode="0.00"/>
    <numFmt numFmtId="168" formatCode="0.0"/>
    <numFmt numFmtId="169" formatCode="0"/>
  </numFmts>
  <fonts count="1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  <font>
      <b val="true"/>
      <sz val="11"/>
      <color rgb="FF000000"/>
      <name val="Calibri"/>
      <family val="2"/>
    </font>
    <font>
      <b val="true"/>
      <sz val="12"/>
      <color rgb="FF000000"/>
      <name val="Arial"/>
      <family val="2"/>
    </font>
    <font>
      <sz val="10.25"/>
      <color rgb="FF000000"/>
      <name val="Arial"/>
      <family val="2"/>
    </font>
    <font>
      <b val="true"/>
      <sz val="10.25"/>
      <color rgb="FF000000"/>
      <name val="Arial"/>
      <family val="2"/>
    </font>
    <font>
      <b val="true"/>
      <i val="true"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993300"/>
        <bgColor rgb="FF993366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FFCC00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C0C0C0"/>
        <bgColor rgb="FFD9D9D9"/>
      </patternFill>
    </fill>
    <fill>
      <patternFill patternType="solid">
        <fgColor rgb="FF339966"/>
        <bgColor rgb="FF008080"/>
      </patternFill>
    </fill>
    <fill>
      <patternFill patternType="solid">
        <fgColor rgb="FF969696"/>
        <bgColor rgb="FF808080"/>
      </patternFill>
    </fill>
    <fill>
      <patternFill patternType="solid">
        <fgColor rgb="FF808080"/>
        <bgColor rgb="FF969696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Nilai Tingkat Akurasi Prakiraan Sifat Hujan
Tahun 2019</a:t>
            </a:r>
          </a:p>
        </c:rich>
      </c:tx>
      <c:layout>
        <c:manualLayout>
          <c:xMode val="edge"/>
          <c:yMode val="edge"/>
          <c:x val="0.268165507961426"/>
          <c:y val="0.052004763795156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2704642296479"/>
          <c:y val="0.236601826121477"/>
          <c:w val="0.91864767885176"/>
          <c:h val="0.649464073044859"/>
        </c:manualLayout>
      </c:layout>
      <c:lineChart>
        <c:grouping val="standard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'Nilai Ver'!$B$1:$M$1</c:f>
              <c:strCache>
                <c:ptCount val="12"/>
                <c:pt idx="0">
                  <c:v>Jan</c:v>
                </c:pt>
                <c:pt idx="1">
                  <c:v>Peb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'Nilai Ver'!$B$6:$M$6</c:f>
              <c:numCache>
                <c:formatCode>General</c:formatCode>
                <c:ptCount val="12"/>
                <c:pt idx="0">
                  <c:v>91.4285714285714</c:v>
                </c:pt>
                <c:pt idx="1">
                  <c:v>68.5714285714286</c:v>
                </c:pt>
                <c:pt idx="2">
                  <c:v>74.2857142857143</c:v>
                </c:pt>
                <c:pt idx="3">
                  <c:v>71.4285714285714</c:v>
                </c:pt>
                <c:pt idx="4">
                  <c:v>65.7142857142857</c:v>
                </c:pt>
                <c:pt idx="5">
                  <c:v>29.4117647058824</c:v>
                </c:pt>
                <c:pt idx="6">
                  <c:v>5.88235294117647</c:v>
                </c:pt>
                <c:pt idx="7">
                  <c:v>23.5294117647059</c:v>
                </c:pt>
                <c:pt idx="8">
                  <c:v>80.5555555555556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297337"/>
        <c:axId val="67691307"/>
      </c:lineChart>
      <c:catAx>
        <c:axId val="352973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Bulan</a:t>
                </a:r>
              </a:p>
            </c:rich>
          </c:tx>
          <c:layout>
            <c:manualLayout>
              <c:xMode val="edge"/>
              <c:yMode val="edge"/>
              <c:x val="0.527248261942139"/>
              <c:y val="0.8855365885933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691307"/>
        <c:crossesAt val="0"/>
        <c:auto val="1"/>
        <c:lblAlgn val="ctr"/>
        <c:lblOffset val="100"/>
      </c:catAx>
      <c:valAx>
        <c:axId val="67691307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Nilai (%) </a:t>
                </a:r>
              </a:p>
            </c:rich>
          </c:tx>
          <c:layout>
            <c:manualLayout>
              <c:xMode val="edge"/>
              <c:yMode val="edge"/>
              <c:x val="0.0140726620318457"/>
              <c:y val="0.42940320232896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297337"/>
        <c:crossesAt val="1"/>
        <c:crossBetween val="midCat"/>
        <c:majorUnit val="20"/>
        <c:minorUnit val="1"/>
      </c:valAx>
      <c:spPr>
        <a:gradFill>
          <a:gsLst>
            <a:gs pos="0">
              <a:srgbClr val="00ffff"/>
            </a:gs>
            <a:gs pos="100000">
              <a:srgbClr val="ffffff"/>
            </a:gs>
          </a:gsLst>
          <a:lin ang="5400000"/>
        </a:gra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Nilai Proportional of Correct (PC)</a:t>
            </a:r>
          </a:p>
        </c:rich>
      </c:tx>
      <c:layout>
        <c:manualLayout>
          <c:xMode val="edge"/>
          <c:yMode val="edge"/>
          <c:x val="0.306627046422965"/>
          <c:y val="0.049358210930263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87015025790536"/>
          <c:y val="0.214503109699616"/>
          <c:w val="0.926216640502355"/>
          <c:h val="0.681222707423581"/>
        </c:manualLayout>
      </c:layout>
      <c:lineChart>
        <c:grouping val="standard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'Nilai Ver'!$B$1:$M$1</c:f>
              <c:strCache>
                <c:ptCount val="12"/>
                <c:pt idx="0">
                  <c:v>Jan</c:v>
                </c:pt>
                <c:pt idx="1">
                  <c:v>Peb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'Nilai Ver'!$B$4:$M$4</c:f>
              <c:numCache>
                <c:formatCode>General</c:formatCode>
                <c:ptCount val="12"/>
                <c:pt idx="0">
                  <c:v>0.457142857142857</c:v>
                </c:pt>
                <c:pt idx="1">
                  <c:v>0.114285714285714</c:v>
                </c:pt>
                <c:pt idx="2">
                  <c:v>0.257142857142857</c:v>
                </c:pt>
                <c:pt idx="3">
                  <c:v>0.257142857142857</c:v>
                </c:pt>
                <c:pt idx="4">
                  <c:v>0.2</c:v>
                </c:pt>
                <c:pt idx="5">
                  <c:v>0.0882352941176471</c:v>
                </c:pt>
                <c:pt idx="6">
                  <c:v>0.0294117647058823</c:v>
                </c:pt>
                <c:pt idx="7">
                  <c:v>0.0588235294117647</c:v>
                </c:pt>
                <c:pt idx="8">
                  <c:v>0.361111111111111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526296"/>
        <c:axId val="90463373"/>
      </c:lineChart>
      <c:catAx>
        <c:axId val="475262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Bulan</a:t>
                </a:r>
              </a:p>
            </c:rich>
          </c:tx>
          <c:layout>
            <c:manualLayout>
              <c:xMode val="edge"/>
              <c:yMode val="edge"/>
              <c:x val="0.523603947073335"/>
              <c:y val="0.8855365885933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463373"/>
        <c:crossesAt val="0"/>
        <c:auto val="1"/>
        <c:lblAlgn val="ctr"/>
        <c:lblOffset val="100"/>
      </c:catAx>
      <c:valAx>
        <c:axId val="9046337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Nilai PC</a:t>
                </a:r>
              </a:p>
            </c:rich>
          </c:tx>
          <c:layout>
            <c:manualLayout>
              <c:xMode val="edge"/>
              <c:yMode val="edge"/>
              <c:x val="0.0140726620318457"/>
              <c:y val="0.429403202328967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526296"/>
        <c:crossesAt val="1"/>
        <c:crossBetween val="midCat"/>
      </c:valAx>
      <c:spPr>
        <a:gradFill>
          <a:gsLst>
            <a:gs pos="0">
              <a:srgbClr val="00ffff"/>
            </a:gs>
            <a:gs pos="100000">
              <a:srgbClr val="ffffff"/>
            </a:gs>
          </a:gsLst>
          <a:lin ang="5400000"/>
        </a:gra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Nilai Tingkat Akurasi Prakiraan Curah Hujan 
Bulan Tahun 2019</a:t>
            </a:r>
          </a:p>
        </c:rich>
      </c:tx>
      <c:layout>
        <c:manualLayout>
          <c:xMode val="edge"/>
          <c:yMode val="edge"/>
          <c:x val="0.268180543874404"/>
          <c:y val="0.052282377919320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2741799831791"/>
          <c:y val="0.241640127388535"/>
          <c:w val="0.919428090832632"/>
          <c:h val="0.64171974522293"/>
        </c:manualLayout>
      </c:layout>
      <c:lineChart>
        <c:grouping val="standard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'Nilai Ver'!$B$1:$F$1</c:f>
              <c:strCache>
                <c:ptCount val="5"/>
                <c:pt idx="0">
                  <c:v>Jan</c:v>
                </c:pt>
                <c:pt idx="1">
                  <c:v>Peb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</c:strCache>
            </c:strRef>
          </c:cat>
          <c:val>
            <c:numRef>
              <c:f>'Nilai Ver'!$B$6:$F$6</c:f>
              <c:numCache>
                <c:formatCode>General</c:formatCode>
                <c:ptCount val="5"/>
                <c:pt idx="0">
                  <c:v>91.4285714285714</c:v>
                </c:pt>
                <c:pt idx="1">
                  <c:v>68.5714285714286</c:v>
                </c:pt>
                <c:pt idx="2">
                  <c:v>74.2857142857143</c:v>
                </c:pt>
                <c:pt idx="3">
                  <c:v>71.4285714285714</c:v>
                </c:pt>
                <c:pt idx="4">
                  <c:v>65.7142857142857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665959"/>
        <c:axId val="65191599"/>
      </c:lineChart>
      <c:catAx>
        <c:axId val="866659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Bulan</a:t>
                </a:r>
              </a:p>
            </c:rich>
          </c:tx>
          <c:layout>
            <c:manualLayout>
              <c:xMode val="edge"/>
              <c:yMode val="edge"/>
              <c:x val="0.528231006447995"/>
              <c:y val="0.8852176220806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191599"/>
        <c:crossesAt val="0"/>
        <c:auto val="1"/>
        <c:lblAlgn val="ctr"/>
        <c:lblOffset val="100"/>
      </c:catAx>
      <c:valAx>
        <c:axId val="65191599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Nilai (%) </a:t>
                </a:r>
              </a:p>
            </c:rich>
          </c:tx>
          <c:layout>
            <c:manualLayout>
              <c:xMode val="edge"/>
              <c:yMode val="edge"/>
              <c:x val="0.0140734510793384"/>
              <c:y val="0.42489384288747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665959"/>
        <c:crossesAt val="1"/>
        <c:crossBetween val="midCat"/>
        <c:majorUnit val="20"/>
        <c:minorUnit val="1"/>
      </c:valAx>
      <c:spPr>
        <a:gradFill>
          <a:gsLst>
            <a:gs pos="0">
              <a:srgbClr val="00ffff"/>
            </a:gs>
            <a:gs pos="100000">
              <a:srgbClr val="ffffff"/>
            </a:gs>
          </a:gsLst>
          <a:lin ang="5400000"/>
        </a:gra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Nilai Proportional of Correct (PC)</a:t>
            </a:r>
          </a:p>
        </c:rich>
      </c:tx>
      <c:layout>
        <c:manualLayout>
          <c:xMode val="edge"/>
          <c:yMode val="edge"/>
          <c:x val="0.306627046422965"/>
          <c:y val="0.049495753715498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2704642296479"/>
          <c:y val="0.210854564755839"/>
          <c:w val="0.919376541825521"/>
          <c:h val="0.67223991507431"/>
        </c:manualLayout>
      </c:layout>
      <c:lineChart>
        <c:grouping val="standard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'Nilai Ver'!$B$1:$F$1</c:f>
              <c:strCache>
                <c:ptCount val="5"/>
                <c:pt idx="0">
                  <c:v>Jan</c:v>
                </c:pt>
                <c:pt idx="1">
                  <c:v>Peb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</c:strCache>
            </c:strRef>
          </c:cat>
          <c:val>
            <c:numRef>
              <c:f>'Nilai Ver'!$B$4:$F$4</c:f>
              <c:numCache>
                <c:formatCode>General</c:formatCode>
                <c:ptCount val="5"/>
                <c:pt idx="0">
                  <c:v>0.457142857142857</c:v>
                </c:pt>
                <c:pt idx="1">
                  <c:v>0.114285714285714</c:v>
                </c:pt>
                <c:pt idx="2">
                  <c:v>0.257142857142857</c:v>
                </c:pt>
                <c:pt idx="3">
                  <c:v>0.257142857142857</c:v>
                </c:pt>
                <c:pt idx="4">
                  <c:v>0.2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4439962"/>
        <c:axId val="46789440"/>
      </c:lineChart>
      <c:catAx>
        <c:axId val="344399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Bulan</a:t>
                </a:r>
              </a:p>
            </c:rich>
          </c:tx>
          <c:layout>
            <c:manualLayout>
              <c:xMode val="edge"/>
              <c:yMode val="edge"/>
              <c:x val="0.528257456828885"/>
              <c:y val="0.8852176220806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789440"/>
        <c:crossesAt val="0"/>
        <c:auto val="1"/>
        <c:lblAlgn val="ctr"/>
        <c:lblOffset val="100"/>
      </c:catAx>
      <c:valAx>
        <c:axId val="4678944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Nilai PC</a:t>
                </a:r>
              </a:p>
            </c:rich>
          </c:tx>
          <c:layout>
            <c:manualLayout>
              <c:xMode val="edge"/>
              <c:yMode val="edge"/>
              <c:x val="0.0140726620318457"/>
              <c:y val="0.416799363057325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439962"/>
        <c:crossesAt val="1"/>
        <c:crossBetween val="midCat"/>
      </c:valAx>
      <c:spPr>
        <a:gradFill>
          <a:gsLst>
            <a:gs pos="0">
              <a:srgbClr val="00ffff"/>
            </a:gs>
            <a:gs pos="100000">
              <a:srgbClr val="ffffff"/>
            </a:gs>
          </a:gsLst>
          <a:lin ang="5400000"/>
        </a:gra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23400</xdr:colOff>
      <xdr:row>8</xdr:row>
      <xdr:rowOff>7920</xdr:rowOff>
    </xdr:from>
    <xdr:to>
      <xdr:col>11</xdr:col>
      <xdr:colOff>24120</xdr:colOff>
      <xdr:row>22</xdr:row>
      <xdr:rowOff>167760</xdr:rowOff>
    </xdr:to>
    <xdr:graphicFrame>
      <xdr:nvGraphicFramePr>
        <xdr:cNvPr id="0" name="Chart 1"/>
        <xdr:cNvGraphicFramePr/>
      </xdr:nvGraphicFramePr>
      <xdr:xfrm>
        <a:off x="790200" y="2431080"/>
        <a:ext cx="6420600" cy="272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360</xdr:colOff>
      <xdr:row>8</xdr:row>
      <xdr:rowOff>60840</xdr:rowOff>
    </xdr:from>
    <xdr:to>
      <xdr:col>22</xdr:col>
      <xdr:colOff>1080</xdr:colOff>
      <xdr:row>23</xdr:row>
      <xdr:rowOff>37800</xdr:rowOff>
    </xdr:to>
    <xdr:graphicFrame>
      <xdr:nvGraphicFramePr>
        <xdr:cNvPr id="1" name="Chart 1"/>
        <xdr:cNvGraphicFramePr/>
      </xdr:nvGraphicFramePr>
      <xdr:xfrm>
        <a:off x="7828920" y="2484000"/>
        <a:ext cx="6420600" cy="272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360</xdr:colOff>
      <xdr:row>25</xdr:row>
      <xdr:rowOff>0</xdr:rowOff>
    </xdr:from>
    <xdr:to>
      <xdr:col>10</xdr:col>
      <xdr:colOff>642600</xdr:colOff>
      <xdr:row>39</xdr:row>
      <xdr:rowOff>152280</xdr:rowOff>
    </xdr:to>
    <xdr:graphicFrame>
      <xdr:nvGraphicFramePr>
        <xdr:cNvPr id="2" name="Chart 1"/>
        <xdr:cNvGraphicFramePr/>
      </xdr:nvGraphicFramePr>
      <xdr:xfrm>
        <a:off x="767160" y="5532120"/>
        <a:ext cx="642024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360</xdr:colOff>
      <xdr:row>25</xdr:row>
      <xdr:rowOff>0</xdr:rowOff>
    </xdr:from>
    <xdr:to>
      <xdr:col>22</xdr:col>
      <xdr:colOff>1080</xdr:colOff>
      <xdr:row>39</xdr:row>
      <xdr:rowOff>152280</xdr:rowOff>
    </xdr:to>
    <xdr:graphicFrame>
      <xdr:nvGraphicFramePr>
        <xdr:cNvPr id="3" name="Chart 1"/>
        <xdr:cNvGraphicFramePr/>
      </xdr:nvGraphicFramePr>
      <xdr:xfrm>
        <a:off x="7828920" y="5532120"/>
        <a:ext cx="642060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3" activeCellId="0" sqref="A23"/>
    </sheetView>
  </sheetViews>
  <sheetFormatPr defaultRowHeight="14.4"/>
  <cols>
    <col collapsed="false" hidden="false" max="2" min="2" style="0" width="25.3061224489796"/>
  </cols>
  <sheetData>
    <row r="1" customFormat="false" ht="14.4" hidden="false" customHeight="false" outlineLevel="0" collapsed="false">
      <c r="A1" s="1" t="s">
        <v>0</v>
      </c>
      <c r="B1" s="0" t="s">
        <v>1</v>
      </c>
    </row>
    <row r="2" customFormat="false" ht="14.4" hidden="false" customHeight="false" outlineLevel="0" collapsed="false">
      <c r="A2" s="1" t="n">
        <v>1</v>
      </c>
      <c r="B2" s="2" t="s">
        <v>2</v>
      </c>
    </row>
    <row r="3" customFormat="false" ht="14.4" hidden="false" customHeight="false" outlineLevel="0" collapsed="false">
      <c r="A3" s="1" t="n">
        <v>2</v>
      </c>
      <c r="B3" s="2" t="s">
        <v>3</v>
      </c>
    </row>
    <row r="4" customFormat="false" ht="14.4" hidden="false" customHeight="false" outlineLevel="0" collapsed="false">
      <c r="A4" s="1" t="n">
        <v>3</v>
      </c>
      <c r="B4" s="2" t="s">
        <v>4</v>
      </c>
    </row>
    <row r="5" customFormat="false" ht="14.4" hidden="false" customHeight="false" outlineLevel="0" collapsed="false">
      <c r="A5" s="1" t="n">
        <v>4</v>
      </c>
      <c r="B5" s="2" t="s">
        <v>5</v>
      </c>
    </row>
    <row r="6" customFormat="false" ht="14.4" hidden="false" customHeight="false" outlineLevel="0" collapsed="false">
      <c r="A6" s="1" t="n">
        <v>5</v>
      </c>
      <c r="B6" s="2" t="s">
        <v>6</v>
      </c>
    </row>
    <row r="7" customFormat="false" ht="14.4" hidden="false" customHeight="false" outlineLevel="0" collapsed="false">
      <c r="A7" s="1" t="n">
        <v>6</v>
      </c>
      <c r="B7" s="2" t="s">
        <v>7</v>
      </c>
    </row>
    <row r="8" customFormat="false" ht="14.4" hidden="false" customHeight="false" outlineLevel="0" collapsed="false">
      <c r="A8" s="1" t="n">
        <v>7</v>
      </c>
      <c r="B8" s="2" t="s">
        <v>8</v>
      </c>
    </row>
    <row r="9" customFormat="false" ht="14.4" hidden="false" customHeight="false" outlineLevel="0" collapsed="false">
      <c r="A9" s="1" t="n">
        <v>8</v>
      </c>
      <c r="B9" s="2" t="s">
        <v>9</v>
      </c>
    </row>
    <row r="10" customFormat="false" ht="14.4" hidden="false" customHeight="false" outlineLevel="0" collapsed="false">
      <c r="A10" s="1" t="n">
        <v>9</v>
      </c>
      <c r="B10" s="2" t="s">
        <v>10</v>
      </c>
    </row>
    <row r="11" customFormat="false" ht="14.4" hidden="false" customHeight="false" outlineLevel="0" collapsed="false">
      <c r="A11" s="1" t="n">
        <v>10</v>
      </c>
      <c r="B11" s="2" t="s">
        <v>11</v>
      </c>
    </row>
    <row r="12" customFormat="false" ht="14.4" hidden="false" customHeight="false" outlineLevel="0" collapsed="false">
      <c r="A12" s="1" t="n">
        <v>11</v>
      </c>
      <c r="B12" s="2" t="s">
        <v>12</v>
      </c>
    </row>
    <row r="13" customFormat="false" ht="14.4" hidden="false" customHeight="false" outlineLevel="0" collapsed="false">
      <c r="A13" s="1" t="n">
        <v>12</v>
      </c>
      <c r="B13" s="2" t="s">
        <v>13</v>
      </c>
    </row>
    <row r="14" customFormat="false" ht="14.4" hidden="false" customHeight="false" outlineLevel="0" collapsed="false">
      <c r="A14" s="1" t="n">
        <v>13</v>
      </c>
      <c r="B14" s="2" t="s">
        <v>14</v>
      </c>
    </row>
    <row r="15" customFormat="false" ht="14.4" hidden="false" customHeight="false" outlineLevel="0" collapsed="false">
      <c r="A15" s="1" t="n">
        <v>14</v>
      </c>
      <c r="B15" s="2" t="s">
        <v>15</v>
      </c>
    </row>
    <row r="16" customFormat="false" ht="14.4" hidden="false" customHeight="false" outlineLevel="0" collapsed="false">
      <c r="A16" s="1" t="n">
        <v>15</v>
      </c>
      <c r="B16" s="2" t="s">
        <v>16</v>
      </c>
    </row>
    <row r="17" customFormat="false" ht="14.4" hidden="false" customHeight="false" outlineLevel="0" collapsed="false">
      <c r="A17" s="1" t="n">
        <v>16</v>
      </c>
      <c r="B17" s="2" t="s">
        <v>17</v>
      </c>
    </row>
    <row r="18" customFormat="false" ht="14.4" hidden="false" customHeight="false" outlineLevel="0" collapsed="false">
      <c r="A18" s="1" t="n">
        <v>17</v>
      </c>
      <c r="B18" s="2" t="s">
        <v>18</v>
      </c>
    </row>
    <row r="19" customFormat="false" ht="14.4" hidden="false" customHeight="false" outlineLevel="0" collapsed="false">
      <c r="A19" s="1" t="n">
        <v>18</v>
      </c>
      <c r="B19" s="2" t="s">
        <v>19</v>
      </c>
    </row>
    <row r="20" customFormat="false" ht="14.4" hidden="false" customHeight="false" outlineLevel="0" collapsed="false">
      <c r="A20" s="1" t="n">
        <v>19</v>
      </c>
      <c r="B20" s="2" t="s">
        <v>20</v>
      </c>
    </row>
    <row r="21" customFormat="false" ht="14.4" hidden="false" customHeight="false" outlineLevel="0" collapsed="false">
      <c r="A21" s="1" t="n">
        <v>20</v>
      </c>
      <c r="B21" s="2" t="s">
        <v>21</v>
      </c>
    </row>
    <row r="22" customFormat="false" ht="14.4" hidden="false" customHeight="false" outlineLevel="0" collapsed="false">
      <c r="A22" s="1" t="n">
        <v>21</v>
      </c>
      <c r="B22" s="2" t="s">
        <v>22</v>
      </c>
    </row>
    <row r="23" customFormat="false" ht="14.4" hidden="false" customHeight="false" outlineLevel="0" collapsed="false">
      <c r="A23" s="1" t="n">
        <v>22</v>
      </c>
      <c r="B23" s="2" t="s">
        <v>23</v>
      </c>
    </row>
    <row r="24" customFormat="false" ht="14.4" hidden="false" customHeight="false" outlineLevel="0" collapsed="false">
      <c r="A24" s="1" t="n">
        <v>23</v>
      </c>
      <c r="B24" s="2" t="s">
        <v>24</v>
      </c>
    </row>
    <row r="25" customFormat="false" ht="14.4" hidden="false" customHeight="false" outlineLevel="0" collapsed="false">
      <c r="A25" s="1" t="n">
        <v>24</v>
      </c>
      <c r="B25" s="2" t="s">
        <v>25</v>
      </c>
    </row>
    <row r="26" customFormat="false" ht="14.4" hidden="false" customHeight="false" outlineLevel="0" collapsed="false">
      <c r="A26" s="1" t="n">
        <v>25</v>
      </c>
      <c r="B26" s="2" t="s">
        <v>26</v>
      </c>
    </row>
    <row r="27" customFormat="false" ht="14.4" hidden="false" customHeight="false" outlineLevel="0" collapsed="false">
      <c r="A27" s="1" t="n">
        <v>26</v>
      </c>
      <c r="B27" s="2" t="s">
        <v>27</v>
      </c>
    </row>
    <row r="28" customFormat="false" ht="14.4" hidden="false" customHeight="false" outlineLevel="0" collapsed="false">
      <c r="A28" s="1" t="n">
        <v>27</v>
      </c>
      <c r="B28" s="2" t="s">
        <v>28</v>
      </c>
    </row>
    <row r="29" customFormat="false" ht="14.4" hidden="false" customHeight="false" outlineLevel="0" collapsed="false">
      <c r="A29" s="1" t="n">
        <v>28</v>
      </c>
      <c r="B29" s="2" t="s">
        <v>29</v>
      </c>
    </row>
    <row r="30" customFormat="false" ht="14.4" hidden="false" customHeight="false" outlineLevel="0" collapsed="false">
      <c r="A30" s="1" t="n">
        <v>29</v>
      </c>
      <c r="B30" s="2" t="s">
        <v>30</v>
      </c>
    </row>
    <row r="31" customFormat="false" ht="14.4" hidden="false" customHeight="false" outlineLevel="0" collapsed="false">
      <c r="A31" s="1" t="n">
        <v>30</v>
      </c>
      <c r="B31" s="2" t="s">
        <v>31</v>
      </c>
    </row>
    <row r="32" customFormat="false" ht="14.4" hidden="false" customHeight="false" outlineLevel="0" collapsed="false">
      <c r="A32" s="1" t="n">
        <v>31</v>
      </c>
      <c r="B32" s="2" t="s">
        <v>32</v>
      </c>
    </row>
    <row r="33" customFormat="false" ht="14.4" hidden="false" customHeight="false" outlineLevel="0" collapsed="false">
      <c r="A33" s="1" t="n">
        <v>32</v>
      </c>
      <c r="B33" s="2" t="s">
        <v>33</v>
      </c>
    </row>
    <row r="34" customFormat="false" ht="14.4" hidden="false" customHeight="false" outlineLevel="0" collapsed="false">
      <c r="A34" s="1" t="n">
        <v>33</v>
      </c>
      <c r="B34" s="2" t="s">
        <v>34</v>
      </c>
    </row>
    <row r="35" customFormat="false" ht="14.4" hidden="false" customHeight="false" outlineLevel="0" collapsed="false">
      <c r="A35" s="1" t="n">
        <v>34</v>
      </c>
      <c r="B35" s="2" t="s">
        <v>35</v>
      </c>
    </row>
    <row r="36" customFormat="false" ht="14.4" hidden="false" customHeight="false" outlineLevel="0" collapsed="false">
      <c r="A36" s="1" t="n">
        <v>35</v>
      </c>
      <c r="B36" s="2" t="s">
        <v>36</v>
      </c>
    </row>
    <row r="37" customFormat="false" ht="14.4" hidden="false" customHeight="false" outlineLevel="0" collapsed="false">
      <c r="A37" s="1" t="n">
        <v>36</v>
      </c>
      <c r="B37" s="2" t="s">
        <v>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L12" activeCellId="0" sqref="L12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4</v>
      </c>
      <c r="C3" s="14" t="n">
        <v>112.828663608313</v>
      </c>
      <c r="D3" s="13" t="str">
        <f aca="false">IF(E3&gt;200,"7",IF(E3&gt;150,"6",IF(E3&gt;115,"5",IF(E3&gt;84,"4",IF(E3&gt;50,"3",IF(E3&gt;30,"2","1"))))))</f>
        <v>1</v>
      </c>
      <c r="E3" s="14" t="n">
        <v>0</v>
      </c>
      <c r="F3" s="3" t="str">
        <f aca="false">CONCATENATE(B3,D3)</f>
        <v>41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5</v>
      </c>
      <c r="C4" s="14" t="n">
        <v>119.127201208976</v>
      </c>
      <c r="D4" s="13" t="str">
        <f aca="false">IF(E4&gt;200,"7",IF(E4&gt;150,"6",IF(E4&gt;115,"5",IF(E4&gt;84,"4",IF(E4&gt;50,"3",IF(E4&gt;30,"2","1"))))))</f>
        <v>1</v>
      </c>
      <c r="E4" s="14" t="n">
        <v>9.45626477541372</v>
      </c>
      <c r="F4" s="3" t="str">
        <f aca="false">CONCATENATE(B4,D4)</f>
        <v>51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5</v>
      </c>
      <c r="C5" s="14" t="n">
        <v>131.547377708099</v>
      </c>
      <c r="D5" s="13" t="str">
        <f aca="false">IF(E5&gt;200,"7",IF(E5&gt;150,"6",IF(E5&gt;115,"5",IF(E5&gt;84,"4",IF(E5&gt;50,"3",IF(E5&gt;30,"2","1"))))))</f>
        <v>1</v>
      </c>
      <c r="E5" s="14" t="n">
        <v>0</v>
      </c>
      <c r="F5" s="3" t="str">
        <f aca="false">CONCATENATE(B5,D5)</f>
        <v>51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4</v>
      </c>
      <c r="C6" s="14" t="n">
        <v>102.933171716668</v>
      </c>
      <c r="D6" s="13" t="str">
        <f aca="false">IF(E6&gt;200,"7",IF(E6&gt;150,"6",IF(E6&gt;115,"5",IF(E6&gt;84,"4",IF(E6&gt;50,"3",IF(E6&gt;30,"2","1"))))))</f>
        <v>1</v>
      </c>
      <c r="E6" s="14" t="n">
        <v>1.13109048723898</v>
      </c>
      <c r="F6" s="3" t="str">
        <f aca="false">CONCATENATE(B6,D6)</f>
        <v>41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1</v>
      </c>
      <c r="L6" s="1" t="n">
        <f aca="false">COUNTIF($F$3:$F$401,"32")</f>
        <v>0</v>
      </c>
      <c r="M6" s="24" t="n">
        <f aca="false">COUNTIF($F$3:$F$401,"33")</f>
        <v>0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1</v>
      </c>
      <c r="T6" s="21"/>
      <c r="U6" s="21"/>
      <c r="V6" s="17" t="n">
        <v>3</v>
      </c>
      <c r="W6" s="27" t="n">
        <f aca="false">K6/$R$11</f>
        <v>0.0294117647058823</v>
      </c>
      <c r="X6" s="27" t="n">
        <f aca="false">L6/$R$11</f>
        <v>0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0.0294117647058823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5</v>
      </c>
      <c r="C7" s="14" t="n">
        <v>120.185234520594</v>
      </c>
      <c r="D7" s="13" t="str">
        <f aca="false">IF(E7&gt;200,"7",IF(E7&gt;150,"6",IF(E7&gt;115,"5",IF(E7&gt;84,"4",IF(E7&gt;50,"3",IF(E7&gt;30,"2","1"))))))</f>
        <v>2</v>
      </c>
      <c r="E7" s="14" t="n">
        <v>32.8925956061839</v>
      </c>
      <c r="F7" s="3" t="str">
        <f aca="false">CONCATENATE(B7,D7)</f>
        <v>52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12</v>
      </c>
      <c r="L7" s="1" t="n">
        <f aca="false">COUNTIF($F$3:$F$401,"42")</f>
        <v>2</v>
      </c>
      <c r="M7" s="1" t="n">
        <f aca="false">COUNTIF($F$3:$F$401,"43")</f>
        <v>3</v>
      </c>
      <c r="N7" s="24" t="n">
        <f aca="false">COUNTIF($F$3:$F$401,"44")</f>
        <v>2</v>
      </c>
      <c r="O7" s="1" t="n">
        <f aca="false">COUNTIF($F$3:$F$401,"45")</f>
        <v>2</v>
      </c>
      <c r="P7" s="1" t="n">
        <f aca="false">COUNTIF($F$3:$F$401,"46")</f>
        <v>0</v>
      </c>
      <c r="Q7" s="1" t="n">
        <f aca="false">COUNTIF($F$3:$F$401,"47")</f>
        <v>0</v>
      </c>
      <c r="R7" s="25" t="n">
        <f aca="false">SUM(K7:Q7)</f>
        <v>21</v>
      </c>
      <c r="T7" s="21"/>
      <c r="U7" s="21"/>
      <c r="V7" s="18" t="n">
        <v>4</v>
      </c>
      <c r="W7" s="27" t="n">
        <f aca="false">K7/$R$11</f>
        <v>0.352941176470588</v>
      </c>
      <c r="X7" s="27" t="n">
        <f aca="false">L7/$R$11</f>
        <v>0.0588235294117647</v>
      </c>
      <c r="Y7" s="27" t="n">
        <f aca="false">M7/$R$11</f>
        <v>0.0882352941176471</v>
      </c>
      <c r="Z7" s="26" t="n">
        <f aca="false">N7/$R$11</f>
        <v>0.0588235294117647</v>
      </c>
      <c r="AA7" s="27" t="n">
        <f aca="false">O7/$R$11</f>
        <v>0.0588235294117647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0.617647058823529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4</v>
      </c>
      <c r="C8" s="14" t="n">
        <v>114.795569079255</v>
      </c>
      <c r="D8" s="13" t="str">
        <f aca="false">IF(E8&gt;200,"7",IF(E8&gt;150,"6",IF(E8&gt;115,"5",IF(E8&gt;84,"4",IF(E8&gt;50,"3",IF(E8&gt;30,"2","1"))))))</f>
        <v>1</v>
      </c>
      <c r="E8" s="14" t="n">
        <v>6.46382867589449</v>
      </c>
      <c r="F8" s="3" t="str">
        <f aca="false">CONCATENATE(B8,D8)</f>
        <v>41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7</v>
      </c>
      <c r="L8" s="1" t="n">
        <f aca="false">COUNTIF($F$3:$F$401,"52")</f>
        <v>1</v>
      </c>
      <c r="M8" s="1" t="n">
        <f aca="false">COUNTIF($F$3:$F$401,"53")</f>
        <v>1</v>
      </c>
      <c r="N8" s="1" t="n">
        <f aca="false">COUNTIF($F$3:$F$401,"54")</f>
        <v>0</v>
      </c>
      <c r="O8" s="24" t="n">
        <f aca="false">COUNTIF($F$3:$F$401,"55")</f>
        <v>0</v>
      </c>
      <c r="P8" s="1" t="n">
        <f aca="false">COUNTIF($F$3:$F$401,"56")</f>
        <v>1</v>
      </c>
      <c r="Q8" s="1" t="n">
        <f aca="false">COUNTIF($F$3:$F$401,"57")</f>
        <v>1</v>
      </c>
      <c r="R8" s="25" t="n">
        <f aca="false">SUM(K8:Q8)</f>
        <v>11</v>
      </c>
      <c r="T8" s="21"/>
      <c r="U8" s="21"/>
      <c r="V8" s="19" t="n">
        <v>5</v>
      </c>
      <c r="W8" s="27" t="n">
        <f aca="false">K8/$R$11</f>
        <v>0.205882352941176</v>
      </c>
      <c r="X8" s="27" t="n">
        <f aca="false">L8/$R$11</f>
        <v>0.0294117647058823</v>
      </c>
      <c r="Y8" s="27" t="n">
        <f aca="false">M8/$R$11</f>
        <v>0.0294117647058823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0.0294117647058823</v>
      </c>
      <c r="AC8" s="27" t="n">
        <f aca="false">Q8/$R$11</f>
        <v>0.0294117647058823</v>
      </c>
      <c r="AD8" s="28" t="n">
        <f aca="false">R8/$R$11</f>
        <v>0.323529411764706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4</v>
      </c>
      <c r="C9" s="14" t="n">
        <v>88.0277940039208</v>
      </c>
      <c r="D9" s="13" t="str">
        <f aca="false">IF(E9&gt;200,"7",IF(E9&gt;150,"6",IF(E9&gt;115,"5",IF(E9&gt;84,"4",IF(E9&gt;50,"3",IF(E9&gt;30,"2","1"))))))</f>
        <v>1</v>
      </c>
      <c r="E9" s="14" t="n">
        <v>4.45139557266602</v>
      </c>
      <c r="F9" s="3" t="str">
        <f aca="false">CONCATENATE(B9,D9)</f>
        <v>41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1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1</v>
      </c>
      <c r="T9" s="21"/>
      <c r="U9" s="21"/>
      <c r="V9" s="20" t="n">
        <v>6</v>
      </c>
      <c r="W9" s="27" t="n">
        <f aca="false">K9/$R$11</f>
        <v>0.0294117647058823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0.0294117647058823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4</v>
      </c>
      <c r="C10" s="14" t="n">
        <v>108.097930712357</v>
      </c>
      <c r="D10" s="13" t="str">
        <f aca="false">IF(E10&gt;200,"7",IF(E10&gt;150,"6",IF(E10&gt;115,"5",IF(E10&gt;84,"4",IF(E10&gt;50,"3",IF(E10&gt;30,"2","1"))))))</f>
        <v>3</v>
      </c>
      <c r="E10" s="14" t="n">
        <v>63.6237785016287</v>
      </c>
      <c r="F10" s="3" t="str">
        <f aca="false">CONCATENATE(B10,D10)</f>
        <v>43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5</v>
      </c>
      <c r="C11" s="14" t="n">
        <v>115.202377570895</v>
      </c>
      <c r="D11" s="13" t="str">
        <f aca="false">IF(E11&gt;200,"7",IF(E11&gt;150,"6",IF(E11&gt;115,"5",IF(E11&gt;84,"4",IF(E11&gt;50,"3",IF(E11&gt;30,"2","1"))))))</f>
        <v>1</v>
      </c>
      <c r="E11" s="14" t="n">
        <v>1.45379023883697</v>
      </c>
      <c r="F11" s="3" t="str">
        <f aca="false">CONCATENATE(B11,D11)</f>
        <v>51</v>
      </c>
      <c r="G11" s="35"/>
      <c r="H11" s="35"/>
      <c r="I11" s="36"/>
      <c r="J11" s="21"/>
      <c r="K11" s="37" t="n">
        <f aca="false">SUM(K4:K10)</f>
        <v>21</v>
      </c>
      <c r="L11" s="37" t="n">
        <f aca="false">SUM(L4:L10)</f>
        <v>3</v>
      </c>
      <c r="M11" s="37" t="n">
        <f aca="false">SUM(M4:M10)</f>
        <v>4</v>
      </c>
      <c r="N11" s="37" t="n">
        <f aca="false">SUM(N4:N10)</f>
        <v>2</v>
      </c>
      <c r="O11" s="37" t="n">
        <f aca="false">SUM(O4:O10)</f>
        <v>2</v>
      </c>
      <c r="P11" s="37" t="n">
        <f aca="false">SUM(P4:P10)</f>
        <v>1</v>
      </c>
      <c r="Q11" s="37" t="n">
        <f aca="false">SUM(Q4:Q10)</f>
        <v>1</v>
      </c>
      <c r="R11" s="38" t="n">
        <f aca="false">SUM(K11:Q11)</f>
        <v>34</v>
      </c>
      <c r="T11" s="21"/>
      <c r="U11" s="21"/>
      <c r="V11" s="21"/>
      <c r="W11" s="28" t="n">
        <f aca="false">K11/$R$11</f>
        <v>0.617647058823529</v>
      </c>
      <c r="X11" s="28" t="n">
        <f aca="false">L11/$R$11</f>
        <v>0.0882352941176471</v>
      </c>
      <c r="Y11" s="28" t="n">
        <f aca="false">M11/$R$11</f>
        <v>0.117647058823529</v>
      </c>
      <c r="Z11" s="28" t="n">
        <f aca="false">N11/$R$11</f>
        <v>0.0588235294117647</v>
      </c>
      <c r="AA11" s="28" t="n">
        <f aca="false">O11/$R$11</f>
        <v>0.0588235294117647</v>
      </c>
      <c r="AB11" s="28" t="n">
        <f aca="false">P11/$R$11</f>
        <v>0.0294117647058823</v>
      </c>
      <c r="AC11" s="28" t="n">
        <f aca="false">Q11/$R$11</f>
        <v>0.0294117647058823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5</v>
      </c>
      <c r="C12" s="14" t="n">
        <v>133.189502235648</v>
      </c>
      <c r="D12" s="13" t="str">
        <f aca="false">IF(E12&gt;200,"7",IF(E12&gt;150,"6",IF(E12&gt;115,"5",IF(E12&gt;84,"4",IF(E12&gt;50,"3",IF(E12&gt;30,"2","1"))))))</f>
        <v>1</v>
      </c>
      <c r="E12" s="14" t="n">
        <v>0</v>
      </c>
      <c r="F12" s="3" t="str">
        <f aca="false">CONCATENATE(B12,D12)</f>
        <v>51</v>
      </c>
      <c r="G12" s="35"/>
      <c r="H12" s="35"/>
      <c r="J12" s="46" t="s">
        <v>72</v>
      </c>
      <c r="K12" s="47" t="n">
        <f aca="false">K34</f>
        <v>8</v>
      </c>
      <c r="L12" s="47" t="n">
        <f aca="false">L34</f>
        <v>23.5294117647059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4</v>
      </c>
      <c r="C13" s="14" t="n">
        <v>109.169073681967</v>
      </c>
      <c r="D13" s="13" t="str">
        <f aca="false">IF(E13&gt;200,"7",IF(E13&gt;150,"6",IF(E13&gt;115,"5",IF(E13&gt;84,"4",IF(E13&gt;50,"3",IF(E13&gt;30,"2","1"))))))</f>
        <v>5</v>
      </c>
      <c r="E13" s="14" t="n">
        <v>129.226736566186</v>
      </c>
      <c r="F13" s="3" t="str">
        <f aca="false">CONCATENATE(B13,D13)</f>
        <v>45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4</v>
      </c>
      <c r="C14" s="14" t="n">
        <v>107.115857034854</v>
      </c>
      <c r="D14" s="13" t="str">
        <f aca="false">IF(E14&gt;200,"7",IF(E14&gt;150,"6",IF(E14&gt;115,"5",IF(E14&gt;84,"4",IF(E14&gt;50,"3",IF(E14&gt;30,"2","1"))))))</f>
        <v>2</v>
      </c>
      <c r="E14" s="14" t="n">
        <v>32.9161816065192</v>
      </c>
      <c r="F14" s="3" t="str">
        <f aca="false">CONCATENATE(B14,D14)</f>
        <v>42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4</v>
      </c>
      <c r="C15" s="14" t="n">
        <v>106.105489688341</v>
      </c>
      <c r="D15" s="13" t="str">
        <f aca="false">IF(E15&gt;200,"7",IF(E15&gt;150,"6",IF(E15&gt;115,"5",IF(E15&gt;84,"4",IF(E15&gt;50,"3",IF(E15&gt;30,"2","1"))))))</f>
        <v>1</v>
      </c>
      <c r="E15" s="14" t="n">
        <v>1.9052457767052</v>
      </c>
      <c r="F15" s="3" t="str">
        <f aca="false">CONCATENATE(B15,D15)</f>
        <v>41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0.0588235294117647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4</v>
      </c>
      <c r="C16" s="14" t="n">
        <v>113.865707717907</v>
      </c>
      <c r="D16" s="13" t="str">
        <f aca="false">IF(E16&gt;200,"7",IF(E16&gt;150,"6",IF(E16&gt;115,"5",IF(E16&gt;84,"4",IF(E16&gt;50,"3",IF(E16&gt;30,"2","1"))))))</f>
        <v>1</v>
      </c>
      <c r="E16" s="14" t="n">
        <v>19.2962542565267</v>
      </c>
      <c r="F16" s="3" t="str">
        <f aca="false">CONCATENATE(B16,D16)</f>
        <v>41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0</v>
      </c>
      <c r="M16" s="1" t="n">
        <f aca="false">M6</f>
        <v>0</v>
      </c>
      <c r="N16" s="1" t="n">
        <f aca="false">N7</f>
        <v>2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0.0596885813148789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4</v>
      </c>
      <c r="C17" s="14" t="n">
        <v>95.3978776064183</v>
      </c>
      <c r="D17" s="13" t="str">
        <f aca="false">IF(E17&gt;200,"7",IF(E17&gt;150,"6",IF(E17&gt;115,"5",IF(E17&gt;84,"4",IF(E17&gt;50,"3",IF(E17&gt;30,"2","1"))))))</f>
        <v>1</v>
      </c>
      <c r="E17" s="14" t="n">
        <v>19.1242755956214</v>
      </c>
      <c r="F17" s="3" t="str">
        <f aca="false">CONCATENATE(B17,D17)</f>
        <v>41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1</v>
      </c>
      <c r="N17" s="1" t="n">
        <f aca="false">R7-N16</f>
        <v>19</v>
      </c>
      <c r="O17" s="1" t="n">
        <f aca="false">R8-O16</f>
        <v>11</v>
      </c>
      <c r="P17" s="1" t="n">
        <f aca="false">R9-P16</f>
        <v>1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0.411764705882353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4</v>
      </c>
      <c r="C18" s="14" t="n">
        <v>112.734604138603</v>
      </c>
      <c r="D18" s="13" t="str">
        <f aca="false">IF(E18&gt;200,"7",IF(E18&gt;150,"6",IF(E18&gt;115,"5",IF(E18&gt;84,"4",IF(E18&gt;50,"3",IF(E18&gt;30,"2","1"))))))</f>
        <v>4</v>
      </c>
      <c r="E18" s="14" t="n">
        <v>104.247104247104</v>
      </c>
      <c r="F18" s="3" t="str">
        <f aca="false">CONCATENATE(B18,D18)</f>
        <v>44</v>
      </c>
      <c r="G18" s="32" t="n">
        <v>5</v>
      </c>
      <c r="H18" s="3" t="s">
        <v>82</v>
      </c>
      <c r="J18" s="1" t="s">
        <v>83</v>
      </c>
      <c r="K18" s="1" t="n">
        <f aca="false">K11-K16</f>
        <v>21</v>
      </c>
      <c r="L18" s="1" t="n">
        <f aca="false">L11-L16</f>
        <v>3</v>
      </c>
      <c r="M18" s="1" t="n">
        <f aca="false">M11-M16</f>
        <v>4</v>
      </c>
      <c r="N18" s="1" t="n">
        <f aca="false">N11-N16</f>
        <v>0</v>
      </c>
      <c r="O18" s="1" t="n">
        <f aca="false">O11-O16</f>
        <v>2</v>
      </c>
      <c r="P18" s="1" t="n">
        <f aca="false">P11-P16</f>
        <v>1</v>
      </c>
      <c r="Q18" s="1" t="n">
        <f aca="false">Q11-Q16</f>
        <v>1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4</v>
      </c>
      <c r="C19" s="14" t="n">
        <v>113.418511141197</v>
      </c>
      <c r="D19" s="13" t="str">
        <f aca="false">IF(E19&gt;200,"7",IF(E19&gt;150,"6",IF(E19&gt;115,"5",IF(E19&gt;84,"4",IF(E19&gt;50,"3",IF(E19&gt;30,"2","1"))))))</f>
        <v>3</v>
      </c>
      <c r="E19" s="14" t="n">
        <v>50.7834101382488</v>
      </c>
      <c r="F19" s="3" t="str">
        <f aca="false">CONCATENATE(B19,D19)</f>
        <v>43</v>
      </c>
      <c r="G19" s="33" t="n">
        <v>6</v>
      </c>
      <c r="H19" s="3" t="s">
        <v>84</v>
      </c>
      <c r="J19" s="1" t="s">
        <v>85</v>
      </c>
      <c r="K19" s="1" t="n">
        <f aca="false">$R$11-R4-K11+K16</f>
        <v>13</v>
      </c>
      <c r="L19" s="1" t="n">
        <f aca="false">$R$11-R5-L11+L16</f>
        <v>31</v>
      </c>
      <c r="M19" s="1" t="n">
        <f aca="false">$R$11-R6-M11+M16</f>
        <v>29</v>
      </c>
      <c r="N19" s="1" t="n">
        <f aca="false">$R$11-R7-N11+N16</f>
        <v>13</v>
      </c>
      <c r="O19" s="1" t="n">
        <f aca="false">$R$11-R8-O11+O16</f>
        <v>21</v>
      </c>
      <c r="P19" s="1" t="n">
        <f aca="false">$R$11-R9-P11+P16</f>
        <v>32</v>
      </c>
      <c r="Q19" s="43" t="n">
        <f aca="false">$R$11-R10-Q11+Q16</f>
        <v>33</v>
      </c>
      <c r="W19" s="0" t="s">
        <v>51</v>
      </c>
      <c r="X19" s="42" t="n">
        <f aca="false">(X15-X16)/(1-X16)</f>
        <v>-0.00091996320147194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4</v>
      </c>
      <c r="C20" s="14" t="n">
        <v>99.9093706074586</v>
      </c>
      <c r="D20" s="13" t="str">
        <f aca="false">IF(E20&gt;200,"7",IF(E20&gt;150,"6",IF(E20&gt;115,"5",IF(E20&gt;84,"4",IF(E20&gt;50,"3",IF(E20&gt;30,"2","1"))))))</f>
        <v>4</v>
      </c>
      <c r="E20" s="14" t="n">
        <v>102.196435971819</v>
      </c>
      <c r="F20" s="3" t="str">
        <f aca="false">CONCATENATE(B20,D20)</f>
        <v>44</v>
      </c>
      <c r="G20" s="34" t="n">
        <v>7</v>
      </c>
      <c r="H20" s="35" t="s">
        <v>86</v>
      </c>
      <c r="J20" s="1" t="s">
        <v>87</v>
      </c>
      <c r="K20" s="1" t="n">
        <f aca="false">SUM(K16:K19)</f>
        <v>34</v>
      </c>
      <c r="L20" s="1" t="n">
        <f aca="false">SUM(L16:L19)</f>
        <v>34</v>
      </c>
      <c r="M20" s="1" t="n">
        <f aca="false">SUM(M16:M19)</f>
        <v>34</v>
      </c>
      <c r="N20" s="1" t="n">
        <f aca="false">SUM(N16:N19)</f>
        <v>34</v>
      </c>
      <c r="O20" s="1" t="n">
        <f aca="false">SUM(O16:O19)</f>
        <v>34</v>
      </c>
      <c r="P20" s="1" t="n">
        <f aca="false">SUM(P16:P19)</f>
        <v>34</v>
      </c>
      <c r="Q20" s="1" t="n">
        <f aca="false">SUM(Q16:Q19)</f>
        <v>34</v>
      </c>
      <c r="W20" s="0" t="s">
        <v>52</v>
      </c>
      <c r="X20" s="42" t="n">
        <f aca="false">(X15-X16)/(1-X17)</f>
        <v>-0.00147058823529412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5</v>
      </c>
      <c r="C21" s="14" t="n">
        <v>122.094110353052</v>
      </c>
      <c r="D21" s="13" t="str">
        <f aca="false">IF(E21&gt;200,"7",IF(E21&gt;150,"6",IF(E21&gt;115,"5",IF(E21&gt;84,"4",IF(E21&gt;50,"3",IF(E21&gt;30,"2","1"))))))</f>
        <v>7</v>
      </c>
      <c r="E21" s="14" t="n">
        <v>277.798742138365</v>
      </c>
      <c r="F21" s="3" t="str">
        <f aca="false">CONCATENATE(B21,D21)</f>
        <v>57</v>
      </c>
      <c r="G21" s="35"/>
      <c r="H21" s="35"/>
      <c r="W21" s="0" t="s">
        <v>53</v>
      </c>
      <c r="X21" s="42" t="n">
        <f aca="false">(K4+L5+M6+N7+O8+P9+Q10)/R11</f>
        <v>0.0588235294117647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4</v>
      </c>
      <c r="C22" s="14" t="n">
        <v>87.6973287237938</v>
      </c>
      <c r="D22" s="13" t="str">
        <f aca="false">IF(E22&gt;200,"7",IF(E22&gt;150,"6",IF(E22&gt;115,"5",IF(E22&gt;84,"4",IF(E22&gt;50,"3",IF(E22&gt;30,"2","1"))))))</f>
        <v>2</v>
      </c>
      <c r="E22" s="14" t="n">
        <v>35.6972111553785</v>
      </c>
      <c r="F22" s="3" t="str">
        <f aca="false">CONCATENATE(B22,D22)</f>
        <v>42</v>
      </c>
      <c r="G22" s="35"/>
      <c r="H22" s="35"/>
      <c r="I22" s="9" t="s">
        <v>89</v>
      </c>
      <c r="J22" s="1" t="s">
        <v>90</v>
      </c>
      <c r="K22" s="44" t="n">
        <f aca="false">(K16+K18)/K20</f>
        <v>0.617647058823529</v>
      </c>
      <c r="L22" s="44" t="n">
        <f aca="false">(L16+L18)/L20</f>
        <v>0.0882352941176471</v>
      </c>
      <c r="M22" s="44" t="n">
        <f aca="false">(M16+M18)/M20</f>
        <v>0.117647058823529</v>
      </c>
      <c r="N22" s="44" t="n">
        <f aca="false">(N16+N18)/N20</f>
        <v>0.0588235294117647</v>
      </c>
      <c r="O22" s="44" t="n">
        <f aca="false">(O16+O18)/O20</f>
        <v>0.0588235294117647</v>
      </c>
      <c r="P22" s="44" t="n">
        <f aca="false">(P16+P18)/P20</f>
        <v>0.0294117647058823</v>
      </c>
      <c r="Q22" s="44" t="n">
        <f aca="false">(Q16+Q18)/Q20</f>
        <v>0.0294117647058823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4</v>
      </c>
      <c r="C23" s="14" t="n">
        <v>109.040803726916</v>
      </c>
      <c r="D23" s="13" t="str">
        <f aca="false">IF(E23&gt;200,"7",IF(E23&gt;150,"6",IF(E23&gt;115,"5",IF(E23&gt;84,"4",IF(E23&gt;50,"3",IF(E23&gt;30,"2","1"))))))</f>
        <v>3</v>
      </c>
      <c r="E23" s="14" t="n">
        <v>81.4680710994075</v>
      </c>
      <c r="F23" s="3" t="str">
        <f aca="false">CONCATENATE(B23,D23)</f>
        <v>43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</v>
      </c>
      <c r="M23" s="44" t="n">
        <f aca="false">(M16+M17)/M20</f>
        <v>0.0294117647058823</v>
      </c>
      <c r="N23" s="44" t="n">
        <f aca="false">(N16+N17)/N20</f>
        <v>0.617647058823529</v>
      </c>
      <c r="O23" s="44" t="n">
        <f aca="false">(O16+O17)/O20</f>
        <v>0.323529411764706</v>
      </c>
      <c r="P23" s="44" t="n">
        <f aca="false">(P16+P17)/P20</f>
        <v>0.0294117647058823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4</v>
      </c>
      <c r="C24" s="14" t="n">
        <v>97.6688792621435</v>
      </c>
      <c r="D24" s="13" t="str">
        <f aca="false">IF(E24&gt;200,"7",IF(E24&gt;150,"6",IF(E24&gt;115,"5",IF(E24&gt;84,"4",IF(E24&gt;50,"3",IF(E24&gt;30,"2","1"))))))</f>
        <v>1</v>
      </c>
      <c r="E24" s="14" t="n">
        <v>12.2767857142857</v>
      </c>
      <c r="F24" s="3" t="str">
        <f aca="false">CONCATENATE(B24,D24)</f>
        <v>41</v>
      </c>
      <c r="I24" s="9" t="s">
        <v>96</v>
      </c>
      <c r="J24" s="1" t="s">
        <v>97</v>
      </c>
      <c r="K24" s="44" t="n">
        <f aca="false">(K16+K17)/(K16+K18)</f>
        <v>0</v>
      </c>
      <c r="L24" s="44" t="n">
        <f aca="false">(L16+L17)/(L16+L18)</f>
        <v>0</v>
      </c>
      <c r="M24" s="44" t="n">
        <f aca="false">(M16+M17)/(M16+M18)</f>
        <v>0.25</v>
      </c>
      <c r="N24" s="44" t="n">
        <f aca="false">(N16+N17)/(N16+N18)</f>
        <v>10.5</v>
      </c>
      <c r="O24" s="44" t="n">
        <f aca="false">(O16+O17)/(O16+O18)</f>
        <v>5.5</v>
      </c>
      <c r="P24" s="44" t="n">
        <f aca="false">(P16+P17)/(P16+P18)</f>
        <v>1</v>
      </c>
      <c r="Q24" s="44" t="n">
        <f aca="false">(Q16+Q17)/(Q16+Q18)</f>
        <v>0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4</v>
      </c>
      <c r="C25" s="14" t="n">
        <v>103.633001444506</v>
      </c>
      <c r="D25" s="13"/>
      <c r="E25" s="14"/>
      <c r="I25" s="9" t="s">
        <v>99</v>
      </c>
      <c r="J25" s="1" t="s">
        <v>100</v>
      </c>
      <c r="K25" s="44" t="n">
        <f aca="false">K16/(K16+K18)</f>
        <v>0</v>
      </c>
      <c r="L25" s="44" t="n">
        <f aca="false">L16/(L16+L18)</f>
        <v>0</v>
      </c>
      <c r="M25" s="44" t="n">
        <f aca="false">M16/(M16+M18)</f>
        <v>0</v>
      </c>
      <c r="N25" s="44" t="n">
        <f aca="false">N16/(N16+N18)</f>
        <v>1</v>
      </c>
      <c r="O25" s="44" t="n">
        <f aca="false">O16/(O16+O18)</f>
        <v>0</v>
      </c>
      <c r="P25" s="44" t="n">
        <f aca="false">P16/(P16+P18)</f>
        <v>0</v>
      </c>
      <c r="Q25" s="44" t="n">
        <f aca="false">Q16/(Q16+Q18)</f>
        <v>0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4</v>
      </c>
      <c r="C26" s="14" t="n">
        <v>105.112604890838</v>
      </c>
      <c r="D26" s="13" t="str">
        <f aca="false">IF(E26&gt;200,"7",IF(E26&gt;150,"6",IF(E26&gt;115,"5",IF(E26&gt;84,"4",IF(E26&gt;50,"3",IF(E26&gt;30,"2","1"))))))</f>
        <v>1</v>
      </c>
      <c r="E26" s="14" t="n">
        <v>0</v>
      </c>
      <c r="F26" s="3" t="str">
        <f aca="false">CONCATENATE(B26,D26)</f>
        <v>41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</v>
      </c>
      <c r="M26" s="44" t="n">
        <f aca="false">M17/(M17+M19)</f>
        <v>0.0333333333333333</v>
      </c>
      <c r="N26" s="44" t="n">
        <f aca="false">N17/(N17+N19)</f>
        <v>0.59375</v>
      </c>
      <c r="O26" s="44" t="n">
        <f aca="false">O17/(O17+O19)</f>
        <v>0.34375</v>
      </c>
      <c r="P26" s="44" t="n">
        <f aca="false">P17/(P17+P19)</f>
        <v>0.0303030303030303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4</v>
      </c>
      <c r="C27" s="14" t="n">
        <v>94.0520749337178</v>
      </c>
      <c r="D27" s="13" t="str">
        <f aca="false">IF(E27&gt;200,"7",IF(E27&gt;150,"6",IF(E27&gt;115,"5",IF(E27&gt;84,"4",IF(E27&gt;50,"3",IF(E27&gt;30,"2","1"))))))</f>
        <v>1</v>
      </c>
      <c r="E27" s="14" t="n">
        <v>0</v>
      </c>
      <c r="F27" s="3" t="str">
        <f aca="false">CONCATENATE(B27,D27)</f>
        <v>41</v>
      </c>
      <c r="I27" s="9" t="s">
        <v>104</v>
      </c>
      <c r="J27" s="1" t="s">
        <v>105</v>
      </c>
      <c r="K27" s="44" t="e">
        <f aca="false">K17/(K16+K17)</f>
        <v>#DIV/0!</v>
      </c>
      <c r="L27" s="44" t="e">
        <f aca="false">L17/(L16+L17)</f>
        <v>#DIV/0!</v>
      </c>
      <c r="M27" s="44" t="n">
        <f aca="false">M17/(M16+M17)</f>
        <v>1</v>
      </c>
      <c r="N27" s="44" t="n">
        <f aca="false">N17/(N16+N17)</f>
        <v>0.904761904761905</v>
      </c>
      <c r="O27" s="44" t="n">
        <f aca="false">O17/(O16+O17)</f>
        <v>1</v>
      </c>
      <c r="P27" s="44" t="n">
        <f aca="false">P17/(P16+P17)</f>
        <v>1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5</v>
      </c>
      <c r="C28" s="14" t="n">
        <v>117.442354836286</v>
      </c>
      <c r="D28" s="13" t="str">
        <f aca="false">IF(E28&gt;200,"7",IF(E28&gt;150,"6",IF(E28&gt;115,"5",IF(E28&gt;84,"4",IF(E28&gt;50,"3",IF(E28&gt;30,"2","1"))))))</f>
        <v>1</v>
      </c>
      <c r="E28" s="14" t="n">
        <v>0</v>
      </c>
      <c r="F28" s="3" t="str">
        <f aca="false">CONCATENATE(B28,D28)</f>
        <v>51</v>
      </c>
      <c r="I28" s="9" t="s">
        <v>107</v>
      </c>
      <c r="J28" s="1" t="s">
        <v>53</v>
      </c>
      <c r="K28" s="44" t="n">
        <f aca="false">(K16+K19)/K20</f>
        <v>0.382352941176471</v>
      </c>
      <c r="L28" s="44" t="n">
        <f aca="false">(L16+L19)/L20</f>
        <v>0.911764705882353</v>
      </c>
      <c r="M28" s="44" t="n">
        <f aca="false">(M16+M19)/M20</f>
        <v>0.852941176470588</v>
      </c>
      <c r="N28" s="44" t="n">
        <f aca="false">(N16+N19)/N20</f>
        <v>0.441176470588235</v>
      </c>
      <c r="O28" s="44" t="n">
        <f aca="false">(O16+O19)/O20</f>
        <v>0.617647058823529</v>
      </c>
      <c r="P28" s="44" t="n">
        <f aca="false">(P16+P19)/P20</f>
        <v>0.941176470588235</v>
      </c>
      <c r="Q28" s="44" t="n">
        <f aca="false">(Q16+Q19)/Q20</f>
        <v>0.970588235294118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5</v>
      </c>
      <c r="C29" s="14" t="n">
        <v>115.682008999786</v>
      </c>
      <c r="D29" s="13" t="str">
        <f aca="false">IF(E29&gt;200,"7",IF(E29&gt;150,"6",IF(E29&gt;115,"5",IF(E29&gt;84,"4",IF(E29&gt;50,"3",IF(E29&gt;30,"2","1"))))))</f>
        <v>1</v>
      </c>
      <c r="E29" s="14" t="n">
        <v>0</v>
      </c>
      <c r="F29" s="3" t="str">
        <f aca="false">CONCATENATE(B29,D29)</f>
        <v>51</v>
      </c>
      <c r="I29" s="9" t="s">
        <v>109</v>
      </c>
      <c r="J29" s="1" t="s">
        <v>110</v>
      </c>
      <c r="K29" s="44" t="e">
        <f aca="false">K16/(K16+K17)</f>
        <v>#DIV/0!</v>
      </c>
      <c r="L29" s="44" t="e">
        <f aca="false">L16/(L16+L17)</f>
        <v>#DIV/0!</v>
      </c>
      <c r="M29" s="44" t="n">
        <f aca="false">M16/(M16+M17)</f>
        <v>0</v>
      </c>
      <c r="N29" s="44" t="n">
        <f aca="false">N16/(N16+N17)</f>
        <v>0.0952380952380952</v>
      </c>
      <c r="O29" s="44" t="n">
        <f aca="false">O16/(O16+O17)</f>
        <v>0</v>
      </c>
      <c r="P29" s="44" t="n">
        <f aca="false">P16/(P16+P17)</f>
        <v>0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3</v>
      </c>
      <c r="C30" s="14" t="n">
        <v>69.6627284430127</v>
      </c>
      <c r="D30" s="13"/>
      <c r="E30" s="14"/>
      <c r="I30" s="9" t="s">
        <v>112</v>
      </c>
      <c r="J30" s="1" t="s">
        <v>113</v>
      </c>
      <c r="K30" s="44" t="n">
        <f aca="false">K16/(K16+K17+K18)</f>
        <v>0</v>
      </c>
      <c r="L30" s="44" t="n">
        <f aca="false">L16/(L16+L17+L18)</f>
        <v>0</v>
      </c>
      <c r="M30" s="44" t="n">
        <f aca="false">M16/(M16+M17+M18)</f>
        <v>0</v>
      </c>
      <c r="N30" s="44" t="n">
        <f aca="false">N16/(N16+N17+N18)</f>
        <v>0.0952380952380952</v>
      </c>
      <c r="O30" s="44" t="n">
        <f aca="false">O16/(O16+O17+O18)</f>
        <v>0</v>
      </c>
      <c r="P30" s="44" t="n">
        <f aca="false">P16/(P16+P17+P18)</f>
        <v>0</v>
      </c>
      <c r="Q30" s="44" t="n">
        <f aca="false">Q16/(Q16+Q17+Q18)</f>
        <v>0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4</v>
      </c>
      <c r="C31" s="14" t="n">
        <v>114.656189014487</v>
      </c>
      <c r="D31" s="13" t="str">
        <f aca="false">IF(E31&gt;200,"7",IF(E31&gt;150,"6",IF(E31&gt;115,"5",IF(E31&gt;84,"4",IF(E31&gt;50,"3",IF(E31&gt;30,"2","1"))))))</f>
        <v>1</v>
      </c>
      <c r="E31" s="14" t="n">
        <v>0</v>
      </c>
      <c r="F31" s="3" t="str">
        <f aca="false">CONCATENATE(B31,D31)</f>
        <v>41</v>
      </c>
      <c r="I31" s="9" t="s">
        <v>115</v>
      </c>
      <c r="J31" s="1" t="s">
        <v>116</v>
      </c>
      <c r="K31" s="44" t="n">
        <f aca="false">K25-K26</f>
        <v>0</v>
      </c>
      <c r="L31" s="44" t="n">
        <f aca="false">L25-L26</f>
        <v>0</v>
      </c>
      <c r="M31" s="44" t="n">
        <f aca="false">M25-M26</f>
        <v>-0.0333333333333333</v>
      </c>
      <c r="N31" s="44" t="n">
        <f aca="false">N25-N26</f>
        <v>0.40625</v>
      </c>
      <c r="O31" s="44" t="n">
        <f aca="false">O25-O26</f>
        <v>-0.34375</v>
      </c>
      <c r="P31" s="44" t="n">
        <f aca="false">P25-P26</f>
        <v>-0.0303030303030303</v>
      </c>
      <c r="Q31" s="44" t="n">
        <f aca="false">Q25-Q26</f>
        <v>0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4</v>
      </c>
      <c r="C32" s="14" t="n">
        <v>102.013578499263</v>
      </c>
      <c r="D32" s="13" t="str">
        <f aca="false">IF(E32&gt;200,"7",IF(E32&gt;150,"6",IF(E32&gt;115,"5",IF(E32&gt;84,"4",IF(E32&gt;50,"3",IF(E32&gt;30,"2","1"))))))</f>
        <v>1</v>
      </c>
      <c r="E32" s="14" t="n">
        <v>19.8836081474297</v>
      </c>
      <c r="F32" s="3" t="str">
        <f aca="false">CONCATENATE(B32,D32)</f>
        <v>41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n">
        <f aca="false">(M16*M19)/(M17*M18)</f>
        <v>0</v>
      </c>
      <c r="N32" s="44" t="e">
        <f aca="false">(N16*N19)/(N17*N18)</f>
        <v>#DIV/0!</v>
      </c>
      <c r="O32" s="44" t="n">
        <f aca="false">(O16*O19)/(O17*O18)</f>
        <v>0</v>
      </c>
      <c r="P32" s="44" t="n">
        <f aca="false">(P16*P19)/(P17*P18)</f>
        <v>0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5</v>
      </c>
      <c r="C33" s="14" t="n">
        <v>128.914134901756</v>
      </c>
      <c r="D33" s="13" t="str">
        <f aca="false">IF(E33&gt;200,"7",IF(E33&gt;150,"6",IF(E33&gt;115,"5",IF(E33&gt;84,"4",IF(E33&gt;50,"3",IF(E33&gt;30,"2","1"))))))</f>
        <v>6</v>
      </c>
      <c r="E33" s="14" t="n">
        <v>160.004158652597</v>
      </c>
      <c r="F33" s="3" t="str">
        <f aca="false">CONCATENATE(B33,D33)</f>
        <v>56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3</v>
      </c>
      <c r="C34" s="14" t="n">
        <v>83.316703795723</v>
      </c>
      <c r="D34" s="13" t="str">
        <f aca="false">IF(E34&gt;200,"7",IF(E34&gt;150,"6",IF(E34&gt;115,"5",IF(E34&gt;84,"4",IF(E34&gt;50,"3",IF(E34&gt;30,"2","1"))))))</f>
        <v>1</v>
      </c>
      <c r="E34" s="14" t="n">
        <v>0</v>
      </c>
      <c r="F34" s="3" t="str">
        <f aca="false">CONCATENATE(B34,D34)</f>
        <v>31</v>
      </c>
      <c r="J34" s="1" t="s">
        <v>72</v>
      </c>
      <c r="K34" s="1" t="n">
        <f aca="false">K4+L4+SUM(K5:M5)+SUM(L6:N6)+SUM(M7:O7)+SUM(N8:P8)+SUM(O9:Q9)+SUM(P10:Q10)</f>
        <v>8</v>
      </c>
      <c r="L34" s="1" t="n">
        <f aca="false">K34/R11*100</f>
        <v>23.5294117647059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5</v>
      </c>
      <c r="C35" s="14" t="n">
        <v>125.377787466522</v>
      </c>
      <c r="D35" s="13" t="str">
        <f aca="false">IF(E35&gt;200,"7",IF(E35&gt;150,"6",IF(E35&gt;115,"5",IF(E35&gt;84,"4",IF(E35&gt;50,"3",IF(E35&gt;30,"2","1"))))))</f>
        <v>3</v>
      </c>
      <c r="E35" s="14" t="n">
        <v>79.5180722891566</v>
      </c>
      <c r="F35" s="3" t="str">
        <f aca="false">CONCATENATE(B35,D35)</f>
        <v>53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6</v>
      </c>
      <c r="C36" s="14" t="n">
        <v>152.67011706259</v>
      </c>
      <c r="D36" s="13" t="str">
        <f aca="false">IF(E36&gt;200,"7",IF(E36&gt;150,"6",IF(E36&gt;115,"5",IF(E36&gt;84,"4",IF(E36&gt;50,"3",IF(E36&gt;30,"2","1"))))))</f>
        <v>1</v>
      </c>
      <c r="E36" s="14" t="n">
        <v>0</v>
      </c>
      <c r="F36" s="3" t="str">
        <f aca="false">CONCATENATE(B36,D36)</f>
        <v>61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4</v>
      </c>
      <c r="C37" s="14" t="n">
        <v>112.327988568737</v>
      </c>
      <c r="D37" s="13" t="str">
        <f aca="false">IF(E37&gt;200,"7",IF(E37&gt;150,"6",IF(E37&gt;115,"5",IF(E37&gt;84,"4",IF(E37&gt;50,"3",IF(E37&gt;30,"2","1"))))))</f>
        <v>5</v>
      </c>
      <c r="E37" s="14" t="n">
        <v>140.32356161051</v>
      </c>
      <c r="F37" s="3" t="str">
        <f aca="false">CONCATENATE(B37,D37)</f>
        <v>45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5</v>
      </c>
      <c r="C38" s="14" t="n">
        <v>117.529049553068</v>
      </c>
      <c r="D38" s="13" t="str">
        <f aca="false">IF(E38&gt;200,"7",IF(E38&gt;150,"6",IF(E38&gt;115,"5",IF(E38&gt;84,"4",IF(E38&gt;50,"3",IF(E38&gt;30,"2","1"))))))</f>
        <v>1</v>
      </c>
      <c r="E38" s="14" t="n">
        <v>0</v>
      </c>
      <c r="F38" s="3" t="str">
        <f aca="false">CONCATENATE(B38,D38)</f>
        <v>51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C3" activeCellId="0" sqref="C3:C38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2</v>
      </c>
      <c r="C3" s="14" t="n">
        <v>34.7866887685951</v>
      </c>
      <c r="D3" s="13" t="str">
        <f aca="false">IF(E3&gt;200,"7",IF(E3&gt;150,"6",IF(E3&gt;115,"5",IF(E3&gt;84,"4",IF(E3&gt;50,"3",IF(E3&gt;30,"2","1"))))))</f>
        <v>1</v>
      </c>
      <c r="E3" s="14"/>
      <c r="F3" s="3" t="str">
        <f aca="false">CONCATENATE(B3,D3)</f>
        <v>21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2</v>
      </c>
      <c r="C4" s="14" t="n">
        <v>42.5106422192267</v>
      </c>
      <c r="D4" s="13" t="str">
        <f aca="false">IF(E4&gt;200,"7",IF(E4&gt;150,"6",IF(E4&gt;115,"5",IF(E4&gt;84,"4",IF(E4&gt;50,"3",IF(E4&gt;30,"2","1"))))))</f>
        <v>1</v>
      </c>
      <c r="E4" s="14"/>
      <c r="F4" s="3" t="str">
        <f aca="false">CONCATENATE(B4,D4)</f>
        <v>21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13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13</v>
      </c>
      <c r="T4" s="21"/>
      <c r="U4" s="21"/>
      <c r="V4" s="15" t="n">
        <v>1</v>
      </c>
      <c r="W4" s="26" t="n">
        <f aca="false">K4/$R$11</f>
        <v>0.361111111111111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0.361111111111111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1</v>
      </c>
      <c r="C5" s="14" t="n">
        <v>15.341128685363</v>
      </c>
      <c r="D5" s="13" t="str">
        <f aca="false">IF(E5&gt;200,"7",IF(E5&gt;150,"6",IF(E5&gt;115,"5",IF(E5&gt;84,"4",IF(E5&gt;50,"3",IF(E5&gt;30,"2","1"))))))</f>
        <v>1</v>
      </c>
      <c r="E5" s="14"/>
      <c r="F5" s="3" t="str">
        <f aca="false">CONCATENATE(B5,D5)</f>
        <v>11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16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16</v>
      </c>
      <c r="T5" s="21"/>
      <c r="U5" s="21"/>
      <c r="V5" s="16" t="n">
        <v>2</v>
      </c>
      <c r="W5" s="27" t="n">
        <f aca="false">K5/$R$11</f>
        <v>0.444444444444444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0.444444444444444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2</v>
      </c>
      <c r="C6" s="14" t="n">
        <v>43.6242130219346</v>
      </c>
      <c r="D6" s="13" t="str">
        <f aca="false">IF(E6&gt;200,"7",IF(E6&gt;150,"6",IF(E6&gt;115,"5",IF(E6&gt;84,"4",IF(E6&gt;50,"3",IF(E6&gt;30,"2","1"))))))</f>
        <v>1</v>
      </c>
      <c r="E6" s="14"/>
      <c r="F6" s="3" t="str">
        <f aca="false">CONCATENATE(B6,D6)</f>
        <v>21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7</v>
      </c>
      <c r="L6" s="1" t="n">
        <f aca="false">COUNTIF($F$3:$F$401,"32")</f>
        <v>0</v>
      </c>
      <c r="M6" s="24" t="n">
        <f aca="false">COUNTIF($F$3:$F$401,"33")</f>
        <v>0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7</v>
      </c>
      <c r="T6" s="21"/>
      <c r="U6" s="21"/>
      <c r="V6" s="17" t="n">
        <v>3</v>
      </c>
      <c r="W6" s="27" t="n">
        <f aca="false">K6/$R$11</f>
        <v>0.194444444444444</v>
      </c>
      <c r="X6" s="27" t="n">
        <f aca="false">L6/$R$11</f>
        <v>0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0.194444444444444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1</v>
      </c>
      <c r="C7" s="14" t="n">
        <v>0</v>
      </c>
      <c r="D7" s="13" t="str">
        <f aca="false">IF(E7&gt;200,"7",IF(E7&gt;150,"6",IF(E7&gt;115,"5",IF(E7&gt;84,"4",IF(E7&gt;50,"3",IF(E7&gt;30,"2","1"))))))</f>
        <v>1</v>
      </c>
      <c r="E7" s="14"/>
      <c r="F7" s="3" t="str">
        <f aca="false">CONCATENATE(B7,D7)</f>
        <v>11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0</v>
      </c>
      <c r="L7" s="1" t="n">
        <f aca="false">COUNTIF($F$3:$F$401,"42")</f>
        <v>0</v>
      </c>
      <c r="M7" s="1" t="n">
        <f aca="false">COUNTIF($F$3:$F$401,"43")</f>
        <v>0</v>
      </c>
      <c r="N7" s="24" t="n">
        <f aca="false">COUNTIF($F$3:$F$401,"44")</f>
        <v>0</v>
      </c>
      <c r="O7" s="1" t="n">
        <f aca="false">COUNTIF($F$3:$F$401,"45")</f>
        <v>0</v>
      </c>
      <c r="P7" s="1" t="n">
        <f aca="false">COUNTIF($F$3:$F$401,"46")</f>
        <v>0</v>
      </c>
      <c r="Q7" s="1" t="n">
        <f aca="false">COUNTIF($F$3:$F$401,"47")</f>
        <v>0</v>
      </c>
      <c r="R7" s="25" t="n">
        <f aca="false">SUM(K7:Q7)</f>
        <v>0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</v>
      </c>
      <c r="Y7" s="27" t="n">
        <f aca="false">M7/$R$11</f>
        <v>0</v>
      </c>
      <c r="Z7" s="26" t="n">
        <f aca="false">N7/$R$11</f>
        <v>0</v>
      </c>
      <c r="AA7" s="27" t="n">
        <f aca="false">O7/$R$11</f>
        <v>0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1</v>
      </c>
      <c r="C8" s="14" t="n">
        <v>13.1939055185548</v>
      </c>
      <c r="D8" s="13" t="str">
        <f aca="false">IF(E8&gt;200,"7",IF(E8&gt;150,"6",IF(E8&gt;115,"5",IF(E8&gt;84,"4",IF(E8&gt;50,"3",IF(E8&gt;30,"2","1"))))))</f>
        <v>1</v>
      </c>
      <c r="E8" s="14"/>
      <c r="F8" s="3" t="str">
        <f aca="false">CONCATENATE(B8,D8)</f>
        <v>11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0</v>
      </c>
      <c r="N8" s="1" t="n">
        <f aca="false">COUNTIF($F$3:$F$401,"54")</f>
        <v>0</v>
      </c>
      <c r="O8" s="24" t="n">
        <f aca="false">COUNTIF($F$3:$F$401,"55")</f>
        <v>0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0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1</v>
      </c>
      <c r="C9" s="14" t="n">
        <v>1.84295740604937</v>
      </c>
      <c r="D9" s="13" t="str">
        <f aca="false">IF(E9&gt;200,"7",IF(E9&gt;150,"6",IF(E9&gt;115,"5",IF(E9&gt;84,"4",IF(E9&gt;50,"3",IF(E9&gt;30,"2","1"))))))</f>
        <v>1</v>
      </c>
      <c r="E9" s="14"/>
      <c r="F9" s="3" t="str">
        <f aca="false">CONCATENATE(B9,D9)</f>
        <v>11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3</v>
      </c>
      <c r="C10" s="14" t="n">
        <v>51.8680077277821</v>
      </c>
      <c r="D10" s="13" t="str">
        <f aca="false">IF(E10&gt;200,"7",IF(E10&gt;150,"6",IF(E10&gt;115,"5",IF(E10&gt;84,"4",IF(E10&gt;50,"3",IF(E10&gt;30,"2","1"))))))</f>
        <v>1</v>
      </c>
      <c r="E10" s="14"/>
      <c r="F10" s="3" t="str">
        <f aca="false">CONCATENATE(B10,D10)</f>
        <v>31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2</v>
      </c>
      <c r="C11" s="14" t="n">
        <v>41.0089590643973</v>
      </c>
      <c r="D11" s="13" t="str">
        <f aca="false">IF(E11&gt;200,"7",IF(E11&gt;150,"6",IF(E11&gt;115,"5",IF(E11&gt;84,"4",IF(E11&gt;50,"3",IF(E11&gt;30,"2","1"))))))</f>
        <v>1</v>
      </c>
      <c r="E11" s="14"/>
      <c r="F11" s="3" t="str">
        <f aca="false">CONCATENATE(B11,D11)</f>
        <v>21</v>
      </c>
      <c r="G11" s="35"/>
      <c r="H11" s="35"/>
      <c r="I11" s="36"/>
      <c r="J11" s="21"/>
      <c r="K11" s="37" t="n">
        <f aca="false">SUM(K4:K10)</f>
        <v>36</v>
      </c>
      <c r="L11" s="37" t="n">
        <f aca="false">SUM(L4:L10)</f>
        <v>0</v>
      </c>
      <c r="M11" s="37" t="n">
        <f aca="false">SUM(M4:M10)</f>
        <v>0</v>
      </c>
      <c r="N11" s="37" t="n">
        <f aca="false">SUM(N4:N10)</f>
        <v>0</v>
      </c>
      <c r="O11" s="37" t="n">
        <f aca="false">SUM(O4:O10)</f>
        <v>0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36</v>
      </c>
      <c r="T11" s="21"/>
      <c r="U11" s="21"/>
      <c r="V11" s="21"/>
      <c r="W11" s="28" t="n">
        <f aca="false">K11/$R$11</f>
        <v>1</v>
      </c>
      <c r="X11" s="28" t="n">
        <f aca="false">L11/$R$11</f>
        <v>0</v>
      </c>
      <c r="Y11" s="28" t="n">
        <f aca="false">M11/$R$11</f>
        <v>0</v>
      </c>
      <c r="Z11" s="28" t="n">
        <f aca="false">N11/$R$11</f>
        <v>0</v>
      </c>
      <c r="AA11" s="28" t="n">
        <f aca="false">O11/$R$11</f>
        <v>0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1</v>
      </c>
      <c r="C12" s="14" t="n">
        <v>11.8031334173921</v>
      </c>
      <c r="D12" s="13" t="str">
        <f aca="false">IF(E12&gt;200,"7",IF(E12&gt;150,"6",IF(E12&gt;115,"5",IF(E12&gt;84,"4",IF(E12&gt;50,"3",IF(E12&gt;30,"2","1"))))))</f>
        <v>1</v>
      </c>
      <c r="E12" s="14"/>
      <c r="F12" s="3" t="str">
        <f aca="false">CONCATENATE(B12,D12)</f>
        <v>11</v>
      </c>
      <c r="G12" s="35"/>
      <c r="H12" s="35"/>
      <c r="J12" s="46" t="s">
        <v>72</v>
      </c>
      <c r="K12" s="47" t="n">
        <f aca="false">K34</f>
        <v>29</v>
      </c>
      <c r="L12" s="47" t="n">
        <f aca="false">L34</f>
        <v>80.5555555555556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2</v>
      </c>
      <c r="C13" s="14" t="n">
        <v>39.6974695407985</v>
      </c>
      <c r="D13" s="13" t="str">
        <f aca="false">IF(E13&gt;200,"7",IF(E13&gt;150,"6",IF(E13&gt;115,"5",IF(E13&gt;84,"4",IF(E13&gt;50,"3",IF(E13&gt;30,"2","1"))))))</f>
        <v>1</v>
      </c>
      <c r="E13" s="14"/>
      <c r="F13" s="3" t="str">
        <f aca="false">CONCATENATE(B13,D13)</f>
        <v>21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3</v>
      </c>
      <c r="C14" s="14" t="n">
        <v>50.5852440280416</v>
      </c>
      <c r="D14" s="13" t="str">
        <f aca="false">IF(E14&gt;200,"7",IF(E14&gt;150,"6",IF(E14&gt;115,"5",IF(E14&gt;84,"4",IF(E14&gt;50,"3",IF(E14&gt;30,"2","1"))))))</f>
        <v>1</v>
      </c>
      <c r="E14" s="14"/>
      <c r="F14" s="3" t="str">
        <f aca="false">CONCATENATE(B14,D14)</f>
        <v>31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2</v>
      </c>
      <c r="C15" s="14" t="n">
        <v>30.5884112235806</v>
      </c>
      <c r="D15" s="13" t="str">
        <f aca="false">IF(E15&gt;200,"7",IF(E15&gt;150,"6",IF(E15&gt;115,"5",IF(E15&gt;84,"4",IF(E15&gt;50,"3",IF(E15&gt;30,"2","1"))))))</f>
        <v>1</v>
      </c>
      <c r="E15" s="14"/>
      <c r="F15" s="3" t="str">
        <f aca="false">CONCATENATE(B15,D15)</f>
        <v>21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0.361111111111111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2</v>
      </c>
      <c r="C16" s="14" t="n">
        <v>45.3395814349204</v>
      </c>
      <c r="D16" s="13" t="str">
        <f aca="false">IF(E16&gt;200,"7",IF(E16&gt;150,"6",IF(E16&gt;115,"5",IF(E16&gt;84,"4",IF(E16&gt;50,"3",IF(E16&gt;30,"2","1"))))))</f>
        <v>1</v>
      </c>
      <c r="E16" s="14"/>
      <c r="F16" s="3" t="str">
        <f aca="false">CONCATENATE(B16,D16)</f>
        <v>21</v>
      </c>
      <c r="G16" s="30" t="n">
        <v>3</v>
      </c>
      <c r="H16" s="3" t="s">
        <v>76</v>
      </c>
      <c r="J16" s="1" t="s">
        <v>77</v>
      </c>
      <c r="K16" s="1" t="n">
        <f aca="false">K4</f>
        <v>13</v>
      </c>
      <c r="L16" s="1" t="n">
        <f aca="false">L5</f>
        <v>0</v>
      </c>
      <c r="M16" s="1" t="n">
        <f aca="false">M6</f>
        <v>0</v>
      </c>
      <c r="N16" s="1" t="n">
        <f aca="false">N7</f>
        <v>0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0.361111111111111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2</v>
      </c>
      <c r="C17" s="14" t="n">
        <v>30.5452620086308</v>
      </c>
      <c r="D17" s="13" t="str">
        <f aca="false">IF(E17&gt;200,"7",IF(E17&gt;150,"6",IF(E17&gt;115,"5",IF(E17&gt;84,"4",IF(E17&gt;50,"3",IF(E17&gt;30,"2","1"))))))</f>
        <v>1</v>
      </c>
      <c r="E17" s="14"/>
      <c r="F17" s="3" t="str">
        <f aca="false">CONCATENATE(B17,D17)</f>
        <v>21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16</v>
      </c>
      <c r="M17" s="1" t="n">
        <f aca="false">R6-M16</f>
        <v>7</v>
      </c>
      <c r="N17" s="1" t="n">
        <f aca="false">R7-N16</f>
        <v>0</v>
      </c>
      <c r="O17" s="1" t="n">
        <f aca="false">R8-O16</f>
        <v>0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1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2</v>
      </c>
      <c r="C18" s="14" t="n">
        <v>32.8403057861932</v>
      </c>
      <c r="D18" s="13" t="str">
        <f aca="false">IF(E18&gt;200,"7",IF(E18&gt;150,"6",IF(E18&gt;115,"5",IF(E18&gt;84,"4",IF(E18&gt;50,"3",IF(E18&gt;30,"2","1"))))))</f>
        <v>1</v>
      </c>
      <c r="E18" s="14"/>
      <c r="F18" s="3" t="str">
        <f aca="false">CONCATENATE(B18,D18)</f>
        <v>21</v>
      </c>
      <c r="G18" s="32" t="n">
        <v>5</v>
      </c>
      <c r="H18" s="3" t="s">
        <v>82</v>
      </c>
      <c r="J18" s="1" t="s">
        <v>83</v>
      </c>
      <c r="K18" s="1" t="n">
        <f aca="false">K11-K16</f>
        <v>23</v>
      </c>
      <c r="L18" s="1" t="n">
        <f aca="false">L11-L16</f>
        <v>0</v>
      </c>
      <c r="M18" s="1" t="n">
        <f aca="false">M11-M16</f>
        <v>0</v>
      </c>
      <c r="N18" s="1" t="n">
        <f aca="false">N11-N16</f>
        <v>0</v>
      </c>
      <c r="O18" s="1" t="n">
        <f aca="false">O11-O16</f>
        <v>0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3</v>
      </c>
      <c r="C19" s="14" t="n">
        <v>73.2330541738535</v>
      </c>
      <c r="D19" s="13" t="str">
        <f aca="false">IF(E19&gt;200,"7",IF(E19&gt;150,"6",IF(E19&gt;115,"5",IF(E19&gt;84,"4",IF(E19&gt;50,"3",IF(E19&gt;30,"2","1"))))))</f>
        <v>1</v>
      </c>
      <c r="E19" s="14"/>
      <c r="F19" s="3" t="str">
        <f aca="false">CONCATENATE(B19,D19)</f>
        <v>31</v>
      </c>
      <c r="G19" s="33" t="n">
        <v>6</v>
      </c>
      <c r="H19" s="3" t="s">
        <v>84</v>
      </c>
      <c r="J19" s="1" t="s">
        <v>85</v>
      </c>
      <c r="K19" s="1" t="n">
        <f aca="false">$R$11-R4-K11+K16</f>
        <v>0</v>
      </c>
      <c r="L19" s="1" t="n">
        <f aca="false">$R$11-R5-L11+L16</f>
        <v>20</v>
      </c>
      <c r="M19" s="1" t="n">
        <f aca="false">$R$11-R6-M11+M16</f>
        <v>29</v>
      </c>
      <c r="N19" s="1" t="n">
        <f aca="false">$R$11-R7-N11+N16</f>
        <v>36</v>
      </c>
      <c r="O19" s="1" t="n">
        <f aca="false">$R$11-R8-O11+O16</f>
        <v>36</v>
      </c>
      <c r="P19" s="1" t="n">
        <f aca="false">$R$11-R9-P11+P16</f>
        <v>36</v>
      </c>
      <c r="Q19" s="43" t="n">
        <f aca="false">$R$11-R10-Q11+Q16</f>
        <v>36</v>
      </c>
      <c r="W19" s="0" t="s">
        <v>51</v>
      </c>
      <c r="X19" s="42" t="n">
        <f aca="false">(X15-X16)/(1-X16)</f>
        <v>0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2</v>
      </c>
      <c r="C20" s="14" t="n">
        <v>48.7866634001289</v>
      </c>
      <c r="D20" s="13" t="str">
        <f aca="false">IF(E20&gt;200,"7",IF(E20&gt;150,"6",IF(E20&gt;115,"5",IF(E20&gt;84,"4",IF(E20&gt;50,"3",IF(E20&gt;30,"2","1"))))))</f>
        <v>1</v>
      </c>
      <c r="E20" s="14"/>
      <c r="F20" s="3" t="str">
        <f aca="false">CONCATENATE(B20,D20)</f>
        <v>21</v>
      </c>
      <c r="G20" s="34" t="n">
        <v>7</v>
      </c>
      <c r="H20" s="35" t="s">
        <v>86</v>
      </c>
      <c r="J20" s="1" t="s">
        <v>87</v>
      </c>
      <c r="K20" s="1" t="n">
        <f aca="false">SUM(K16:K19)</f>
        <v>36</v>
      </c>
      <c r="L20" s="1" t="n">
        <f aca="false">SUM(L16:L19)</f>
        <v>36</v>
      </c>
      <c r="M20" s="1" t="n">
        <f aca="false">SUM(M16:M19)</f>
        <v>36</v>
      </c>
      <c r="N20" s="1" t="n">
        <f aca="false">SUM(N16:N19)</f>
        <v>36</v>
      </c>
      <c r="O20" s="1" t="n">
        <f aca="false">SUM(O16:O19)</f>
        <v>36</v>
      </c>
      <c r="P20" s="1" t="n">
        <f aca="false">SUM(P16:P19)</f>
        <v>36</v>
      </c>
      <c r="Q20" s="1" t="n">
        <f aca="false">SUM(Q16:Q19)</f>
        <v>36</v>
      </c>
      <c r="W20" s="0" t="s">
        <v>52</v>
      </c>
      <c r="X20" s="42" t="e">
        <f aca="false">(X15-X16)/(1-X17)</f>
        <v>#DIV/0!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1</v>
      </c>
      <c r="C21" s="14" t="n">
        <v>28.2608638620103</v>
      </c>
      <c r="D21" s="13" t="str">
        <f aca="false">IF(E21&gt;200,"7",IF(E21&gt;150,"6",IF(E21&gt;115,"5",IF(E21&gt;84,"4",IF(E21&gt;50,"3",IF(E21&gt;30,"2","1"))))))</f>
        <v>1</v>
      </c>
      <c r="E21" s="14"/>
      <c r="F21" s="3" t="str">
        <f aca="false">CONCATENATE(B21,D21)</f>
        <v>11</v>
      </c>
      <c r="G21" s="35"/>
      <c r="H21" s="35"/>
      <c r="W21" s="0" t="s">
        <v>53</v>
      </c>
      <c r="X21" s="42" t="n">
        <f aca="false">(K4+L5+M6+N7+O8+P9+Q10)/R11</f>
        <v>0.361111111111111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1</v>
      </c>
      <c r="C22" s="14" t="n">
        <v>0</v>
      </c>
      <c r="D22" s="13" t="str">
        <f aca="false">IF(E22&gt;200,"7",IF(E22&gt;150,"6",IF(E22&gt;115,"5",IF(E22&gt;84,"4",IF(E22&gt;50,"3",IF(E22&gt;30,"2","1"))))))</f>
        <v>1</v>
      </c>
      <c r="E22" s="14"/>
      <c r="F22" s="3" t="str">
        <f aca="false">CONCATENATE(B22,D22)</f>
        <v>11</v>
      </c>
      <c r="G22" s="35"/>
      <c r="H22" s="35"/>
      <c r="I22" s="9" t="s">
        <v>89</v>
      </c>
      <c r="J22" s="1" t="s">
        <v>90</v>
      </c>
      <c r="K22" s="44" t="n">
        <f aca="false">(K16+K18)/K20</f>
        <v>1</v>
      </c>
      <c r="L22" s="44" t="n">
        <f aca="false">(L16+L18)/L20</f>
        <v>0</v>
      </c>
      <c r="M22" s="44" t="n">
        <f aca="false">(M16+M18)/M20</f>
        <v>0</v>
      </c>
      <c r="N22" s="44" t="n">
        <f aca="false">(N16+N18)/N20</f>
        <v>0</v>
      </c>
      <c r="O22" s="44" t="n">
        <f aca="false">(O16+O18)/O20</f>
        <v>0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2</v>
      </c>
      <c r="C23" s="14" t="n">
        <v>48.6983145246432</v>
      </c>
      <c r="D23" s="13" t="str">
        <f aca="false">IF(E23&gt;200,"7",IF(E23&gt;150,"6",IF(E23&gt;115,"5",IF(E23&gt;84,"4",IF(E23&gt;50,"3",IF(E23&gt;30,"2","1"))))))</f>
        <v>1</v>
      </c>
      <c r="E23" s="14"/>
      <c r="F23" s="3" t="str">
        <f aca="false">CONCATENATE(B23,D23)</f>
        <v>21</v>
      </c>
      <c r="I23" s="9" t="s">
        <v>93</v>
      </c>
      <c r="J23" s="1" t="s">
        <v>94</v>
      </c>
      <c r="K23" s="44" t="n">
        <f aca="false">(K16+K17)/K20</f>
        <v>0.361111111111111</v>
      </c>
      <c r="L23" s="44" t="n">
        <f aca="false">(L16+L17)/L20</f>
        <v>0.444444444444444</v>
      </c>
      <c r="M23" s="44" t="n">
        <f aca="false">(M16+M17)/M20</f>
        <v>0.194444444444444</v>
      </c>
      <c r="N23" s="44" t="n">
        <f aca="false">(N16+N17)/N20</f>
        <v>0</v>
      </c>
      <c r="O23" s="44" t="n">
        <f aca="false">(O16+O17)/O20</f>
        <v>0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1</v>
      </c>
      <c r="C24" s="14" t="n">
        <v>8.39101577893851</v>
      </c>
      <c r="D24" s="13" t="str">
        <f aca="false">IF(E24&gt;200,"7",IF(E24&gt;150,"6",IF(E24&gt;115,"5",IF(E24&gt;84,"4",IF(E24&gt;50,"3",IF(E24&gt;30,"2","1"))))))</f>
        <v>1</v>
      </c>
      <c r="E24" s="14"/>
      <c r="F24" s="3" t="str">
        <f aca="false">CONCATENATE(B24,D24)</f>
        <v>11</v>
      </c>
      <c r="I24" s="9" t="s">
        <v>96</v>
      </c>
      <c r="J24" s="1" t="s">
        <v>97</v>
      </c>
      <c r="K24" s="44" t="n">
        <f aca="false">(K16+K17)/(K16+K18)</f>
        <v>0.361111111111111</v>
      </c>
      <c r="L24" s="44" t="e">
        <f aca="false">(L16+L17)/(L16+L18)</f>
        <v>#DIV/0!</v>
      </c>
      <c r="M24" s="44" t="e">
        <f aca="false">(M16+M17)/(M16+M18)</f>
        <v>#DIV/0!</v>
      </c>
      <c r="N24" s="44" t="e">
        <f aca="false">(N16+N17)/(N16+N18)</f>
        <v>#DIV/0!</v>
      </c>
      <c r="O24" s="44" t="e">
        <f aca="false">(O16+O17)/(O16+O18)</f>
        <v>#DIV/0!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3</v>
      </c>
      <c r="C25" s="14" t="n">
        <v>61.1789433160337</v>
      </c>
      <c r="D25" s="13" t="str">
        <f aca="false">IF(E25&gt;200,"7",IF(E25&gt;150,"6",IF(E25&gt;115,"5",IF(E25&gt;84,"4",IF(E25&gt;50,"3",IF(E25&gt;30,"2","1"))))))</f>
        <v>1</v>
      </c>
      <c r="E25" s="14"/>
      <c r="F25" s="3" t="str">
        <f aca="false">CONCATENATE(B25,D25)</f>
        <v>31</v>
      </c>
      <c r="I25" s="9" t="s">
        <v>99</v>
      </c>
      <c r="J25" s="1" t="s">
        <v>100</v>
      </c>
      <c r="K25" s="44" t="n">
        <f aca="false">K16/(K16+K18)</f>
        <v>0.361111111111111</v>
      </c>
      <c r="L25" s="44" t="e">
        <f aca="false">L16/(L16+L18)</f>
        <v>#DIV/0!</v>
      </c>
      <c r="M25" s="44" t="e">
        <f aca="false">M16/(M16+M18)</f>
        <v>#DIV/0!</v>
      </c>
      <c r="N25" s="44" t="e">
        <f aca="false">N16/(N16+N18)</f>
        <v>#DIV/0!</v>
      </c>
      <c r="O25" s="44" t="e">
        <f aca="false">O16/(O16+O18)</f>
        <v>#DIV/0!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2</v>
      </c>
      <c r="C26" s="14" t="n">
        <v>35.392156790027</v>
      </c>
      <c r="D26" s="13" t="str">
        <f aca="false">IF(E26&gt;200,"7",IF(E26&gt;150,"6",IF(E26&gt;115,"5",IF(E26&gt;84,"4",IF(E26&gt;50,"3",IF(E26&gt;30,"2","1"))))))</f>
        <v>1</v>
      </c>
      <c r="E26" s="14"/>
      <c r="F26" s="3" t="str">
        <f aca="false">CONCATENATE(B26,D26)</f>
        <v>21</v>
      </c>
      <c r="I26" s="1" t="s">
        <v>102</v>
      </c>
      <c r="J26" s="1" t="s">
        <v>84</v>
      </c>
      <c r="K26" s="44" t="e">
        <f aca="false">K17/(K17+K19)</f>
        <v>#DIV/0!</v>
      </c>
      <c r="L26" s="44" t="n">
        <f aca="false">L17/(L17+L19)</f>
        <v>0.444444444444444</v>
      </c>
      <c r="M26" s="44" t="n">
        <f aca="false">M17/(M17+M19)</f>
        <v>0.194444444444444</v>
      </c>
      <c r="N26" s="44" t="n">
        <f aca="false">N17/(N17+N19)</f>
        <v>0</v>
      </c>
      <c r="O26" s="44" t="n">
        <f aca="false">O17/(O17+O19)</f>
        <v>0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1</v>
      </c>
      <c r="C27" s="14" t="n">
        <v>27.7451541354769</v>
      </c>
      <c r="D27" s="13" t="str">
        <f aca="false">IF(E27&gt;200,"7",IF(E27&gt;150,"6",IF(E27&gt;115,"5",IF(E27&gt;84,"4",IF(E27&gt;50,"3",IF(E27&gt;30,"2","1"))))))</f>
        <v>1</v>
      </c>
      <c r="E27" s="14"/>
      <c r="F27" s="3" t="str">
        <f aca="false">CONCATENATE(B27,D27)</f>
        <v>11</v>
      </c>
      <c r="I27" s="9" t="s">
        <v>104</v>
      </c>
      <c r="J27" s="1" t="s">
        <v>105</v>
      </c>
      <c r="K27" s="44" t="n">
        <f aca="false">K17/(K16+K17)</f>
        <v>0</v>
      </c>
      <c r="L27" s="44" t="n">
        <f aca="false">L17/(L16+L17)</f>
        <v>1</v>
      </c>
      <c r="M27" s="44" t="n">
        <f aca="false">M17/(M16+M17)</f>
        <v>1</v>
      </c>
      <c r="N27" s="44" t="e">
        <f aca="false">N17/(N16+N17)</f>
        <v>#DIV/0!</v>
      </c>
      <c r="O27" s="44" t="e">
        <f aca="false">O17/(O16+O17)</f>
        <v>#DIV/0!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1</v>
      </c>
      <c r="C28" s="14" t="n">
        <v>0</v>
      </c>
      <c r="D28" s="13" t="str">
        <f aca="false">IF(E28&gt;200,"7",IF(E28&gt;150,"6",IF(E28&gt;115,"5",IF(E28&gt;84,"4",IF(E28&gt;50,"3",IF(E28&gt;30,"2","1"))))))</f>
        <v>1</v>
      </c>
      <c r="E28" s="14"/>
      <c r="F28" s="3" t="str">
        <f aca="false">CONCATENATE(B28,D28)</f>
        <v>11</v>
      </c>
      <c r="I28" s="9" t="s">
        <v>107</v>
      </c>
      <c r="J28" s="1" t="s">
        <v>53</v>
      </c>
      <c r="K28" s="44" t="n">
        <f aca="false">(K16+K19)/K20</f>
        <v>0.361111111111111</v>
      </c>
      <c r="L28" s="44" t="n">
        <f aca="false">(L16+L19)/L20</f>
        <v>0.555555555555556</v>
      </c>
      <c r="M28" s="44" t="n">
        <f aca="false">(M16+M19)/M20</f>
        <v>0.805555555555556</v>
      </c>
      <c r="N28" s="44" t="n">
        <f aca="false">(N16+N19)/N20</f>
        <v>1</v>
      </c>
      <c r="O28" s="44" t="n">
        <f aca="false">(O16+O19)/O20</f>
        <v>1</v>
      </c>
      <c r="P28" s="44" t="n">
        <f aca="false">(P16+P19)/P20</f>
        <v>1</v>
      </c>
      <c r="Q28" s="44" t="n">
        <f aca="false">(Q16+Q19)/Q20</f>
        <v>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2</v>
      </c>
      <c r="C29" s="14" t="n">
        <v>32.3574586169996</v>
      </c>
      <c r="D29" s="13" t="str">
        <f aca="false">IF(E29&gt;200,"7",IF(E29&gt;150,"6",IF(E29&gt;115,"5",IF(E29&gt;84,"4",IF(E29&gt;50,"3",IF(E29&gt;30,"2","1"))))))</f>
        <v>1</v>
      </c>
      <c r="E29" s="14"/>
      <c r="F29" s="3" t="str">
        <f aca="false">CONCATENATE(B29,D29)</f>
        <v>21</v>
      </c>
      <c r="I29" s="9" t="s">
        <v>109</v>
      </c>
      <c r="J29" s="1" t="s">
        <v>110</v>
      </c>
      <c r="K29" s="44" t="n">
        <f aca="false">K16/(K16+K17)</f>
        <v>1</v>
      </c>
      <c r="L29" s="44" t="n">
        <f aca="false">L16/(L16+L17)</f>
        <v>0</v>
      </c>
      <c r="M29" s="44" t="n">
        <f aca="false">M16/(M16+M17)</f>
        <v>0</v>
      </c>
      <c r="N29" s="44" t="e">
        <f aca="false">N16/(N16+N17)</f>
        <v>#DIV/0!</v>
      </c>
      <c r="O29" s="44" t="e">
        <f aca="false">O16/(O16+O17)</f>
        <v>#DIV/0!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1</v>
      </c>
      <c r="C30" s="14" t="n">
        <v>0</v>
      </c>
      <c r="D30" s="13" t="str">
        <f aca="false">IF(E30&gt;200,"7",IF(E30&gt;150,"6",IF(E30&gt;115,"5",IF(E30&gt;84,"4",IF(E30&gt;50,"3",IF(E30&gt;30,"2","1"))))))</f>
        <v>1</v>
      </c>
      <c r="E30" s="14"/>
      <c r="F30" s="3" t="str">
        <f aca="false">CONCATENATE(B30,D30)</f>
        <v>11</v>
      </c>
      <c r="I30" s="9" t="s">
        <v>112</v>
      </c>
      <c r="J30" s="1" t="s">
        <v>113</v>
      </c>
      <c r="K30" s="44" t="n">
        <f aca="false">K16/(K16+K17+K18)</f>
        <v>0.361111111111111</v>
      </c>
      <c r="L30" s="44" t="n">
        <f aca="false">L16/(L16+L17+L18)</f>
        <v>0</v>
      </c>
      <c r="M30" s="44" t="n">
        <f aca="false">M16/(M16+M17+M18)</f>
        <v>0</v>
      </c>
      <c r="N30" s="44" t="e">
        <f aca="false">N16/(N16+N17+N18)</f>
        <v>#DIV/0!</v>
      </c>
      <c r="O30" s="44" t="e">
        <f aca="false">O16/(O16+O17+O18)</f>
        <v>#DIV/0!</v>
      </c>
      <c r="P30" s="44" t="e">
        <f aca="false">P16/(P16+P17+P18)</f>
        <v>#DIV/0!</v>
      </c>
      <c r="Q30" s="44" t="e">
        <f aca="false">Q16/(Q16+Q17+Q18)</f>
        <v>#DIV/0!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1</v>
      </c>
      <c r="C31" s="14" t="n">
        <v>15.5471550555343</v>
      </c>
      <c r="D31" s="13" t="str">
        <f aca="false">IF(E31&gt;200,"7",IF(E31&gt;150,"6",IF(E31&gt;115,"5",IF(E31&gt;84,"4",IF(E31&gt;50,"3",IF(E31&gt;30,"2","1"))))))</f>
        <v>1</v>
      </c>
      <c r="E31" s="14"/>
      <c r="F31" s="3" t="str">
        <f aca="false">CONCATENATE(B31,D31)</f>
        <v>11</v>
      </c>
      <c r="I31" s="9" t="s">
        <v>115</v>
      </c>
      <c r="J31" s="1" t="s">
        <v>116</v>
      </c>
      <c r="K31" s="44" t="e">
        <f aca="false">K25-K26</f>
        <v>#DIV/0!</v>
      </c>
      <c r="L31" s="44" t="e">
        <f aca="false">L25-L26</f>
        <v>#DIV/0!</v>
      </c>
      <c r="M31" s="44" t="e">
        <f aca="false">M25-M26</f>
        <v>#DIV/0!</v>
      </c>
      <c r="N31" s="44" t="e">
        <f aca="false">N25-N26</f>
        <v>#DIV/0!</v>
      </c>
      <c r="O31" s="44" t="e">
        <f aca="false">O25-O26</f>
        <v>#DIV/0!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3</v>
      </c>
      <c r="C32" s="14" t="n">
        <v>74.5478449383179</v>
      </c>
      <c r="D32" s="13" t="str">
        <f aca="false">IF(E32&gt;200,"7",IF(E32&gt;150,"6",IF(E32&gt;115,"5",IF(E32&gt;84,"4",IF(E32&gt;50,"3",IF(E32&gt;30,"2","1"))))))</f>
        <v>1</v>
      </c>
      <c r="E32" s="14"/>
      <c r="F32" s="3" t="str">
        <f aca="false">CONCATENATE(B32,D32)</f>
        <v>31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e">
        <f aca="false">(M16*M19)/(M17*M18)</f>
        <v>#DIV/0!</v>
      </c>
      <c r="N32" s="44" t="e">
        <f aca="false">(N16*N19)/(N17*N18)</f>
        <v>#DIV/0!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3</v>
      </c>
      <c r="C33" s="14" t="n">
        <v>67.0050662045353</v>
      </c>
      <c r="D33" s="13" t="str">
        <f aca="false">IF(E33&gt;200,"7",IF(E33&gt;150,"6",IF(E33&gt;115,"5",IF(E33&gt;84,"4",IF(E33&gt;50,"3",IF(E33&gt;30,"2","1"))))))</f>
        <v>1</v>
      </c>
      <c r="E33" s="14"/>
      <c r="F33" s="3" t="str">
        <f aca="false">CONCATENATE(B33,D33)</f>
        <v>31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2</v>
      </c>
      <c r="C34" s="14" t="n">
        <v>34.9032599565552</v>
      </c>
      <c r="D34" s="13" t="str">
        <f aca="false">IF(E34&gt;200,"7",IF(E34&gt;150,"6",IF(E34&gt;115,"5",IF(E34&gt;84,"4",IF(E34&gt;50,"3",IF(E34&gt;30,"2","1"))))))</f>
        <v>1</v>
      </c>
      <c r="E34" s="14"/>
      <c r="F34" s="3" t="str">
        <f aca="false">CONCATENATE(B34,D34)</f>
        <v>21</v>
      </c>
      <c r="J34" s="1" t="s">
        <v>72</v>
      </c>
      <c r="K34" s="1" t="n">
        <f aca="false">K4+L4+SUM(K5:M5)+SUM(L6:N6)+SUM(M7:O7)+SUM(N8:P8)+SUM(O9:Q9)+SUM(P10:Q10)</f>
        <v>29</v>
      </c>
      <c r="L34" s="1" t="n">
        <f aca="false">K34/R11*100</f>
        <v>80.5555555555556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3</v>
      </c>
      <c r="C35" s="14" t="n">
        <v>63.1340719927256</v>
      </c>
      <c r="D35" s="13" t="str">
        <f aca="false">IF(E35&gt;200,"7",IF(E35&gt;150,"6",IF(E35&gt;115,"5",IF(E35&gt;84,"4",IF(E35&gt;50,"3",IF(E35&gt;30,"2","1"))))))</f>
        <v>1</v>
      </c>
      <c r="E35" s="14"/>
      <c r="F35" s="3" t="str">
        <f aca="false">CONCATENATE(B35,D35)</f>
        <v>31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2</v>
      </c>
      <c r="C36" s="14" t="n">
        <v>39.6856179801856</v>
      </c>
      <c r="D36" s="13" t="str">
        <f aca="false">IF(E36&gt;200,"7",IF(E36&gt;150,"6",IF(E36&gt;115,"5",IF(E36&gt;84,"4",IF(E36&gt;50,"3",IF(E36&gt;30,"2","1"))))))</f>
        <v>1</v>
      </c>
      <c r="E36" s="14"/>
      <c r="F36" s="3" t="str">
        <f aca="false">CONCATENATE(B36,D36)</f>
        <v>21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2</v>
      </c>
      <c r="C37" s="14" t="n">
        <v>30.9735129542985</v>
      </c>
      <c r="D37" s="13" t="str">
        <f aca="false">IF(E37&gt;200,"7",IF(E37&gt;150,"6",IF(E37&gt;115,"5",IF(E37&gt;84,"4",IF(E37&gt;50,"3",IF(E37&gt;30,"2","1"))))))</f>
        <v>1</v>
      </c>
      <c r="E37" s="14"/>
      <c r="F37" s="3" t="str">
        <f aca="false">CONCATENATE(B37,D37)</f>
        <v>21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1</v>
      </c>
      <c r="C38" s="14" t="n">
        <v>16.8003157956373</v>
      </c>
      <c r="D38" s="13" t="str">
        <f aca="false">IF(E38&gt;200,"7",IF(E38&gt;150,"6",IF(E38&gt;115,"5",IF(E38&gt;84,"4",IF(E38&gt;50,"3",IF(E38&gt;30,"2","1"))))))</f>
        <v>1</v>
      </c>
      <c r="E38" s="14"/>
      <c r="F38" s="3" t="str">
        <f aca="false">CONCATENATE(B38,D38)</f>
        <v>11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" activeCellId="0" sqref="E3:E38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1</v>
      </c>
      <c r="C3" s="14"/>
      <c r="D3" s="13" t="str">
        <f aca="false">IF(E3&gt;200,"7",IF(E3&gt;150,"6",IF(E3&gt;115,"5",IF(E3&gt;84,"4",IF(E3&gt;50,"3",IF(E3&gt;30,"2","1"))))))</f>
        <v>1</v>
      </c>
      <c r="E3" s="14"/>
      <c r="F3" s="3" t="str">
        <f aca="false">CONCATENATE(B3,D3)</f>
        <v>11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1</v>
      </c>
      <c r="C4" s="14"/>
      <c r="D4" s="13" t="str">
        <f aca="false">IF(E4&gt;200,"7",IF(E4&gt;150,"6",IF(E4&gt;115,"5",IF(E4&gt;84,"4",IF(E4&gt;50,"3",IF(E4&gt;30,"2","1"))))))</f>
        <v>1</v>
      </c>
      <c r="E4" s="14"/>
      <c r="F4" s="3" t="str">
        <f aca="false">CONCATENATE(B4,D4)</f>
        <v>11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36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36</v>
      </c>
      <c r="T4" s="21"/>
      <c r="U4" s="21"/>
      <c r="V4" s="15" t="n">
        <v>1</v>
      </c>
      <c r="W4" s="26" t="n">
        <f aca="false">K4/$R$11</f>
        <v>1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1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1</v>
      </c>
      <c r="C5" s="14"/>
      <c r="D5" s="13" t="str">
        <f aca="false">IF(E5&gt;200,"7",IF(E5&gt;150,"6",IF(E5&gt;115,"5",IF(E5&gt;84,"4",IF(E5&gt;50,"3",IF(E5&gt;30,"2","1"))))))</f>
        <v>1</v>
      </c>
      <c r="E5" s="14"/>
      <c r="F5" s="3" t="str">
        <f aca="false">CONCATENATE(B5,D5)</f>
        <v>11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1</v>
      </c>
      <c r="C6" s="14"/>
      <c r="D6" s="13" t="str">
        <f aca="false">IF(E6&gt;200,"7",IF(E6&gt;150,"6",IF(E6&gt;115,"5",IF(E6&gt;84,"4",IF(E6&gt;50,"3",IF(E6&gt;30,"2","1"))))))</f>
        <v>1</v>
      </c>
      <c r="E6" s="14"/>
      <c r="F6" s="3" t="str">
        <f aca="false">CONCATENATE(B6,D6)</f>
        <v>11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0</v>
      </c>
      <c r="L6" s="1" t="n">
        <f aca="false">COUNTIF($F$3:$F$401,"32")</f>
        <v>0</v>
      </c>
      <c r="M6" s="24" t="n">
        <f aca="false">COUNTIF($F$3:$F$401,"33")</f>
        <v>0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0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1</v>
      </c>
      <c r="C7" s="14"/>
      <c r="D7" s="13" t="str">
        <f aca="false">IF(E7&gt;200,"7",IF(E7&gt;150,"6",IF(E7&gt;115,"5",IF(E7&gt;84,"4",IF(E7&gt;50,"3",IF(E7&gt;30,"2","1"))))))</f>
        <v>1</v>
      </c>
      <c r="E7" s="14"/>
      <c r="F7" s="3" t="str">
        <f aca="false">CONCATENATE(B7,D7)</f>
        <v>11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0</v>
      </c>
      <c r="L7" s="1" t="n">
        <f aca="false">COUNTIF($F$3:$F$401,"42")</f>
        <v>0</v>
      </c>
      <c r="M7" s="1" t="n">
        <f aca="false">COUNTIF($F$3:$F$401,"43")</f>
        <v>0</v>
      </c>
      <c r="N7" s="24" t="n">
        <f aca="false">COUNTIF($F$3:$F$401,"44")</f>
        <v>0</v>
      </c>
      <c r="O7" s="1" t="n">
        <f aca="false">COUNTIF($F$3:$F$401,"45")</f>
        <v>0</v>
      </c>
      <c r="P7" s="1" t="n">
        <f aca="false">COUNTIF($F$3:$F$401,"46")</f>
        <v>0</v>
      </c>
      <c r="Q7" s="1" t="n">
        <f aca="false">COUNTIF($F$3:$F$401,"47")</f>
        <v>0</v>
      </c>
      <c r="R7" s="25" t="n">
        <f aca="false">SUM(K7:Q7)</f>
        <v>0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</v>
      </c>
      <c r="Y7" s="27" t="n">
        <f aca="false">M7/$R$11</f>
        <v>0</v>
      </c>
      <c r="Z7" s="26" t="n">
        <f aca="false">N7/$R$11</f>
        <v>0</v>
      </c>
      <c r="AA7" s="27" t="n">
        <f aca="false">O7/$R$11</f>
        <v>0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1</v>
      </c>
      <c r="C8" s="14"/>
      <c r="D8" s="13" t="str">
        <f aca="false">IF(E8&gt;200,"7",IF(E8&gt;150,"6",IF(E8&gt;115,"5",IF(E8&gt;84,"4",IF(E8&gt;50,"3",IF(E8&gt;30,"2","1"))))))</f>
        <v>1</v>
      </c>
      <c r="E8" s="14"/>
      <c r="F8" s="3" t="str">
        <f aca="false">CONCATENATE(B8,D8)</f>
        <v>11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0</v>
      </c>
      <c r="N8" s="1" t="n">
        <f aca="false">COUNTIF($F$3:$F$401,"54")</f>
        <v>0</v>
      </c>
      <c r="O8" s="24" t="n">
        <f aca="false">COUNTIF($F$3:$F$401,"55")</f>
        <v>0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0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1</v>
      </c>
      <c r="C9" s="14"/>
      <c r="D9" s="13" t="str">
        <f aca="false">IF(E9&gt;200,"7",IF(E9&gt;150,"6",IF(E9&gt;115,"5",IF(E9&gt;84,"4",IF(E9&gt;50,"3",IF(E9&gt;30,"2","1"))))))</f>
        <v>1</v>
      </c>
      <c r="E9" s="14"/>
      <c r="F9" s="3" t="str">
        <f aca="false">CONCATENATE(B9,D9)</f>
        <v>11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1</v>
      </c>
      <c r="C10" s="14"/>
      <c r="D10" s="13" t="str">
        <f aca="false">IF(E10&gt;200,"7",IF(E10&gt;150,"6",IF(E10&gt;115,"5",IF(E10&gt;84,"4",IF(E10&gt;50,"3",IF(E10&gt;30,"2","1"))))))</f>
        <v>1</v>
      </c>
      <c r="E10" s="14"/>
      <c r="F10" s="3" t="str">
        <f aca="false">CONCATENATE(B10,D10)</f>
        <v>11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1</v>
      </c>
      <c r="C11" s="14"/>
      <c r="D11" s="13" t="str">
        <f aca="false">IF(E11&gt;200,"7",IF(E11&gt;150,"6",IF(E11&gt;115,"5",IF(E11&gt;84,"4",IF(E11&gt;50,"3",IF(E11&gt;30,"2","1"))))))</f>
        <v>1</v>
      </c>
      <c r="E11" s="14"/>
      <c r="F11" s="3" t="str">
        <f aca="false">CONCATENATE(B11,D11)</f>
        <v>11</v>
      </c>
      <c r="G11" s="35"/>
      <c r="H11" s="35"/>
      <c r="I11" s="36"/>
      <c r="J11" s="21"/>
      <c r="K11" s="37" t="n">
        <f aca="false">SUM(K4:K10)</f>
        <v>36</v>
      </c>
      <c r="L11" s="37" t="n">
        <f aca="false">SUM(L4:L10)</f>
        <v>0</v>
      </c>
      <c r="M11" s="37" t="n">
        <f aca="false">SUM(M4:M10)</f>
        <v>0</v>
      </c>
      <c r="N11" s="37" t="n">
        <f aca="false">SUM(N4:N10)</f>
        <v>0</v>
      </c>
      <c r="O11" s="37" t="n">
        <f aca="false">SUM(O4:O10)</f>
        <v>0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36</v>
      </c>
      <c r="T11" s="21"/>
      <c r="U11" s="21"/>
      <c r="V11" s="21"/>
      <c r="W11" s="28" t="n">
        <f aca="false">K11/$R$11</f>
        <v>1</v>
      </c>
      <c r="X11" s="28" t="n">
        <f aca="false">L11/$R$11</f>
        <v>0</v>
      </c>
      <c r="Y11" s="28" t="n">
        <f aca="false">M11/$R$11</f>
        <v>0</v>
      </c>
      <c r="Z11" s="28" t="n">
        <f aca="false">N11/$R$11</f>
        <v>0</v>
      </c>
      <c r="AA11" s="28" t="n">
        <f aca="false">O11/$R$11</f>
        <v>0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1</v>
      </c>
      <c r="C12" s="14"/>
      <c r="D12" s="13" t="str">
        <f aca="false">IF(E12&gt;200,"7",IF(E12&gt;150,"6",IF(E12&gt;115,"5",IF(E12&gt;84,"4",IF(E12&gt;50,"3",IF(E12&gt;30,"2","1"))))))</f>
        <v>1</v>
      </c>
      <c r="E12" s="14"/>
      <c r="F12" s="3" t="str">
        <f aca="false">CONCATENATE(B12,D12)</f>
        <v>11</v>
      </c>
      <c r="G12" s="35"/>
      <c r="H12" s="35"/>
      <c r="J12" s="21" t="s">
        <v>72</v>
      </c>
      <c r="K12" s="1" t="n">
        <f aca="false">K34</f>
        <v>36</v>
      </c>
      <c r="L12" s="44" t="n">
        <f aca="false">L34</f>
        <v>100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1</v>
      </c>
      <c r="C13" s="14"/>
      <c r="D13" s="13" t="str">
        <f aca="false">IF(E13&gt;200,"7",IF(E13&gt;150,"6",IF(E13&gt;115,"5",IF(E13&gt;84,"4",IF(E13&gt;50,"3",IF(E13&gt;30,"2","1"))))))</f>
        <v>1</v>
      </c>
      <c r="E13" s="14"/>
      <c r="F13" s="3" t="str">
        <f aca="false">CONCATENATE(B13,D13)</f>
        <v>11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1</v>
      </c>
      <c r="C14" s="14"/>
      <c r="D14" s="13" t="str">
        <f aca="false">IF(E14&gt;200,"7",IF(E14&gt;150,"6",IF(E14&gt;115,"5",IF(E14&gt;84,"4",IF(E14&gt;50,"3",IF(E14&gt;30,"2","1"))))))</f>
        <v>1</v>
      </c>
      <c r="E14" s="14"/>
      <c r="F14" s="3" t="str">
        <f aca="false">CONCATENATE(B14,D14)</f>
        <v>11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1</v>
      </c>
      <c r="C15" s="14"/>
      <c r="D15" s="13" t="str">
        <f aca="false">IF(E15&gt;200,"7",IF(E15&gt;150,"6",IF(E15&gt;115,"5",IF(E15&gt;84,"4",IF(E15&gt;50,"3",IF(E15&gt;30,"2","1"))))))</f>
        <v>1</v>
      </c>
      <c r="E15" s="14"/>
      <c r="F15" s="3" t="str">
        <f aca="false">CONCATENATE(B15,D15)</f>
        <v>11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1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1</v>
      </c>
      <c r="C16" s="14"/>
      <c r="D16" s="13" t="str">
        <f aca="false">IF(E16&gt;200,"7",IF(E16&gt;150,"6",IF(E16&gt;115,"5",IF(E16&gt;84,"4",IF(E16&gt;50,"3",IF(E16&gt;30,"2","1"))))))</f>
        <v>1</v>
      </c>
      <c r="E16" s="14"/>
      <c r="F16" s="3" t="str">
        <f aca="false">CONCATENATE(B16,D16)</f>
        <v>11</v>
      </c>
      <c r="G16" s="30" t="n">
        <v>3</v>
      </c>
      <c r="H16" s="3" t="s">
        <v>76</v>
      </c>
      <c r="J16" s="1" t="s">
        <v>77</v>
      </c>
      <c r="K16" s="1" t="n">
        <f aca="false">K4</f>
        <v>36</v>
      </c>
      <c r="L16" s="1" t="n">
        <f aca="false">L5</f>
        <v>0</v>
      </c>
      <c r="M16" s="1" t="n">
        <f aca="false">M6</f>
        <v>0</v>
      </c>
      <c r="N16" s="1" t="n">
        <f aca="false">N7</f>
        <v>0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1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1</v>
      </c>
      <c r="C17" s="14"/>
      <c r="D17" s="13" t="str">
        <f aca="false">IF(E17&gt;200,"7",IF(E17&gt;150,"6",IF(E17&gt;115,"5",IF(E17&gt;84,"4",IF(E17&gt;50,"3",IF(E17&gt;30,"2","1"))))))</f>
        <v>1</v>
      </c>
      <c r="E17" s="14"/>
      <c r="F17" s="3" t="str">
        <f aca="false">CONCATENATE(B17,D17)</f>
        <v>11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0</v>
      </c>
      <c r="N17" s="1" t="n">
        <f aca="false">R7-N16</f>
        <v>0</v>
      </c>
      <c r="O17" s="1" t="n">
        <f aca="false">R8-O16</f>
        <v>0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1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1</v>
      </c>
      <c r="C18" s="14"/>
      <c r="D18" s="13" t="str">
        <f aca="false">IF(E18&gt;200,"7",IF(E18&gt;150,"6",IF(E18&gt;115,"5",IF(E18&gt;84,"4",IF(E18&gt;50,"3",IF(E18&gt;30,"2","1"))))))</f>
        <v>1</v>
      </c>
      <c r="E18" s="14"/>
      <c r="F18" s="3" t="str">
        <f aca="false">CONCATENATE(B18,D18)</f>
        <v>11</v>
      </c>
      <c r="G18" s="32" t="n">
        <v>5</v>
      </c>
      <c r="H18" s="3" t="s">
        <v>82</v>
      </c>
      <c r="J18" s="1" t="s">
        <v>83</v>
      </c>
      <c r="K18" s="1" t="n">
        <f aca="false">K11-K16</f>
        <v>0</v>
      </c>
      <c r="L18" s="1" t="n">
        <f aca="false">L11-L16</f>
        <v>0</v>
      </c>
      <c r="M18" s="1" t="n">
        <f aca="false">M11-M16</f>
        <v>0</v>
      </c>
      <c r="N18" s="1" t="n">
        <f aca="false">N11-N16</f>
        <v>0</v>
      </c>
      <c r="O18" s="1" t="n">
        <f aca="false">O11-O16</f>
        <v>0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1</v>
      </c>
      <c r="C19" s="14"/>
      <c r="D19" s="13" t="str">
        <f aca="false">IF(E19&gt;200,"7",IF(E19&gt;150,"6",IF(E19&gt;115,"5",IF(E19&gt;84,"4",IF(E19&gt;50,"3",IF(E19&gt;30,"2","1"))))))</f>
        <v>1</v>
      </c>
      <c r="E19" s="14"/>
      <c r="F19" s="3" t="str">
        <f aca="false">CONCATENATE(B19,D19)</f>
        <v>11</v>
      </c>
      <c r="G19" s="33" t="n">
        <v>6</v>
      </c>
      <c r="H19" s="3" t="s">
        <v>84</v>
      </c>
      <c r="J19" s="1" t="s">
        <v>85</v>
      </c>
      <c r="K19" s="1" t="n">
        <f aca="false">$R$11-R4-K11+K16</f>
        <v>0</v>
      </c>
      <c r="L19" s="1" t="n">
        <f aca="false">$R$11-R5-L11+L16</f>
        <v>36</v>
      </c>
      <c r="M19" s="1" t="n">
        <f aca="false">$R$11-R6-M11+M16</f>
        <v>36</v>
      </c>
      <c r="N19" s="1" t="n">
        <f aca="false">$R$11-R7-N11+N16</f>
        <v>36</v>
      </c>
      <c r="O19" s="1" t="n">
        <f aca="false">$R$11-R8-O11+O16</f>
        <v>36</v>
      </c>
      <c r="P19" s="1" t="n">
        <f aca="false">$R$11-R9-P11+P16</f>
        <v>36</v>
      </c>
      <c r="Q19" s="43" t="n">
        <f aca="false">$R$11-R10-Q11+Q16</f>
        <v>36</v>
      </c>
      <c r="W19" s="0" t="s">
        <v>51</v>
      </c>
      <c r="X19" s="42" t="e">
        <f aca="false">(X15-X16)/(1-X16)</f>
        <v>#DIV/0!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1</v>
      </c>
      <c r="C20" s="14"/>
      <c r="D20" s="13" t="str">
        <f aca="false">IF(E20&gt;200,"7",IF(E20&gt;150,"6",IF(E20&gt;115,"5",IF(E20&gt;84,"4",IF(E20&gt;50,"3",IF(E20&gt;30,"2","1"))))))</f>
        <v>1</v>
      </c>
      <c r="E20" s="14"/>
      <c r="F20" s="3" t="str">
        <f aca="false">CONCATENATE(B20,D20)</f>
        <v>11</v>
      </c>
      <c r="G20" s="34" t="n">
        <v>7</v>
      </c>
      <c r="H20" s="35" t="s">
        <v>86</v>
      </c>
      <c r="J20" s="1" t="s">
        <v>87</v>
      </c>
      <c r="K20" s="1" t="n">
        <f aca="false">SUM(K16:K19)</f>
        <v>36</v>
      </c>
      <c r="L20" s="1" t="n">
        <f aca="false">SUM(L16:L19)</f>
        <v>36</v>
      </c>
      <c r="M20" s="1" t="n">
        <f aca="false">SUM(M16:M19)</f>
        <v>36</v>
      </c>
      <c r="N20" s="1" t="n">
        <f aca="false">SUM(N16:N19)</f>
        <v>36</v>
      </c>
      <c r="O20" s="1" t="n">
        <f aca="false">SUM(O16:O19)</f>
        <v>36</v>
      </c>
      <c r="P20" s="1" t="n">
        <f aca="false">SUM(P16:P19)</f>
        <v>36</v>
      </c>
      <c r="Q20" s="1" t="n">
        <f aca="false">SUM(Q16:Q19)</f>
        <v>36</v>
      </c>
      <c r="W20" s="0" t="s">
        <v>52</v>
      </c>
      <c r="X20" s="42" t="e">
        <f aca="false">(X15-X16)/(1-X17)</f>
        <v>#DIV/0!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1</v>
      </c>
      <c r="C21" s="14"/>
      <c r="D21" s="13" t="str">
        <f aca="false">IF(E21&gt;200,"7",IF(E21&gt;150,"6",IF(E21&gt;115,"5",IF(E21&gt;84,"4",IF(E21&gt;50,"3",IF(E21&gt;30,"2","1"))))))</f>
        <v>1</v>
      </c>
      <c r="E21" s="14"/>
      <c r="F21" s="3" t="str">
        <f aca="false">CONCATENATE(B21,D21)</f>
        <v>11</v>
      </c>
      <c r="G21" s="35"/>
      <c r="H21" s="35"/>
      <c r="W21" s="0" t="s">
        <v>53</v>
      </c>
      <c r="X21" s="42" t="n">
        <f aca="false">(K4+L5+M6+N7+O8+P9+Q10)/R11</f>
        <v>1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1</v>
      </c>
      <c r="C22" s="14"/>
      <c r="D22" s="13" t="str">
        <f aca="false">IF(E22&gt;200,"7",IF(E22&gt;150,"6",IF(E22&gt;115,"5",IF(E22&gt;84,"4",IF(E22&gt;50,"3",IF(E22&gt;30,"2","1"))))))</f>
        <v>1</v>
      </c>
      <c r="E22" s="14"/>
      <c r="F22" s="3" t="str">
        <f aca="false">CONCATENATE(B22,D22)</f>
        <v>11</v>
      </c>
      <c r="G22" s="35"/>
      <c r="H22" s="35"/>
      <c r="I22" s="9" t="s">
        <v>89</v>
      </c>
      <c r="J22" s="1" t="s">
        <v>90</v>
      </c>
      <c r="K22" s="44" t="n">
        <f aca="false">(K16+K18)/K20</f>
        <v>1</v>
      </c>
      <c r="L22" s="44" t="n">
        <f aca="false">(L16+L18)/L20</f>
        <v>0</v>
      </c>
      <c r="M22" s="44" t="n">
        <f aca="false">(M16+M18)/M20</f>
        <v>0</v>
      </c>
      <c r="N22" s="44" t="n">
        <f aca="false">(N16+N18)/N20</f>
        <v>0</v>
      </c>
      <c r="O22" s="44" t="n">
        <f aca="false">(O16+O18)/O20</f>
        <v>0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1</v>
      </c>
      <c r="C23" s="14"/>
      <c r="D23" s="13" t="str">
        <f aca="false">IF(E23&gt;200,"7",IF(E23&gt;150,"6",IF(E23&gt;115,"5",IF(E23&gt;84,"4",IF(E23&gt;50,"3",IF(E23&gt;30,"2","1"))))))</f>
        <v>1</v>
      </c>
      <c r="E23" s="14"/>
      <c r="F23" s="3" t="str">
        <f aca="false">CONCATENATE(B23,D23)</f>
        <v>11</v>
      </c>
      <c r="I23" s="9" t="s">
        <v>93</v>
      </c>
      <c r="J23" s="1" t="s">
        <v>94</v>
      </c>
      <c r="K23" s="44" t="n">
        <f aca="false">(K16+K17)/K20</f>
        <v>1</v>
      </c>
      <c r="L23" s="44" t="n">
        <f aca="false">(L16+L17)/L20</f>
        <v>0</v>
      </c>
      <c r="M23" s="44" t="n">
        <f aca="false">(M16+M17)/M20</f>
        <v>0</v>
      </c>
      <c r="N23" s="44" t="n">
        <f aca="false">(N16+N17)/N20</f>
        <v>0</v>
      </c>
      <c r="O23" s="44" t="n">
        <f aca="false">(O16+O17)/O20</f>
        <v>0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1</v>
      </c>
      <c r="C24" s="14"/>
      <c r="D24" s="13" t="str">
        <f aca="false">IF(E24&gt;200,"7",IF(E24&gt;150,"6",IF(E24&gt;115,"5",IF(E24&gt;84,"4",IF(E24&gt;50,"3",IF(E24&gt;30,"2","1"))))))</f>
        <v>1</v>
      </c>
      <c r="E24" s="14"/>
      <c r="F24" s="3" t="str">
        <f aca="false">CONCATENATE(B24,D24)</f>
        <v>11</v>
      </c>
      <c r="I24" s="9" t="s">
        <v>96</v>
      </c>
      <c r="J24" s="1" t="s">
        <v>97</v>
      </c>
      <c r="K24" s="44" t="n">
        <f aca="false">(K16+K17)/(K16+K18)</f>
        <v>1</v>
      </c>
      <c r="L24" s="44" t="e">
        <f aca="false">(L16+L17)/(L16+L18)</f>
        <v>#DIV/0!</v>
      </c>
      <c r="M24" s="44" t="e">
        <f aca="false">(M16+M17)/(M16+M18)</f>
        <v>#DIV/0!</v>
      </c>
      <c r="N24" s="44" t="e">
        <f aca="false">(N16+N17)/(N16+N18)</f>
        <v>#DIV/0!</v>
      </c>
      <c r="O24" s="44" t="e">
        <f aca="false">(O16+O17)/(O16+O18)</f>
        <v>#DIV/0!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1</v>
      </c>
      <c r="C25" s="14"/>
      <c r="D25" s="13" t="str">
        <f aca="false">IF(E25&gt;200,"7",IF(E25&gt;150,"6",IF(E25&gt;115,"5",IF(E25&gt;84,"4",IF(E25&gt;50,"3",IF(E25&gt;30,"2","1"))))))</f>
        <v>1</v>
      </c>
      <c r="E25" s="14"/>
      <c r="F25" s="3" t="str">
        <f aca="false">CONCATENATE(B25,D25)</f>
        <v>11</v>
      </c>
      <c r="I25" s="9" t="s">
        <v>99</v>
      </c>
      <c r="J25" s="1" t="s">
        <v>100</v>
      </c>
      <c r="K25" s="44" t="n">
        <f aca="false">K16/(K16+K18)</f>
        <v>1</v>
      </c>
      <c r="L25" s="44" t="e">
        <f aca="false">L16/(L16+L18)</f>
        <v>#DIV/0!</v>
      </c>
      <c r="M25" s="44" t="e">
        <f aca="false">M16/(M16+M18)</f>
        <v>#DIV/0!</v>
      </c>
      <c r="N25" s="44" t="e">
        <f aca="false">N16/(N16+N18)</f>
        <v>#DIV/0!</v>
      </c>
      <c r="O25" s="44" t="e">
        <f aca="false">O16/(O16+O18)</f>
        <v>#DIV/0!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1</v>
      </c>
      <c r="C26" s="14"/>
      <c r="D26" s="13" t="str">
        <f aca="false">IF(E26&gt;200,"7",IF(E26&gt;150,"6",IF(E26&gt;115,"5",IF(E26&gt;84,"4",IF(E26&gt;50,"3",IF(E26&gt;30,"2","1"))))))</f>
        <v>1</v>
      </c>
      <c r="E26" s="14"/>
      <c r="F26" s="3" t="str">
        <f aca="false">CONCATENATE(B26,D26)</f>
        <v>11</v>
      </c>
      <c r="I26" s="1" t="s">
        <v>102</v>
      </c>
      <c r="J26" s="1" t="s">
        <v>84</v>
      </c>
      <c r="K26" s="44" t="e">
        <f aca="false">K17/(K17+K19)</f>
        <v>#DIV/0!</v>
      </c>
      <c r="L26" s="44" t="n">
        <f aca="false">L17/(L17+L19)</f>
        <v>0</v>
      </c>
      <c r="M26" s="44" t="n">
        <f aca="false">M17/(M17+M19)</f>
        <v>0</v>
      </c>
      <c r="N26" s="44" t="n">
        <f aca="false">N17/(N17+N19)</f>
        <v>0</v>
      </c>
      <c r="O26" s="44" t="n">
        <f aca="false">O17/(O17+O19)</f>
        <v>0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1</v>
      </c>
      <c r="C27" s="14"/>
      <c r="D27" s="13" t="str">
        <f aca="false">IF(E27&gt;200,"7",IF(E27&gt;150,"6",IF(E27&gt;115,"5",IF(E27&gt;84,"4",IF(E27&gt;50,"3",IF(E27&gt;30,"2","1"))))))</f>
        <v>1</v>
      </c>
      <c r="E27" s="14"/>
      <c r="F27" s="3" t="str">
        <f aca="false">CONCATENATE(B27,D27)</f>
        <v>11</v>
      </c>
      <c r="I27" s="9" t="s">
        <v>104</v>
      </c>
      <c r="J27" s="1" t="s">
        <v>105</v>
      </c>
      <c r="K27" s="44" t="n">
        <f aca="false">K17/(K16+K17)</f>
        <v>0</v>
      </c>
      <c r="L27" s="44" t="e">
        <f aca="false">L17/(L16+L17)</f>
        <v>#DIV/0!</v>
      </c>
      <c r="M27" s="44" t="e">
        <f aca="false">M17/(M16+M17)</f>
        <v>#DIV/0!</v>
      </c>
      <c r="N27" s="44" t="e">
        <f aca="false">N17/(N16+N17)</f>
        <v>#DIV/0!</v>
      </c>
      <c r="O27" s="44" t="e">
        <f aca="false">O17/(O16+O17)</f>
        <v>#DIV/0!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1</v>
      </c>
      <c r="C28" s="14"/>
      <c r="D28" s="13" t="str">
        <f aca="false">IF(E28&gt;200,"7",IF(E28&gt;150,"6",IF(E28&gt;115,"5",IF(E28&gt;84,"4",IF(E28&gt;50,"3",IF(E28&gt;30,"2","1"))))))</f>
        <v>1</v>
      </c>
      <c r="E28" s="14"/>
      <c r="F28" s="3" t="str">
        <f aca="false">CONCATENATE(B28,D28)</f>
        <v>11</v>
      </c>
      <c r="I28" s="9" t="s">
        <v>107</v>
      </c>
      <c r="J28" s="1" t="s">
        <v>53</v>
      </c>
      <c r="K28" s="44" t="n">
        <f aca="false">(K16+K19)/K20</f>
        <v>1</v>
      </c>
      <c r="L28" s="44" t="n">
        <f aca="false">(L16+L19)/L20</f>
        <v>1</v>
      </c>
      <c r="M28" s="44" t="n">
        <f aca="false">(M16+M19)/M20</f>
        <v>1</v>
      </c>
      <c r="N28" s="44" t="n">
        <f aca="false">(N16+N19)/N20</f>
        <v>1</v>
      </c>
      <c r="O28" s="44" t="n">
        <f aca="false">(O16+O19)/O20</f>
        <v>1</v>
      </c>
      <c r="P28" s="44" t="n">
        <f aca="false">(P16+P19)/P20</f>
        <v>1</v>
      </c>
      <c r="Q28" s="44" t="n">
        <f aca="false">(Q16+Q19)/Q20</f>
        <v>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1</v>
      </c>
      <c r="C29" s="14"/>
      <c r="D29" s="13" t="str">
        <f aca="false">IF(E29&gt;200,"7",IF(E29&gt;150,"6",IF(E29&gt;115,"5",IF(E29&gt;84,"4",IF(E29&gt;50,"3",IF(E29&gt;30,"2","1"))))))</f>
        <v>1</v>
      </c>
      <c r="E29" s="14"/>
      <c r="F29" s="3" t="str">
        <f aca="false">CONCATENATE(B29,D29)</f>
        <v>11</v>
      </c>
      <c r="I29" s="9" t="s">
        <v>109</v>
      </c>
      <c r="J29" s="1" t="s">
        <v>110</v>
      </c>
      <c r="K29" s="44" t="n">
        <f aca="false">K16/(K16+K17)</f>
        <v>1</v>
      </c>
      <c r="L29" s="44" t="e">
        <f aca="false">L16/(L16+L17)</f>
        <v>#DIV/0!</v>
      </c>
      <c r="M29" s="44" t="e">
        <f aca="false">M16/(M16+M17)</f>
        <v>#DIV/0!</v>
      </c>
      <c r="N29" s="44" t="e">
        <f aca="false">N16/(N16+N17)</f>
        <v>#DIV/0!</v>
      </c>
      <c r="O29" s="44" t="e">
        <f aca="false">O16/(O16+O17)</f>
        <v>#DIV/0!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1</v>
      </c>
      <c r="C30" s="14"/>
      <c r="D30" s="13" t="str">
        <f aca="false">IF(E30&gt;200,"7",IF(E30&gt;150,"6",IF(E30&gt;115,"5",IF(E30&gt;84,"4",IF(E30&gt;50,"3",IF(E30&gt;30,"2","1"))))))</f>
        <v>1</v>
      </c>
      <c r="E30" s="14"/>
      <c r="F30" s="3" t="str">
        <f aca="false">CONCATENATE(B30,D30)</f>
        <v>11</v>
      </c>
      <c r="I30" s="9" t="s">
        <v>112</v>
      </c>
      <c r="J30" s="1" t="s">
        <v>113</v>
      </c>
      <c r="K30" s="44" t="n">
        <f aca="false">K16/(K16+K17+K18)</f>
        <v>1</v>
      </c>
      <c r="L30" s="44" t="e">
        <f aca="false">L16/(L16+L17+L18)</f>
        <v>#DIV/0!</v>
      </c>
      <c r="M30" s="44" t="e">
        <f aca="false">M16/(M16+M17+M18)</f>
        <v>#DIV/0!</v>
      </c>
      <c r="N30" s="44" t="e">
        <f aca="false">N16/(N16+N17+N18)</f>
        <v>#DIV/0!</v>
      </c>
      <c r="O30" s="44" t="e">
        <f aca="false">O16/(O16+O17+O18)</f>
        <v>#DIV/0!</v>
      </c>
      <c r="P30" s="44" t="e">
        <f aca="false">P16/(P16+P17+P18)</f>
        <v>#DIV/0!</v>
      </c>
      <c r="Q30" s="44" t="e">
        <f aca="false">Q16/(Q16+Q17+Q18)</f>
        <v>#DIV/0!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1</v>
      </c>
      <c r="C31" s="14"/>
      <c r="D31" s="13" t="str">
        <f aca="false">IF(E31&gt;200,"7",IF(E31&gt;150,"6",IF(E31&gt;115,"5",IF(E31&gt;84,"4",IF(E31&gt;50,"3",IF(E31&gt;30,"2","1"))))))</f>
        <v>1</v>
      </c>
      <c r="E31" s="14"/>
      <c r="F31" s="3" t="str">
        <f aca="false">CONCATENATE(B31,D31)</f>
        <v>11</v>
      </c>
      <c r="I31" s="9" t="s">
        <v>115</v>
      </c>
      <c r="J31" s="1" t="s">
        <v>116</v>
      </c>
      <c r="K31" s="44" t="e">
        <f aca="false">K25-K26</f>
        <v>#DIV/0!</v>
      </c>
      <c r="L31" s="44" t="e">
        <f aca="false">L25-L26</f>
        <v>#DIV/0!</v>
      </c>
      <c r="M31" s="44" t="e">
        <f aca="false">M25-M26</f>
        <v>#DIV/0!</v>
      </c>
      <c r="N31" s="44" t="e">
        <f aca="false">N25-N26</f>
        <v>#DIV/0!</v>
      </c>
      <c r="O31" s="44" t="e">
        <f aca="false">O25-O26</f>
        <v>#DIV/0!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1</v>
      </c>
      <c r="C32" s="14"/>
      <c r="D32" s="13" t="str">
        <f aca="false">IF(E32&gt;200,"7",IF(E32&gt;150,"6",IF(E32&gt;115,"5",IF(E32&gt;84,"4",IF(E32&gt;50,"3",IF(E32&gt;30,"2","1"))))))</f>
        <v>1</v>
      </c>
      <c r="E32" s="14"/>
      <c r="F32" s="3" t="str">
        <f aca="false">CONCATENATE(B32,D32)</f>
        <v>11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e">
        <f aca="false">(M16*M19)/(M17*M18)</f>
        <v>#DIV/0!</v>
      </c>
      <c r="N32" s="44" t="e">
        <f aca="false">(N16*N19)/(N17*N18)</f>
        <v>#DIV/0!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1</v>
      </c>
      <c r="C33" s="14"/>
      <c r="D33" s="13" t="str">
        <f aca="false">IF(E33&gt;200,"7",IF(E33&gt;150,"6",IF(E33&gt;115,"5",IF(E33&gt;84,"4",IF(E33&gt;50,"3",IF(E33&gt;30,"2","1"))))))</f>
        <v>1</v>
      </c>
      <c r="E33" s="14"/>
      <c r="F33" s="3" t="str">
        <f aca="false">CONCATENATE(B33,D33)</f>
        <v>11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1</v>
      </c>
      <c r="C34" s="14"/>
      <c r="D34" s="13" t="str">
        <f aca="false">IF(E34&gt;200,"7",IF(E34&gt;150,"6",IF(E34&gt;115,"5",IF(E34&gt;84,"4",IF(E34&gt;50,"3",IF(E34&gt;30,"2","1"))))))</f>
        <v>1</v>
      </c>
      <c r="E34" s="14"/>
      <c r="F34" s="3" t="str">
        <f aca="false">CONCATENATE(B34,D34)</f>
        <v>11</v>
      </c>
      <c r="J34" s="1" t="s">
        <v>72</v>
      </c>
      <c r="K34" s="1" t="n">
        <f aca="false">K4+L4+SUM(K5:M5)+SUM(L6:N6)+SUM(M7:O7)+SUM(N8:P8)+SUM(O9:Q9)+SUM(P10:Q10)</f>
        <v>36</v>
      </c>
      <c r="L34" s="1" t="n">
        <f aca="false">K34/R11*100</f>
        <v>100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1</v>
      </c>
      <c r="C35" s="14"/>
      <c r="D35" s="13" t="str">
        <f aca="false">IF(E35&gt;200,"7",IF(E35&gt;150,"6",IF(E35&gt;115,"5",IF(E35&gt;84,"4",IF(E35&gt;50,"3",IF(E35&gt;30,"2","1"))))))</f>
        <v>1</v>
      </c>
      <c r="E35" s="14"/>
      <c r="F35" s="3" t="str">
        <f aca="false">CONCATENATE(B35,D35)</f>
        <v>11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1</v>
      </c>
      <c r="C36" s="14"/>
      <c r="D36" s="13" t="str">
        <f aca="false">IF(E36&gt;200,"7",IF(E36&gt;150,"6",IF(E36&gt;115,"5",IF(E36&gt;84,"4",IF(E36&gt;50,"3",IF(E36&gt;30,"2","1"))))))</f>
        <v>1</v>
      </c>
      <c r="E36" s="14"/>
      <c r="F36" s="3" t="str">
        <f aca="false">CONCATENATE(B36,D36)</f>
        <v>11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1</v>
      </c>
      <c r="C37" s="14"/>
      <c r="D37" s="13" t="str">
        <f aca="false">IF(E37&gt;200,"7",IF(E37&gt;150,"6",IF(E37&gt;115,"5",IF(E37&gt;84,"4",IF(E37&gt;50,"3",IF(E37&gt;30,"2","1"))))))</f>
        <v>1</v>
      </c>
      <c r="E37" s="14"/>
      <c r="F37" s="3" t="str">
        <f aca="false">CONCATENATE(B37,D37)</f>
        <v>11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1</v>
      </c>
      <c r="C38" s="14"/>
      <c r="D38" s="13" t="str">
        <f aca="false">IF(E38&gt;200,"7",IF(E38&gt;150,"6",IF(E38&gt;115,"5",IF(E38&gt;84,"4",IF(E38&gt;50,"3",IF(E38&gt;30,"2","1"))))))</f>
        <v>1</v>
      </c>
      <c r="E38" s="14"/>
      <c r="F38" s="3" t="str">
        <f aca="false">CONCATENATE(B38,D38)</f>
        <v>11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" activeCellId="0" sqref="E3:E38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1</v>
      </c>
      <c r="C3" s="14"/>
      <c r="D3" s="13" t="str">
        <f aca="false">IF(E3&gt;200,"7",IF(E3&gt;150,"6",IF(E3&gt;115,"5",IF(E3&gt;84,"4",IF(E3&gt;50,"3",IF(E3&gt;30,"2","1"))))))</f>
        <v>1</v>
      </c>
      <c r="E3" s="14"/>
      <c r="F3" s="3" t="str">
        <f aca="false">CONCATENATE(B3,D3)</f>
        <v>11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1</v>
      </c>
      <c r="C4" s="14"/>
      <c r="D4" s="13" t="str">
        <f aca="false">IF(E4&gt;200,"7",IF(E4&gt;150,"6",IF(E4&gt;115,"5",IF(E4&gt;84,"4",IF(E4&gt;50,"3",IF(E4&gt;30,"2","1"))))))</f>
        <v>1</v>
      </c>
      <c r="E4" s="14"/>
      <c r="F4" s="3" t="str">
        <f aca="false">CONCATENATE(B4,D4)</f>
        <v>11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36</v>
      </c>
      <c r="L4" s="1" t="n">
        <f aca="false">COUNTIF($F$3:$F$38,"12")</f>
        <v>0</v>
      </c>
      <c r="M4" s="1" t="n">
        <f aca="false">COUNTIF($F$3:$F$38,"13")</f>
        <v>0</v>
      </c>
      <c r="N4" s="1" t="n">
        <f aca="false">COUNTIF($F$3:$F$38,"14")</f>
        <v>0</v>
      </c>
      <c r="O4" s="1" t="n">
        <f aca="false">COUNTIF($F$3:$F$38,"15")</f>
        <v>0</v>
      </c>
      <c r="P4" s="1" t="n">
        <f aca="false">COUNTIF($F$3:$F$38,"16")</f>
        <v>0</v>
      </c>
      <c r="Q4" s="1" t="n">
        <f aca="false">COUNTIF($F$3:$F$38,"17")</f>
        <v>0</v>
      </c>
      <c r="R4" s="25" t="n">
        <f aca="false">SUM(K4:Q4)</f>
        <v>36</v>
      </c>
      <c r="T4" s="21"/>
      <c r="U4" s="21"/>
      <c r="V4" s="15" t="n">
        <v>1</v>
      </c>
      <c r="W4" s="26" t="n">
        <f aca="false">K4/$R$11</f>
        <v>1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1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1</v>
      </c>
      <c r="C5" s="14"/>
      <c r="D5" s="13" t="str">
        <f aca="false">IF(E5&gt;200,"7",IF(E5&gt;150,"6",IF(E5&gt;115,"5",IF(E5&gt;84,"4",IF(E5&gt;50,"3",IF(E5&gt;30,"2","1"))))))</f>
        <v>1</v>
      </c>
      <c r="E5" s="14"/>
      <c r="F5" s="3" t="str">
        <f aca="false">CONCATENATE(B5,D5)</f>
        <v>11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COUNTIF($F$3:$F$38,"21")</f>
        <v>0</v>
      </c>
      <c r="L5" s="24" t="n">
        <f aca="false">COUNTIF($F$3:$F$38,"22")</f>
        <v>0</v>
      </c>
      <c r="M5" s="1" t="n">
        <f aca="false">COUNTIF($F$3:$F$38,"23")</f>
        <v>0</v>
      </c>
      <c r="N5" s="1" t="n">
        <f aca="false">COUNTIF($F$3:$F$38,"24")</f>
        <v>0</v>
      </c>
      <c r="O5" s="1" t="n">
        <f aca="false">COUNTIF($F$3:$F$38,"25")</f>
        <v>0</v>
      </c>
      <c r="P5" s="1" t="n">
        <f aca="false">COUNTIF($F$3:$F$38,"26")</f>
        <v>0</v>
      </c>
      <c r="Q5" s="1" t="n">
        <f aca="false">COUNTIF($F$3:$F$38,"27")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1</v>
      </c>
      <c r="C6" s="14"/>
      <c r="D6" s="13" t="str">
        <f aca="false">IF(E6&gt;200,"7",IF(E6&gt;150,"6",IF(E6&gt;115,"5",IF(E6&gt;84,"4",IF(E6&gt;50,"3",IF(E6&gt;30,"2","1"))))))</f>
        <v>1</v>
      </c>
      <c r="E6" s="14"/>
      <c r="F6" s="3" t="str">
        <f aca="false">CONCATENATE(B6,D6)</f>
        <v>11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COUNTIF($F$3:$F$38,"31")</f>
        <v>0</v>
      </c>
      <c r="L6" s="1" t="n">
        <f aca="false">COUNTIF($F$3:$F$38,"32")</f>
        <v>0</v>
      </c>
      <c r="M6" s="24" t="n">
        <f aca="false">COUNTIF($F$3:$F$38,"33")</f>
        <v>0</v>
      </c>
      <c r="N6" s="1" t="n">
        <f aca="false">COUNTIF($F$3:$F$38,"34")</f>
        <v>0</v>
      </c>
      <c r="O6" s="1" t="n">
        <f aca="false">COUNTIF($F$3:$F$38,"35")</f>
        <v>0</v>
      </c>
      <c r="P6" s="1" t="n">
        <f aca="false">COUNTIF($F$3:$F$38,"36")</f>
        <v>0</v>
      </c>
      <c r="Q6" s="1" t="n">
        <f aca="false">COUNTIF($F$3:$F$38,"37")</f>
        <v>0</v>
      </c>
      <c r="R6" s="25" t="n">
        <f aca="false">SUM(K6:Q6)</f>
        <v>0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1</v>
      </c>
      <c r="C7" s="14"/>
      <c r="D7" s="13" t="str">
        <f aca="false">IF(E7&gt;200,"7",IF(E7&gt;150,"6",IF(E7&gt;115,"5",IF(E7&gt;84,"4",IF(E7&gt;50,"3",IF(E7&gt;30,"2","1"))))))</f>
        <v>1</v>
      </c>
      <c r="E7" s="14"/>
      <c r="F7" s="3" t="str">
        <f aca="false">CONCATENATE(B7,D7)</f>
        <v>11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COUNTIF($F$3:$F$38,"41")</f>
        <v>0</v>
      </c>
      <c r="L7" s="1" t="n">
        <f aca="false">COUNTIF($F$3:$F$38,"42")</f>
        <v>0</v>
      </c>
      <c r="M7" s="1" t="n">
        <f aca="false">COUNTIF($F$3:$F$38,"43")</f>
        <v>0</v>
      </c>
      <c r="N7" s="24" t="n">
        <f aca="false">COUNTIF($F$3:$F$38,"44")</f>
        <v>0</v>
      </c>
      <c r="O7" s="1" t="n">
        <f aca="false">COUNTIF($F$3:$F$38,"45")</f>
        <v>0</v>
      </c>
      <c r="P7" s="1" t="n">
        <f aca="false">COUNTIF($F$3:$F$38,"46")</f>
        <v>0</v>
      </c>
      <c r="Q7" s="1" t="n">
        <f aca="false">COUNTIF($F$3:$F$38,"47")</f>
        <v>0</v>
      </c>
      <c r="R7" s="25" t="n">
        <f aca="false">SUM(K7:Q7)</f>
        <v>0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</v>
      </c>
      <c r="Y7" s="27" t="n">
        <f aca="false">M7/$R$11</f>
        <v>0</v>
      </c>
      <c r="Z7" s="26" t="n">
        <f aca="false">N7/$R$11</f>
        <v>0</v>
      </c>
      <c r="AA7" s="27" t="n">
        <f aca="false">O7/$R$11</f>
        <v>0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1</v>
      </c>
      <c r="C8" s="14"/>
      <c r="D8" s="13" t="str">
        <f aca="false">IF(E8&gt;200,"7",IF(E8&gt;150,"6",IF(E8&gt;115,"5",IF(E8&gt;84,"4",IF(E8&gt;50,"3",IF(E8&gt;30,"2","1"))))))</f>
        <v>1</v>
      </c>
      <c r="E8" s="14"/>
      <c r="F8" s="3" t="str">
        <f aca="false">CONCATENATE(B8,D8)</f>
        <v>11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COUNTIF($F$3:$F$38,"51")</f>
        <v>0</v>
      </c>
      <c r="L8" s="1" t="n">
        <f aca="false">COUNTIF($F$3:$F$38,"52")</f>
        <v>0</v>
      </c>
      <c r="M8" s="1" t="n">
        <f aca="false">COUNTIF($F$3:$F$38,"53")</f>
        <v>0</v>
      </c>
      <c r="N8" s="1" t="n">
        <f aca="false">COUNTIF($F$3:$F$38,"54")</f>
        <v>0</v>
      </c>
      <c r="O8" s="24" t="n">
        <f aca="false">COUNTIF($F$3:$F$38,"55")</f>
        <v>0</v>
      </c>
      <c r="P8" s="1" t="n">
        <f aca="false">COUNTIF($F$3:$F$38,"56")</f>
        <v>0</v>
      </c>
      <c r="Q8" s="1" t="n">
        <f aca="false">COUNTIF($F$3:$F$38,"57")</f>
        <v>0</v>
      </c>
      <c r="R8" s="25" t="n">
        <f aca="false">SUM(K8:Q8)</f>
        <v>0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1</v>
      </c>
      <c r="C9" s="14"/>
      <c r="D9" s="13" t="str">
        <f aca="false">IF(E9&gt;200,"7",IF(E9&gt;150,"6",IF(E9&gt;115,"5",IF(E9&gt;84,"4",IF(E9&gt;50,"3",IF(E9&gt;30,"2","1"))))))</f>
        <v>1</v>
      </c>
      <c r="E9" s="14"/>
      <c r="F9" s="3" t="str">
        <f aca="false">CONCATENATE(B9,D9)</f>
        <v>11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COUNTIF($F$3:$F$38,"61")</f>
        <v>0</v>
      </c>
      <c r="L9" s="1" t="n">
        <f aca="false">COUNTIF($F$3:$F$38,"62")</f>
        <v>0</v>
      </c>
      <c r="M9" s="1" t="n">
        <f aca="false">COUNTIF($F$3:$F$38,"63")</f>
        <v>0</v>
      </c>
      <c r="N9" s="1" t="n">
        <f aca="false">COUNTIF($F$3:$F$38,"64")</f>
        <v>0</v>
      </c>
      <c r="O9" s="1" t="n">
        <f aca="false">COUNTIF($F$3:$F$38,"65")</f>
        <v>0</v>
      </c>
      <c r="P9" s="24" t="n">
        <f aca="false">COUNTIF($F$3:$F$38,"66")</f>
        <v>0</v>
      </c>
      <c r="Q9" s="1" t="n">
        <f aca="false">COUNTIF($F$3:$F$38,"67")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1</v>
      </c>
      <c r="C10" s="14"/>
      <c r="D10" s="13" t="str">
        <f aca="false">IF(E10&gt;200,"7",IF(E10&gt;150,"6",IF(E10&gt;115,"5",IF(E10&gt;84,"4",IF(E10&gt;50,"3",IF(E10&gt;30,"2","1"))))))</f>
        <v>1</v>
      </c>
      <c r="E10" s="14"/>
      <c r="F10" s="3" t="str">
        <f aca="false">CONCATENATE(B10,D10)</f>
        <v>11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COUNTIF($F$3:$F$38,"71")</f>
        <v>0</v>
      </c>
      <c r="L10" s="1" t="n">
        <f aca="false">COUNTIF($F$3:$F$38,"72")</f>
        <v>0</v>
      </c>
      <c r="M10" s="1" t="n">
        <f aca="false">COUNTIF($F$3:$F$38,"73")</f>
        <v>0</v>
      </c>
      <c r="N10" s="1" t="n">
        <f aca="false">COUNTIF($F$3:$F$38,"74")</f>
        <v>0</v>
      </c>
      <c r="O10" s="1" t="n">
        <f aca="false">COUNTIF($F$3:$F$38,"75")</f>
        <v>0</v>
      </c>
      <c r="P10" s="1" t="n">
        <f aca="false">COUNTIF($F$3:$F$38,"76")</f>
        <v>0</v>
      </c>
      <c r="Q10" s="24" t="n">
        <f aca="false">COUNTIF($F$3:$F$38,"77")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1</v>
      </c>
      <c r="C11" s="14"/>
      <c r="D11" s="13" t="str">
        <f aca="false">IF(E11&gt;200,"7",IF(E11&gt;150,"6",IF(E11&gt;115,"5",IF(E11&gt;84,"4",IF(E11&gt;50,"3",IF(E11&gt;30,"2","1"))))))</f>
        <v>1</v>
      </c>
      <c r="E11" s="14"/>
      <c r="F11" s="3" t="str">
        <f aca="false">CONCATENATE(B11,D11)</f>
        <v>11</v>
      </c>
      <c r="G11" s="35"/>
      <c r="H11" s="35"/>
      <c r="I11" s="36"/>
      <c r="J11" s="21"/>
      <c r="K11" s="37" t="n">
        <f aca="false">SUM(K4:K10)</f>
        <v>36</v>
      </c>
      <c r="L11" s="37" t="n">
        <f aca="false">SUM(L4:L10)</f>
        <v>0</v>
      </c>
      <c r="M11" s="37" t="n">
        <f aca="false">SUM(M4:M10)</f>
        <v>0</v>
      </c>
      <c r="N11" s="37" t="n">
        <f aca="false">SUM(N4:N10)</f>
        <v>0</v>
      </c>
      <c r="O11" s="37" t="n">
        <f aca="false">SUM(O4:O10)</f>
        <v>0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36</v>
      </c>
      <c r="T11" s="21"/>
      <c r="U11" s="21"/>
      <c r="V11" s="21"/>
      <c r="W11" s="28" t="n">
        <f aca="false">K11/$R$11</f>
        <v>1</v>
      </c>
      <c r="X11" s="28" t="n">
        <f aca="false">L11/$R$11</f>
        <v>0</v>
      </c>
      <c r="Y11" s="28" t="n">
        <f aca="false">M11/$R$11</f>
        <v>0</v>
      </c>
      <c r="Z11" s="28" t="n">
        <f aca="false">N11/$R$11</f>
        <v>0</v>
      </c>
      <c r="AA11" s="28" t="n">
        <f aca="false">O11/$R$11</f>
        <v>0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1</v>
      </c>
      <c r="C12" s="14"/>
      <c r="D12" s="13" t="str">
        <f aca="false">IF(E12&gt;200,"7",IF(E12&gt;150,"6",IF(E12&gt;115,"5",IF(E12&gt;84,"4",IF(E12&gt;50,"3",IF(E12&gt;30,"2","1"))))))</f>
        <v>1</v>
      </c>
      <c r="E12" s="14"/>
      <c r="F12" s="3" t="str">
        <f aca="false">CONCATENATE(B12,D12)</f>
        <v>11</v>
      </c>
      <c r="G12" s="35"/>
      <c r="H12" s="35"/>
      <c r="J12" s="46" t="s">
        <v>72</v>
      </c>
      <c r="K12" s="47" t="n">
        <f aca="false">K34</f>
        <v>36</v>
      </c>
      <c r="L12" s="47" t="n">
        <f aca="false">L34</f>
        <v>100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1</v>
      </c>
      <c r="C13" s="14"/>
      <c r="D13" s="13" t="str">
        <f aca="false">IF(E13&gt;200,"7",IF(E13&gt;150,"6",IF(E13&gt;115,"5",IF(E13&gt;84,"4",IF(E13&gt;50,"3",IF(E13&gt;30,"2","1"))))))</f>
        <v>1</v>
      </c>
      <c r="E13" s="14"/>
      <c r="F13" s="3" t="str">
        <f aca="false">CONCATENATE(B13,D13)</f>
        <v>11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1</v>
      </c>
      <c r="C14" s="14"/>
      <c r="D14" s="13" t="str">
        <f aca="false">IF(E14&gt;200,"7",IF(E14&gt;150,"6",IF(E14&gt;115,"5",IF(E14&gt;84,"4",IF(E14&gt;50,"3",IF(E14&gt;30,"2","1"))))))</f>
        <v>1</v>
      </c>
      <c r="E14" s="14"/>
      <c r="F14" s="3" t="str">
        <f aca="false">CONCATENATE(B14,D14)</f>
        <v>11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1</v>
      </c>
      <c r="C15" s="14"/>
      <c r="D15" s="13" t="str">
        <f aca="false">IF(E15&gt;200,"7",IF(E15&gt;150,"6",IF(E15&gt;115,"5",IF(E15&gt;84,"4",IF(E15&gt;50,"3",IF(E15&gt;30,"2","1"))))))</f>
        <v>1</v>
      </c>
      <c r="E15" s="14"/>
      <c r="F15" s="3" t="str">
        <f aca="false">CONCATENATE(B15,D15)</f>
        <v>11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1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1</v>
      </c>
      <c r="C16" s="14"/>
      <c r="D16" s="13" t="str">
        <f aca="false">IF(E16&gt;200,"7",IF(E16&gt;150,"6",IF(E16&gt;115,"5",IF(E16&gt;84,"4",IF(E16&gt;50,"3",IF(E16&gt;30,"2","1"))))))</f>
        <v>1</v>
      </c>
      <c r="E16" s="14"/>
      <c r="F16" s="3" t="str">
        <f aca="false">CONCATENATE(B16,D16)</f>
        <v>11</v>
      </c>
      <c r="G16" s="30" t="n">
        <v>3</v>
      </c>
      <c r="H16" s="3" t="s">
        <v>76</v>
      </c>
      <c r="J16" s="1" t="s">
        <v>77</v>
      </c>
      <c r="K16" s="1" t="n">
        <f aca="false">K4</f>
        <v>36</v>
      </c>
      <c r="L16" s="1" t="n">
        <f aca="false">L5</f>
        <v>0</v>
      </c>
      <c r="M16" s="1" t="n">
        <f aca="false">M6</f>
        <v>0</v>
      </c>
      <c r="N16" s="1" t="n">
        <f aca="false">N7</f>
        <v>0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1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1</v>
      </c>
      <c r="C17" s="14"/>
      <c r="D17" s="13" t="str">
        <f aca="false">IF(E17&gt;200,"7",IF(E17&gt;150,"6",IF(E17&gt;115,"5",IF(E17&gt;84,"4",IF(E17&gt;50,"3",IF(E17&gt;30,"2","1"))))))</f>
        <v>1</v>
      </c>
      <c r="E17" s="14"/>
      <c r="F17" s="3" t="str">
        <f aca="false">CONCATENATE(B17,D17)</f>
        <v>11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0</v>
      </c>
      <c r="N17" s="1" t="n">
        <f aca="false">R7-N16</f>
        <v>0</v>
      </c>
      <c r="O17" s="1" t="n">
        <f aca="false">R8-O16</f>
        <v>0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1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1</v>
      </c>
      <c r="C18" s="14"/>
      <c r="D18" s="13" t="str">
        <f aca="false">IF(E18&gt;200,"7",IF(E18&gt;150,"6",IF(E18&gt;115,"5",IF(E18&gt;84,"4",IF(E18&gt;50,"3",IF(E18&gt;30,"2","1"))))))</f>
        <v>1</v>
      </c>
      <c r="E18" s="14"/>
      <c r="F18" s="3" t="str">
        <f aca="false">CONCATENATE(B18,D18)</f>
        <v>11</v>
      </c>
      <c r="G18" s="32" t="n">
        <v>5</v>
      </c>
      <c r="H18" s="3" t="s">
        <v>82</v>
      </c>
      <c r="J18" s="1" t="s">
        <v>83</v>
      </c>
      <c r="K18" s="1" t="n">
        <f aca="false">K11-K16</f>
        <v>0</v>
      </c>
      <c r="L18" s="1" t="n">
        <f aca="false">L11-L16</f>
        <v>0</v>
      </c>
      <c r="M18" s="1" t="n">
        <f aca="false">M11-M16</f>
        <v>0</v>
      </c>
      <c r="N18" s="1" t="n">
        <f aca="false">N11-N16</f>
        <v>0</v>
      </c>
      <c r="O18" s="1" t="n">
        <f aca="false">O11-O16</f>
        <v>0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1</v>
      </c>
      <c r="C19" s="14"/>
      <c r="D19" s="13" t="str">
        <f aca="false">IF(E19&gt;200,"7",IF(E19&gt;150,"6",IF(E19&gt;115,"5",IF(E19&gt;84,"4",IF(E19&gt;50,"3",IF(E19&gt;30,"2","1"))))))</f>
        <v>1</v>
      </c>
      <c r="E19" s="14"/>
      <c r="F19" s="3" t="str">
        <f aca="false">CONCATENATE(B19,D19)</f>
        <v>11</v>
      </c>
      <c r="G19" s="33" t="n">
        <v>6</v>
      </c>
      <c r="H19" s="3" t="s">
        <v>84</v>
      </c>
      <c r="J19" s="1" t="s">
        <v>85</v>
      </c>
      <c r="K19" s="1" t="n">
        <f aca="false">$R$11-R4-K11+K16</f>
        <v>0</v>
      </c>
      <c r="L19" s="1" t="n">
        <f aca="false">$R$11-R5-L11+L16</f>
        <v>36</v>
      </c>
      <c r="M19" s="1" t="n">
        <f aca="false">$R$11-R6-M11+M16</f>
        <v>36</v>
      </c>
      <c r="N19" s="1" t="n">
        <f aca="false">$R$11-R7-N11+N16</f>
        <v>36</v>
      </c>
      <c r="O19" s="1" t="n">
        <f aca="false">$R$11-R8-O11+O16</f>
        <v>36</v>
      </c>
      <c r="P19" s="1" t="n">
        <f aca="false">$R$11-R9-P11+P16</f>
        <v>36</v>
      </c>
      <c r="Q19" s="43" t="n">
        <f aca="false">$R$11-R10-Q11+Q16</f>
        <v>36</v>
      </c>
      <c r="W19" s="0" t="s">
        <v>51</v>
      </c>
      <c r="X19" s="42" t="e">
        <f aca="false">(X15-X16)/(1-X16)</f>
        <v>#DIV/0!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1</v>
      </c>
      <c r="C20" s="14"/>
      <c r="D20" s="13" t="str">
        <f aca="false">IF(E20&gt;200,"7",IF(E20&gt;150,"6",IF(E20&gt;115,"5",IF(E20&gt;84,"4",IF(E20&gt;50,"3",IF(E20&gt;30,"2","1"))))))</f>
        <v>1</v>
      </c>
      <c r="E20" s="14"/>
      <c r="F20" s="3" t="str">
        <f aca="false">CONCATENATE(B20,D20)</f>
        <v>11</v>
      </c>
      <c r="G20" s="34" t="n">
        <v>7</v>
      </c>
      <c r="H20" s="35" t="s">
        <v>86</v>
      </c>
      <c r="J20" s="1" t="s">
        <v>87</v>
      </c>
      <c r="K20" s="1" t="n">
        <f aca="false">SUM(K16:K19)</f>
        <v>36</v>
      </c>
      <c r="L20" s="1" t="n">
        <f aca="false">SUM(L16:L19)</f>
        <v>36</v>
      </c>
      <c r="M20" s="1" t="n">
        <f aca="false">SUM(M16:M19)</f>
        <v>36</v>
      </c>
      <c r="N20" s="1" t="n">
        <f aca="false">SUM(N16:N19)</f>
        <v>36</v>
      </c>
      <c r="O20" s="1" t="n">
        <f aca="false">SUM(O16:O19)</f>
        <v>36</v>
      </c>
      <c r="P20" s="1" t="n">
        <f aca="false">SUM(P16:P19)</f>
        <v>36</v>
      </c>
      <c r="Q20" s="1" t="n">
        <f aca="false">SUM(Q16:Q19)</f>
        <v>36</v>
      </c>
      <c r="W20" s="0" t="s">
        <v>52</v>
      </c>
      <c r="X20" s="42" t="e">
        <f aca="false">(X15-X16)/(1-X17)</f>
        <v>#DIV/0!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1</v>
      </c>
      <c r="C21" s="14"/>
      <c r="D21" s="13" t="str">
        <f aca="false">IF(E21&gt;200,"7",IF(E21&gt;150,"6",IF(E21&gt;115,"5",IF(E21&gt;84,"4",IF(E21&gt;50,"3",IF(E21&gt;30,"2","1"))))))</f>
        <v>1</v>
      </c>
      <c r="E21" s="14"/>
      <c r="F21" s="3" t="str">
        <f aca="false">CONCATENATE(B21,D21)</f>
        <v>11</v>
      </c>
      <c r="G21" s="35"/>
      <c r="H21" s="35"/>
      <c r="W21" s="0" t="s">
        <v>53</v>
      </c>
      <c r="X21" s="42" t="n">
        <f aca="false">(K4+L5+M6+N7+O8+P9+Q10)/R11</f>
        <v>1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1</v>
      </c>
      <c r="C22" s="14"/>
      <c r="D22" s="13" t="str">
        <f aca="false">IF(E22&gt;200,"7",IF(E22&gt;150,"6",IF(E22&gt;115,"5",IF(E22&gt;84,"4",IF(E22&gt;50,"3",IF(E22&gt;30,"2","1"))))))</f>
        <v>1</v>
      </c>
      <c r="E22" s="14"/>
      <c r="F22" s="3" t="str">
        <f aca="false">CONCATENATE(B22,D22)</f>
        <v>11</v>
      </c>
      <c r="G22" s="35"/>
      <c r="H22" s="35"/>
      <c r="I22" s="9" t="s">
        <v>89</v>
      </c>
      <c r="J22" s="1" t="s">
        <v>90</v>
      </c>
      <c r="K22" s="44" t="n">
        <f aca="false">(K16+K18)/K20</f>
        <v>1</v>
      </c>
      <c r="L22" s="44" t="n">
        <f aca="false">(L16+L18)/L20</f>
        <v>0</v>
      </c>
      <c r="M22" s="44" t="n">
        <f aca="false">(M16+M18)/M20</f>
        <v>0</v>
      </c>
      <c r="N22" s="44" t="n">
        <f aca="false">(N16+N18)/N20</f>
        <v>0</v>
      </c>
      <c r="O22" s="44" t="n">
        <f aca="false">(O16+O18)/O20</f>
        <v>0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1</v>
      </c>
      <c r="C23" s="14"/>
      <c r="D23" s="13" t="str">
        <f aca="false">IF(E23&gt;200,"7",IF(E23&gt;150,"6",IF(E23&gt;115,"5",IF(E23&gt;84,"4",IF(E23&gt;50,"3",IF(E23&gt;30,"2","1"))))))</f>
        <v>1</v>
      </c>
      <c r="E23" s="14"/>
      <c r="F23" s="3" t="str">
        <f aca="false">CONCATENATE(B23,D23)</f>
        <v>11</v>
      </c>
      <c r="I23" s="9" t="s">
        <v>93</v>
      </c>
      <c r="J23" s="1" t="s">
        <v>94</v>
      </c>
      <c r="K23" s="44" t="n">
        <f aca="false">(K16+K17)/K20</f>
        <v>1</v>
      </c>
      <c r="L23" s="44" t="n">
        <f aca="false">(L16+L17)/L20</f>
        <v>0</v>
      </c>
      <c r="M23" s="44" t="n">
        <f aca="false">(M16+M17)/M20</f>
        <v>0</v>
      </c>
      <c r="N23" s="44" t="n">
        <f aca="false">(N16+N17)/N20</f>
        <v>0</v>
      </c>
      <c r="O23" s="44" t="n">
        <f aca="false">(O16+O17)/O20</f>
        <v>0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1</v>
      </c>
      <c r="C24" s="14"/>
      <c r="D24" s="13" t="str">
        <f aca="false">IF(E24&gt;200,"7",IF(E24&gt;150,"6",IF(E24&gt;115,"5",IF(E24&gt;84,"4",IF(E24&gt;50,"3",IF(E24&gt;30,"2","1"))))))</f>
        <v>1</v>
      </c>
      <c r="E24" s="14"/>
      <c r="F24" s="3" t="str">
        <f aca="false">CONCATENATE(B24,D24)</f>
        <v>11</v>
      </c>
      <c r="I24" s="9" t="s">
        <v>96</v>
      </c>
      <c r="J24" s="1" t="s">
        <v>97</v>
      </c>
      <c r="K24" s="44" t="n">
        <f aca="false">(K16+K17)/(K16+K18)</f>
        <v>1</v>
      </c>
      <c r="L24" s="44" t="e">
        <f aca="false">(L16+L17)/(L16+L18)</f>
        <v>#DIV/0!</v>
      </c>
      <c r="M24" s="44" t="e">
        <f aca="false">(M16+M17)/(M16+M18)</f>
        <v>#DIV/0!</v>
      </c>
      <c r="N24" s="44" t="e">
        <f aca="false">(N16+N17)/(N16+N18)</f>
        <v>#DIV/0!</v>
      </c>
      <c r="O24" s="44" t="e">
        <f aca="false">(O16+O17)/(O16+O18)</f>
        <v>#DIV/0!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1</v>
      </c>
      <c r="C25" s="14"/>
      <c r="D25" s="13" t="str">
        <f aca="false">IF(E25&gt;200,"7",IF(E25&gt;150,"6",IF(E25&gt;115,"5",IF(E25&gt;84,"4",IF(E25&gt;50,"3",IF(E25&gt;30,"2","1"))))))</f>
        <v>1</v>
      </c>
      <c r="E25" s="14"/>
      <c r="F25" s="3" t="str">
        <f aca="false">CONCATENATE(B25,D25)</f>
        <v>11</v>
      </c>
      <c r="I25" s="9" t="s">
        <v>99</v>
      </c>
      <c r="J25" s="1" t="s">
        <v>100</v>
      </c>
      <c r="K25" s="44" t="n">
        <f aca="false">K16/(K16+K18)</f>
        <v>1</v>
      </c>
      <c r="L25" s="44" t="e">
        <f aca="false">L16/(L16+L18)</f>
        <v>#DIV/0!</v>
      </c>
      <c r="M25" s="44" t="e">
        <f aca="false">M16/(M16+M18)</f>
        <v>#DIV/0!</v>
      </c>
      <c r="N25" s="44" t="e">
        <f aca="false">N16/(N16+N18)</f>
        <v>#DIV/0!</v>
      </c>
      <c r="O25" s="44" t="e">
        <f aca="false">O16/(O16+O18)</f>
        <v>#DIV/0!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1</v>
      </c>
      <c r="C26" s="14"/>
      <c r="D26" s="13" t="str">
        <f aca="false">IF(E26&gt;200,"7",IF(E26&gt;150,"6",IF(E26&gt;115,"5",IF(E26&gt;84,"4",IF(E26&gt;50,"3",IF(E26&gt;30,"2","1"))))))</f>
        <v>1</v>
      </c>
      <c r="E26" s="14"/>
      <c r="F26" s="3" t="str">
        <f aca="false">CONCATENATE(B26,D26)</f>
        <v>11</v>
      </c>
      <c r="I26" s="1" t="s">
        <v>102</v>
      </c>
      <c r="J26" s="1" t="s">
        <v>84</v>
      </c>
      <c r="K26" s="44" t="e">
        <f aca="false">K17/(K17+K19)</f>
        <v>#DIV/0!</v>
      </c>
      <c r="L26" s="44" t="n">
        <f aca="false">L17/(L17+L19)</f>
        <v>0</v>
      </c>
      <c r="M26" s="44" t="n">
        <f aca="false">M17/(M17+M19)</f>
        <v>0</v>
      </c>
      <c r="N26" s="44" t="n">
        <f aca="false">N17/(N17+N19)</f>
        <v>0</v>
      </c>
      <c r="O26" s="44" t="n">
        <f aca="false">O17/(O17+O19)</f>
        <v>0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1</v>
      </c>
      <c r="C27" s="14"/>
      <c r="D27" s="13" t="str">
        <f aca="false">IF(E27&gt;200,"7",IF(E27&gt;150,"6",IF(E27&gt;115,"5",IF(E27&gt;84,"4",IF(E27&gt;50,"3",IF(E27&gt;30,"2","1"))))))</f>
        <v>1</v>
      </c>
      <c r="E27" s="14"/>
      <c r="F27" s="3" t="str">
        <f aca="false">CONCATENATE(B27,D27)</f>
        <v>11</v>
      </c>
      <c r="I27" s="9" t="s">
        <v>104</v>
      </c>
      <c r="J27" s="1" t="s">
        <v>105</v>
      </c>
      <c r="K27" s="44" t="n">
        <f aca="false">K17/(K16+K17)</f>
        <v>0</v>
      </c>
      <c r="L27" s="44" t="e">
        <f aca="false">L17/(L16+L17)</f>
        <v>#DIV/0!</v>
      </c>
      <c r="M27" s="44" t="e">
        <f aca="false">M17/(M16+M17)</f>
        <v>#DIV/0!</v>
      </c>
      <c r="N27" s="44" t="e">
        <f aca="false">N17/(N16+N17)</f>
        <v>#DIV/0!</v>
      </c>
      <c r="O27" s="44" t="e">
        <f aca="false">O17/(O16+O17)</f>
        <v>#DIV/0!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1</v>
      </c>
      <c r="C28" s="14"/>
      <c r="D28" s="13" t="str">
        <f aca="false">IF(E28&gt;200,"7",IF(E28&gt;150,"6",IF(E28&gt;115,"5",IF(E28&gt;84,"4",IF(E28&gt;50,"3",IF(E28&gt;30,"2","1"))))))</f>
        <v>1</v>
      </c>
      <c r="E28" s="14"/>
      <c r="F28" s="3" t="str">
        <f aca="false">CONCATENATE(B28,D28)</f>
        <v>11</v>
      </c>
      <c r="I28" s="9" t="s">
        <v>107</v>
      </c>
      <c r="J28" s="1" t="s">
        <v>53</v>
      </c>
      <c r="K28" s="44" t="n">
        <f aca="false">(K16+K19)/K20</f>
        <v>1</v>
      </c>
      <c r="L28" s="44" t="n">
        <f aca="false">(L16+L19)/L20</f>
        <v>1</v>
      </c>
      <c r="M28" s="44" t="n">
        <f aca="false">(M16+M19)/M20</f>
        <v>1</v>
      </c>
      <c r="N28" s="44" t="n">
        <f aca="false">(N16+N19)/N20</f>
        <v>1</v>
      </c>
      <c r="O28" s="44" t="n">
        <f aca="false">(O16+O19)/O20</f>
        <v>1</v>
      </c>
      <c r="P28" s="44" t="n">
        <f aca="false">(P16+P19)/P20</f>
        <v>1</v>
      </c>
      <c r="Q28" s="44" t="n">
        <f aca="false">(Q16+Q19)/Q20</f>
        <v>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1</v>
      </c>
      <c r="C29" s="14"/>
      <c r="D29" s="13" t="str">
        <f aca="false">IF(E29&gt;200,"7",IF(E29&gt;150,"6",IF(E29&gt;115,"5",IF(E29&gt;84,"4",IF(E29&gt;50,"3",IF(E29&gt;30,"2","1"))))))</f>
        <v>1</v>
      </c>
      <c r="E29" s="14"/>
      <c r="F29" s="3" t="str">
        <f aca="false">CONCATENATE(B29,D29)</f>
        <v>11</v>
      </c>
      <c r="I29" s="9" t="s">
        <v>109</v>
      </c>
      <c r="J29" s="1" t="s">
        <v>110</v>
      </c>
      <c r="K29" s="44" t="n">
        <f aca="false">K16/(K16+K17)</f>
        <v>1</v>
      </c>
      <c r="L29" s="44" t="e">
        <f aca="false">L16/(L16+L17)</f>
        <v>#DIV/0!</v>
      </c>
      <c r="M29" s="44" t="e">
        <f aca="false">M16/(M16+M17)</f>
        <v>#DIV/0!</v>
      </c>
      <c r="N29" s="44" t="e">
        <f aca="false">N16/(N16+N17)</f>
        <v>#DIV/0!</v>
      </c>
      <c r="O29" s="44" t="e">
        <f aca="false">O16/(O16+O17)</f>
        <v>#DIV/0!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1</v>
      </c>
      <c r="C30" s="14"/>
      <c r="D30" s="13" t="str">
        <f aca="false">IF(E30&gt;200,"7",IF(E30&gt;150,"6",IF(E30&gt;115,"5",IF(E30&gt;84,"4",IF(E30&gt;50,"3",IF(E30&gt;30,"2","1"))))))</f>
        <v>1</v>
      </c>
      <c r="E30" s="14"/>
      <c r="F30" s="3" t="str">
        <f aca="false">CONCATENATE(B30,D30)</f>
        <v>11</v>
      </c>
      <c r="I30" s="9" t="s">
        <v>112</v>
      </c>
      <c r="J30" s="1" t="s">
        <v>113</v>
      </c>
      <c r="K30" s="44" t="n">
        <f aca="false">K16/(K16+K17+K18)</f>
        <v>1</v>
      </c>
      <c r="L30" s="44" t="e">
        <f aca="false">L16/(L16+L17+L18)</f>
        <v>#DIV/0!</v>
      </c>
      <c r="M30" s="44" t="e">
        <f aca="false">M16/(M16+M17+M18)</f>
        <v>#DIV/0!</v>
      </c>
      <c r="N30" s="44" t="e">
        <f aca="false">N16/(N16+N17+N18)</f>
        <v>#DIV/0!</v>
      </c>
      <c r="O30" s="44" t="e">
        <f aca="false">O16/(O16+O17+O18)</f>
        <v>#DIV/0!</v>
      </c>
      <c r="P30" s="44" t="e">
        <f aca="false">P16/(P16+P17+P18)</f>
        <v>#DIV/0!</v>
      </c>
      <c r="Q30" s="44" t="e">
        <f aca="false">Q16/(Q16+Q17+Q18)</f>
        <v>#DIV/0!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1</v>
      </c>
      <c r="C31" s="14"/>
      <c r="D31" s="13" t="str">
        <f aca="false">IF(E31&gt;200,"7",IF(E31&gt;150,"6",IF(E31&gt;115,"5",IF(E31&gt;84,"4",IF(E31&gt;50,"3",IF(E31&gt;30,"2","1"))))))</f>
        <v>1</v>
      </c>
      <c r="E31" s="14"/>
      <c r="F31" s="3" t="str">
        <f aca="false">CONCATENATE(B31,D31)</f>
        <v>11</v>
      </c>
      <c r="I31" s="9" t="s">
        <v>115</v>
      </c>
      <c r="J31" s="1" t="s">
        <v>116</v>
      </c>
      <c r="K31" s="44" t="e">
        <f aca="false">K25-K26</f>
        <v>#DIV/0!</v>
      </c>
      <c r="L31" s="44" t="e">
        <f aca="false">L25-L26</f>
        <v>#DIV/0!</v>
      </c>
      <c r="M31" s="44" t="e">
        <f aca="false">M25-M26</f>
        <v>#DIV/0!</v>
      </c>
      <c r="N31" s="44" t="e">
        <f aca="false">N25-N26</f>
        <v>#DIV/0!</v>
      </c>
      <c r="O31" s="44" t="e">
        <f aca="false">O25-O26</f>
        <v>#DIV/0!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1</v>
      </c>
      <c r="C32" s="14"/>
      <c r="D32" s="13" t="str">
        <f aca="false">IF(E32&gt;200,"7",IF(E32&gt;150,"6",IF(E32&gt;115,"5",IF(E32&gt;84,"4",IF(E32&gt;50,"3",IF(E32&gt;30,"2","1"))))))</f>
        <v>1</v>
      </c>
      <c r="E32" s="14"/>
      <c r="F32" s="3" t="str">
        <f aca="false">CONCATENATE(B32,D32)</f>
        <v>11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e">
        <f aca="false">(M16*M19)/(M17*M18)</f>
        <v>#DIV/0!</v>
      </c>
      <c r="N32" s="44" t="e">
        <f aca="false">(N16*N19)/(N17*N18)</f>
        <v>#DIV/0!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1</v>
      </c>
      <c r="C33" s="14"/>
      <c r="D33" s="13" t="str">
        <f aca="false">IF(E33&gt;200,"7",IF(E33&gt;150,"6",IF(E33&gt;115,"5",IF(E33&gt;84,"4",IF(E33&gt;50,"3",IF(E33&gt;30,"2","1"))))))</f>
        <v>1</v>
      </c>
      <c r="E33" s="14"/>
      <c r="F33" s="3" t="str">
        <f aca="false">CONCATENATE(B33,D33)</f>
        <v>11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1</v>
      </c>
      <c r="C34" s="14"/>
      <c r="D34" s="13" t="str">
        <f aca="false">IF(E34&gt;200,"7",IF(E34&gt;150,"6",IF(E34&gt;115,"5",IF(E34&gt;84,"4",IF(E34&gt;50,"3",IF(E34&gt;30,"2","1"))))))</f>
        <v>1</v>
      </c>
      <c r="E34" s="14"/>
      <c r="F34" s="3" t="str">
        <f aca="false">CONCATENATE(B34,D34)</f>
        <v>11</v>
      </c>
      <c r="J34" s="1" t="s">
        <v>72</v>
      </c>
      <c r="K34" s="1" t="n">
        <f aca="false">K4+L4+SUM(K5:M5)+SUM(L6:N6)+SUM(M7:O7)+SUM(N8:P8)+SUM(O9:Q9)+SUM(P10:Q10)</f>
        <v>36</v>
      </c>
      <c r="L34" s="1" t="n">
        <f aca="false">K34/R11*100</f>
        <v>100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1</v>
      </c>
      <c r="C35" s="14"/>
      <c r="D35" s="13" t="str">
        <f aca="false">IF(E35&gt;200,"7",IF(E35&gt;150,"6",IF(E35&gt;115,"5",IF(E35&gt;84,"4",IF(E35&gt;50,"3",IF(E35&gt;30,"2","1"))))))</f>
        <v>1</v>
      </c>
      <c r="E35" s="14"/>
      <c r="F35" s="3" t="str">
        <f aca="false">CONCATENATE(B35,D35)</f>
        <v>11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1</v>
      </c>
      <c r="C36" s="14"/>
      <c r="D36" s="13" t="str">
        <f aca="false">IF(E36&gt;200,"7",IF(E36&gt;150,"6",IF(E36&gt;115,"5",IF(E36&gt;84,"4",IF(E36&gt;50,"3",IF(E36&gt;30,"2","1"))))))</f>
        <v>1</v>
      </c>
      <c r="E36" s="14"/>
      <c r="F36" s="3" t="str">
        <f aca="false">CONCATENATE(B36,D36)</f>
        <v>11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1</v>
      </c>
      <c r="C37" s="14"/>
      <c r="D37" s="13" t="str">
        <f aca="false">IF(E37&gt;200,"7",IF(E37&gt;150,"6",IF(E37&gt;115,"5",IF(E37&gt;84,"4",IF(E37&gt;50,"3",IF(E37&gt;30,"2","1"))))))</f>
        <v>1</v>
      </c>
      <c r="E37" s="14"/>
      <c r="F37" s="3" t="str">
        <f aca="false">CONCATENATE(B37,D37)</f>
        <v>11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1</v>
      </c>
      <c r="C38" s="14"/>
      <c r="D38" s="13" t="str">
        <f aca="false">IF(E38&gt;200,"7",IF(E38&gt;150,"6",IF(E38&gt;115,"5",IF(E38&gt;84,"4",IF(E38&gt;50,"3",IF(E38&gt;30,"2","1"))))))</f>
        <v>1</v>
      </c>
      <c r="E38" s="14"/>
      <c r="F38" s="3" t="str">
        <f aca="false">CONCATENATE(B38,D38)</f>
        <v>11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6" activeCellId="0" sqref="D16:D26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1</v>
      </c>
      <c r="C3" s="14"/>
      <c r="D3" s="13" t="str">
        <f aca="false">IF(E3&gt;200,"7",IF(E3&gt;150,"6",IF(E3&gt;115,"5",IF(E3&gt;84,"4",IF(E3&gt;50,"3",IF(E3&gt;30,"2","1"))))))</f>
        <v>1</v>
      </c>
      <c r="E3" s="13"/>
      <c r="F3" s="3" t="str">
        <f aca="false">CONCATENATE(B3,D3)</f>
        <v>11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1</v>
      </c>
      <c r="C4" s="14"/>
      <c r="D4" s="13" t="str">
        <f aca="false">IF(E4&gt;200,"7",IF(E4&gt;150,"6",IF(E4&gt;115,"5",IF(E4&gt;84,"4",IF(E4&gt;50,"3",IF(E4&gt;30,"2","1"))))))</f>
        <v>1</v>
      </c>
      <c r="E4" s="13"/>
      <c r="F4" s="3" t="str">
        <f aca="false">CONCATENATE(B4,D4)</f>
        <v>11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36</v>
      </c>
      <c r="L4" s="1" t="n">
        <f aca="false">COUNTIF($F$3:$F$38,"12")</f>
        <v>0</v>
      </c>
      <c r="M4" s="1" t="n">
        <f aca="false">COUNTIF($F$3:$F$397,"13")</f>
        <v>0</v>
      </c>
      <c r="N4" s="1" t="n">
        <f aca="false">COUNTIF($F$3:$F$397,"14")</f>
        <v>0</v>
      </c>
      <c r="O4" s="1" t="n">
        <f aca="false">COUNTIF($F$3:$F$397,"15")</f>
        <v>0</v>
      </c>
      <c r="P4" s="1" t="n">
        <f aca="false">COUNTIF($F$3:$F$397,"16")</f>
        <v>0</v>
      </c>
      <c r="Q4" s="1" t="n">
        <f aca="false">COUNTIF($F$3:$F$397,"17")</f>
        <v>0</v>
      </c>
      <c r="R4" s="25" t="n">
        <f aca="false">SUM(K4:Q4)</f>
        <v>36</v>
      </c>
      <c r="T4" s="21"/>
      <c r="U4" s="21"/>
      <c r="V4" s="15" t="n">
        <v>1</v>
      </c>
      <c r="W4" s="26" t="n">
        <f aca="false">K4/$R$11</f>
        <v>1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1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1</v>
      </c>
      <c r="C5" s="14"/>
      <c r="D5" s="13" t="str">
        <f aca="false">IF(E5&gt;200,"7",IF(E5&gt;150,"6",IF(E5&gt;115,"5",IF(E5&gt;84,"4",IF(E5&gt;50,"3",IF(E5&gt;30,"2","1"))))))</f>
        <v>1</v>
      </c>
      <c r="E5" s="13"/>
      <c r="F5" s="3" t="str">
        <f aca="false">CONCATENATE(B5,D5)</f>
        <v>11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COUNTIF($F$3:$F$397,"21")</f>
        <v>0</v>
      </c>
      <c r="L5" s="24" t="n">
        <f aca="false">COUNTIF($F$3:$F$397,"22")</f>
        <v>0</v>
      </c>
      <c r="M5" s="1" t="n">
        <f aca="false">COUNTIF($F$3:$F$397,"23")</f>
        <v>0</v>
      </c>
      <c r="N5" s="1" t="n">
        <f aca="false">COUNTIF($F$3:$F$397,"24")</f>
        <v>0</v>
      </c>
      <c r="O5" s="1" t="n">
        <f aca="false">COUNTIF($F$3:$F$397,"25")</f>
        <v>0</v>
      </c>
      <c r="P5" s="1" t="n">
        <f aca="false">COUNTIF($F$3:$F$397,"26")</f>
        <v>0</v>
      </c>
      <c r="Q5" s="1" t="n">
        <f aca="false">COUNTIF($F$3:$F$397,"27")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1</v>
      </c>
      <c r="C6" s="14"/>
      <c r="D6" s="13" t="str">
        <f aca="false">IF(E6&gt;200,"7",IF(E6&gt;150,"6",IF(E6&gt;115,"5",IF(E6&gt;84,"4",IF(E6&gt;50,"3",IF(E6&gt;30,"2","1"))))))</f>
        <v>1</v>
      </c>
      <c r="E6" s="13"/>
      <c r="F6" s="3" t="str">
        <f aca="false">CONCATENATE(B6,D6)</f>
        <v>11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COUNTIF($F$3:$F$397,"31")</f>
        <v>0</v>
      </c>
      <c r="L6" s="1" t="n">
        <f aca="false">COUNTIF($F$3:$F$397,"32")</f>
        <v>0</v>
      </c>
      <c r="M6" s="24" t="n">
        <f aca="false">COUNTIF($F$3:$F$397,"33")</f>
        <v>0</v>
      </c>
      <c r="N6" s="1" t="n">
        <f aca="false">COUNTIF($F$3:$F$397,"34")</f>
        <v>0</v>
      </c>
      <c r="O6" s="1" t="n">
        <f aca="false">COUNTIF($F$3:$F$397,"35")</f>
        <v>0</v>
      </c>
      <c r="P6" s="1" t="n">
        <f aca="false">COUNTIF($F$3:$F$397,"36")</f>
        <v>0</v>
      </c>
      <c r="Q6" s="1" t="n">
        <f aca="false">COUNTIF($F$3:$F$397,"37")</f>
        <v>0</v>
      </c>
      <c r="R6" s="25" t="n">
        <f aca="false">SUM(K6:Q6)</f>
        <v>0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1</v>
      </c>
      <c r="C7" s="14"/>
      <c r="D7" s="13" t="str">
        <f aca="false">IF(E7&gt;200,"7",IF(E7&gt;150,"6",IF(E7&gt;115,"5",IF(E7&gt;84,"4",IF(E7&gt;50,"3",IF(E7&gt;30,"2","1"))))))</f>
        <v>1</v>
      </c>
      <c r="E7" s="13"/>
      <c r="F7" s="3" t="str">
        <f aca="false">CONCATENATE(B7,D7)</f>
        <v>11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COUNTIF($F$3:$F$397,"41")</f>
        <v>0</v>
      </c>
      <c r="L7" s="1" t="n">
        <f aca="false">COUNTIF($F$3:$F$397,"42")</f>
        <v>0</v>
      </c>
      <c r="M7" s="1" t="n">
        <f aca="false">COUNTIF($F$3:$F$397,"43")</f>
        <v>0</v>
      </c>
      <c r="N7" s="24" t="n">
        <f aca="false">COUNTIF($F$3:$F$397,"44")</f>
        <v>0</v>
      </c>
      <c r="O7" s="1" t="n">
        <f aca="false">COUNTIF($F$3:$F$397,"45")</f>
        <v>0</v>
      </c>
      <c r="P7" s="1" t="n">
        <f aca="false">COUNTIF($F$3:$F$397,"46")</f>
        <v>0</v>
      </c>
      <c r="Q7" s="1" t="n">
        <f aca="false">COUNTIF($F$3:$F$397,"47")</f>
        <v>0</v>
      </c>
      <c r="R7" s="25" t="n">
        <f aca="false">SUM(K7:Q7)</f>
        <v>0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</v>
      </c>
      <c r="Y7" s="27" t="n">
        <f aca="false">M7/$R$11</f>
        <v>0</v>
      </c>
      <c r="Z7" s="26" t="n">
        <f aca="false">N7/$R$11</f>
        <v>0</v>
      </c>
      <c r="AA7" s="27" t="n">
        <f aca="false">O7/$R$11</f>
        <v>0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1</v>
      </c>
      <c r="C8" s="14"/>
      <c r="D8" s="13" t="str">
        <f aca="false">IF(E8&gt;200,"7",IF(E8&gt;150,"6",IF(E8&gt;115,"5",IF(E8&gt;84,"4",IF(E8&gt;50,"3",IF(E8&gt;30,"2","1"))))))</f>
        <v>1</v>
      </c>
      <c r="E8" s="13"/>
      <c r="F8" s="3" t="str">
        <f aca="false">CONCATENATE(B8,D8)</f>
        <v>11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COUNTIF($F$3:$F$397,"51")</f>
        <v>0</v>
      </c>
      <c r="L8" s="1" t="n">
        <f aca="false">COUNTIF($F$3:$F$397,"52")</f>
        <v>0</v>
      </c>
      <c r="M8" s="1" t="n">
        <f aca="false">COUNTIF($F$3:$F$397,"53")</f>
        <v>0</v>
      </c>
      <c r="N8" s="1" t="n">
        <f aca="false">COUNTIF($F$3:$F$397,"54")</f>
        <v>0</v>
      </c>
      <c r="O8" s="24" t="n">
        <f aca="false">COUNTIF($F$3:$F$397,"55")</f>
        <v>0</v>
      </c>
      <c r="P8" s="1" t="n">
        <f aca="false">COUNTIF($F$3:$F$397,"56")</f>
        <v>0</v>
      </c>
      <c r="Q8" s="1" t="n">
        <f aca="false">COUNTIF($F$3:$F$397,"57")</f>
        <v>0</v>
      </c>
      <c r="R8" s="25" t="n">
        <f aca="false">SUM(K8:Q8)</f>
        <v>0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1</v>
      </c>
      <c r="C9" s="14"/>
      <c r="D9" s="13" t="str">
        <f aca="false">IF(E9&gt;200,"7",IF(E9&gt;150,"6",IF(E9&gt;115,"5",IF(E9&gt;84,"4",IF(E9&gt;50,"3",IF(E9&gt;30,"2","1"))))))</f>
        <v>1</v>
      </c>
      <c r="E9" s="13"/>
      <c r="F9" s="3" t="str">
        <f aca="false">CONCATENATE(B9,D9)</f>
        <v>11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COUNTIF($F$3:$F$397,"61")</f>
        <v>0</v>
      </c>
      <c r="L9" s="1" t="n">
        <f aca="false">COUNTIF($F$3:$F$397,"62")</f>
        <v>0</v>
      </c>
      <c r="M9" s="1" t="n">
        <f aca="false">COUNTIF($F$3:$F$397,"63")</f>
        <v>0</v>
      </c>
      <c r="N9" s="1" t="n">
        <f aca="false">COUNTIF($F$3:$F$397,"64")</f>
        <v>0</v>
      </c>
      <c r="O9" s="1" t="n">
        <f aca="false">COUNTIF($F$3:$F$397,"65")</f>
        <v>0</v>
      </c>
      <c r="P9" s="24" t="n">
        <f aca="false">COUNTIF($F$3:$F$38,"66")</f>
        <v>0</v>
      </c>
      <c r="Q9" s="1" t="n">
        <f aca="false">COUNTIF($F$3:$F$397,"67")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1</v>
      </c>
      <c r="C10" s="14"/>
      <c r="D10" s="13" t="str">
        <f aca="false">IF(E10&gt;200,"7",IF(E10&gt;150,"6",IF(E10&gt;115,"5",IF(E10&gt;84,"4",IF(E10&gt;50,"3",IF(E10&gt;30,"2","1"))))))</f>
        <v>1</v>
      </c>
      <c r="E10" s="13"/>
      <c r="F10" s="3" t="str">
        <f aca="false">CONCATENATE(B10,D10)</f>
        <v>11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COUNTIF($F$3:$F$397,"71")</f>
        <v>0</v>
      </c>
      <c r="L10" s="1" t="n">
        <f aca="false">COUNTIF($F$3:$F$397,"72")</f>
        <v>0</v>
      </c>
      <c r="M10" s="1" t="n">
        <f aca="false">COUNTIF($F$3:$F$397,"73")</f>
        <v>0</v>
      </c>
      <c r="N10" s="1" t="n">
        <f aca="false">COUNTIF($F$3:$F$397,"74")</f>
        <v>0</v>
      </c>
      <c r="O10" s="1" t="n">
        <f aca="false">COUNTIF($F$3:$F$397,"75")</f>
        <v>0</v>
      </c>
      <c r="P10" s="1" t="n">
        <f aca="false">COUNTIF($F$3:$F$397,"76")</f>
        <v>0</v>
      </c>
      <c r="Q10" s="24" t="n">
        <f aca="false">COUNTIF($F$3:$F$397,"77")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1</v>
      </c>
      <c r="C11" s="14"/>
      <c r="D11" s="13" t="str">
        <f aca="false">IF(E11&gt;200,"7",IF(E11&gt;150,"6",IF(E11&gt;115,"5",IF(E11&gt;84,"4",IF(E11&gt;50,"3",IF(E11&gt;30,"2","1"))))))</f>
        <v>1</v>
      </c>
      <c r="E11" s="13"/>
      <c r="F11" s="3" t="str">
        <f aca="false">CONCATENATE(B11,D11)</f>
        <v>11</v>
      </c>
      <c r="G11" s="35"/>
      <c r="H11" s="35"/>
      <c r="I11" s="36"/>
      <c r="J11" s="21"/>
      <c r="K11" s="37" t="n">
        <f aca="false">SUM(K4:K10)</f>
        <v>36</v>
      </c>
      <c r="L11" s="37" t="n">
        <f aca="false">SUM(L4:L10)</f>
        <v>0</v>
      </c>
      <c r="M11" s="37" t="n">
        <f aca="false">SUM(M4:M10)</f>
        <v>0</v>
      </c>
      <c r="N11" s="37" t="n">
        <f aca="false">SUM(N4:N10)</f>
        <v>0</v>
      </c>
      <c r="O11" s="37" t="n">
        <f aca="false">SUM(O4:O10)</f>
        <v>0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36</v>
      </c>
      <c r="T11" s="21"/>
      <c r="U11" s="21"/>
      <c r="V11" s="21"/>
      <c r="W11" s="28" t="n">
        <f aca="false">K11/$R$11</f>
        <v>1</v>
      </c>
      <c r="X11" s="28" t="n">
        <f aca="false">L11/$R$11</f>
        <v>0</v>
      </c>
      <c r="Y11" s="28" t="n">
        <f aca="false">M11/$R$11</f>
        <v>0</v>
      </c>
      <c r="Z11" s="28" t="n">
        <f aca="false">N11/$R$11</f>
        <v>0</v>
      </c>
      <c r="AA11" s="28" t="n">
        <f aca="false">O11/$R$11</f>
        <v>0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1</v>
      </c>
      <c r="C12" s="14"/>
      <c r="D12" s="13" t="str">
        <f aca="false">IF(E12&gt;200,"7",IF(E12&gt;150,"6",IF(E12&gt;115,"5",IF(E12&gt;84,"4",IF(E12&gt;50,"3",IF(E12&gt;30,"2","1"))))))</f>
        <v>1</v>
      </c>
      <c r="E12" s="13"/>
      <c r="F12" s="3" t="str">
        <f aca="false">CONCATENATE(B12,D12)</f>
        <v>11</v>
      </c>
      <c r="G12" s="35"/>
      <c r="H12" s="35"/>
      <c r="J12" s="46" t="s">
        <v>72</v>
      </c>
      <c r="K12" s="47" t="n">
        <f aca="false">K34</f>
        <v>36</v>
      </c>
      <c r="L12" s="47" t="n">
        <f aca="false">L34</f>
        <v>100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1</v>
      </c>
      <c r="C13" s="14"/>
      <c r="D13" s="13" t="str">
        <f aca="false">IF(E13&gt;200,"7",IF(E13&gt;150,"6",IF(E13&gt;115,"5",IF(E13&gt;84,"4",IF(E13&gt;50,"3",IF(E13&gt;30,"2","1"))))))</f>
        <v>1</v>
      </c>
      <c r="E13" s="13"/>
      <c r="F13" s="3" t="str">
        <f aca="false">CONCATENATE(B13,D13)</f>
        <v>11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1</v>
      </c>
      <c r="C14" s="14"/>
      <c r="D14" s="13" t="str">
        <f aca="false">IF(E14&gt;200,"7",IF(E14&gt;150,"6",IF(E14&gt;115,"5",IF(E14&gt;84,"4",IF(E14&gt;50,"3",IF(E14&gt;30,"2","1"))))))</f>
        <v>1</v>
      </c>
      <c r="E14" s="13"/>
      <c r="F14" s="3" t="str">
        <f aca="false">CONCATENATE(B14,D14)</f>
        <v>11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1</v>
      </c>
      <c r="C15" s="14"/>
      <c r="D15" s="13" t="str">
        <f aca="false">IF(E15&gt;200,"7",IF(E15&gt;150,"6",IF(E15&gt;115,"5",IF(E15&gt;84,"4",IF(E15&gt;50,"3",IF(E15&gt;30,"2","1"))))))</f>
        <v>1</v>
      </c>
      <c r="E15" s="13"/>
      <c r="F15" s="3" t="str">
        <f aca="false">CONCATENATE(B15,D15)</f>
        <v>11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1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1</v>
      </c>
      <c r="C16" s="14"/>
      <c r="D16" s="13" t="str">
        <f aca="false">IF(E16&gt;200,"7",IF(E16&gt;150,"6",IF(E16&gt;115,"5",IF(E16&gt;84,"4",IF(E16&gt;50,"3",IF(E16&gt;30,"2","1"))))))</f>
        <v>1</v>
      </c>
      <c r="E16" s="13"/>
      <c r="F16" s="3" t="str">
        <f aca="false">CONCATENATE(B16,D16)</f>
        <v>11</v>
      </c>
      <c r="G16" s="30" t="n">
        <v>3</v>
      </c>
      <c r="H16" s="3" t="s">
        <v>76</v>
      </c>
      <c r="J16" s="1" t="s">
        <v>77</v>
      </c>
      <c r="K16" s="1" t="n">
        <f aca="false">K4</f>
        <v>36</v>
      </c>
      <c r="L16" s="1" t="n">
        <f aca="false">L5</f>
        <v>0</v>
      </c>
      <c r="M16" s="1" t="n">
        <f aca="false">M6</f>
        <v>0</v>
      </c>
      <c r="N16" s="1" t="n">
        <f aca="false">N7</f>
        <v>0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1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1</v>
      </c>
      <c r="C17" s="14"/>
      <c r="D17" s="13" t="str">
        <f aca="false">IF(E17&gt;200,"7",IF(E17&gt;150,"6",IF(E17&gt;115,"5",IF(E17&gt;84,"4",IF(E17&gt;50,"3",IF(E17&gt;30,"2","1"))))))</f>
        <v>1</v>
      </c>
      <c r="E17" s="13"/>
      <c r="F17" s="3" t="str">
        <f aca="false">CONCATENATE(B17,D17)</f>
        <v>11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0</v>
      </c>
      <c r="N17" s="1" t="n">
        <f aca="false">R7-N16</f>
        <v>0</v>
      </c>
      <c r="O17" s="1" t="n">
        <f aca="false">R8-O16</f>
        <v>0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1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1</v>
      </c>
      <c r="C18" s="14"/>
      <c r="D18" s="13" t="str">
        <f aca="false">IF(E18&gt;200,"7",IF(E18&gt;150,"6",IF(E18&gt;115,"5",IF(E18&gt;84,"4",IF(E18&gt;50,"3",IF(E18&gt;30,"2","1"))))))</f>
        <v>1</v>
      </c>
      <c r="E18" s="13"/>
      <c r="F18" s="3" t="str">
        <f aca="false">CONCATENATE(B18,D18)</f>
        <v>11</v>
      </c>
      <c r="G18" s="32" t="n">
        <v>5</v>
      </c>
      <c r="H18" s="3" t="s">
        <v>82</v>
      </c>
      <c r="J18" s="1" t="s">
        <v>83</v>
      </c>
      <c r="K18" s="1" t="n">
        <f aca="false">K11-K16</f>
        <v>0</v>
      </c>
      <c r="L18" s="1" t="n">
        <f aca="false">L11-L16</f>
        <v>0</v>
      </c>
      <c r="M18" s="1" t="n">
        <f aca="false">M11-M16</f>
        <v>0</v>
      </c>
      <c r="N18" s="1" t="n">
        <f aca="false">N11-N16</f>
        <v>0</v>
      </c>
      <c r="O18" s="1" t="n">
        <f aca="false">O11-O16</f>
        <v>0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1</v>
      </c>
      <c r="C19" s="14"/>
      <c r="D19" s="13" t="str">
        <f aca="false">IF(E19&gt;200,"7",IF(E19&gt;150,"6",IF(E19&gt;115,"5",IF(E19&gt;84,"4",IF(E19&gt;50,"3",IF(E19&gt;30,"2","1"))))))</f>
        <v>1</v>
      </c>
      <c r="E19" s="13"/>
      <c r="F19" s="3" t="str">
        <f aca="false">CONCATENATE(B19,D19)</f>
        <v>11</v>
      </c>
      <c r="G19" s="33" t="n">
        <v>6</v>
      </c>
      <c r="H19" s="3" t="s">
        <v>84</v>
      </c>
      <c r="J19" s="1" t="s">
        <v>85</v>
      </c>
      <c r="K19" s="1" t="n">
        <f aca="false">$R$11-R4-K11+K16</f>
        <v>0</v>
      </c>
      <c r="L19" s="1" t="n">
        <f aca="false">$R$11-R5-L11+L16</f>
        <v>36</v>
      </c>
      <c r="M19" s="1" t="n">
        <f aca="false">$R$11-R6-M11+M16</f>
        <v>36</v>
      </c>
      <c r="N19" s="1" t="n">
        <f aca="false">$R$11-R7-N11+N16</f>
        <v>36</v>
      </c>
      <c r="O19" s="1" t="n">
        <f aca="false">$R$11-R8-O11+O16</f>
        <v>36</v>
      </c>
      <c r="P19" s="1" t="n">
        <f aca="false">$R$11-R9-P11+P16</f>
        <v>36</v>
      </c>
      <c r="Q19" s="43" t="n">
        <f aca="false">$R$11-R10-Q11+Q16</f>
        <v>36</v>
      </c>
      <c r="W19" s="0" t="s">
        <v>51</v>
      </c>
      <c r="X19" s="42" t="e">
        <f aca="false">(X15-X16)/(1-X16)</f>
        <v>#DIV/0!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1</v>
      </c>
      <c r="C20" s="14"/>
      <c r="D20" s="13" t="str">
        <f aca="false">IF(E20&gt;200,"7",IF(E20&gt;150,"6",IF(E20&gt;115,"5",IF(E20&gt;84,"4",IF(E20&gt;50,"3",IF(E20&gt;30,"2","1"))))))</f>
        <v>1</v>
      </c>
      <c r="E20" s="13"/>
      <c r="F20" s="3" t="str">
        <f aca="false">CONCATENATE(B20,D20)</f>
        <v>11</v>
      </c>
      <c r="G20" s="34" t="n">
        <v>7</v>
      </c>
      <c r="H20" s="35" t="s">
        <v>86</v>
      </c>
      <c r="J20" s="1" t="s">
        <v>87</v>
      </c>
      <c r="K20" s="1" t="n">
        <f aca="false">SUM(K16:K19)</f>
        <v>36</v>
      </c>
      <c r="L20" s="1" t="n">
        <f aca="false">SUM(L16:L19)</f>
        <v>36</v>
      </c>
      <c r="M20" s="1" t="n">
        <f aca="false">SUM(M16:M19)</f>
        <v>36</v>
      </c>
      <c r="N20" s="1" t="n">
        <f aca="false">SUM(N16:N19)</f>
        <v>36</v>
      </c>
      <c r="O20" s="1" t="n">
        <f aca="false">SUM(O16:O19)</f>
        <v>36</v>
      </c>
      <c r="P20" s="1" t="n">
        <f aca="false">SUM(P16:P19)</f>
        <v>36</v>
      </c>
      <c r="Q20" s="1" t="n">
        <f aca="false">SUM(Q16:Q19)</f>
        <v>36</v>
      </c>
      <c r="W20" s="0" t="s">
        <v>52</v>
      </c>
      <c r="X20" s="42" t="e">
        <f aca="false">(X15-X16)/(1-X17)</f>
        <v>#DIV/0!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1</v>
      </c>
      <c r="C21" s="14"/>
      <c r="D21" s="13" t="str">
        <f aca="false">IF(E21&gt;200,"7",IF(E21&gt;150,"6",IF(E21&gt;115,"5",IF(E21&gt;84,"4",IF(E21&gt;50,"3",IF(E21&gt;30,"2","1"))))))</f>
        <v>1</v>
      </c>
      <c r="E21" s="13"/>
      <c r="F21" s="3" t="str">
        <f aca="false">CONCATENATE(B21,D21)</f>
        <v>11</v>
      </c>
      <c r="G21" s="35"/>
      <c r="H21" s="35"/>
      <c r="W21" s="0" t="s">
        <v>53</v>
      </c>
      <c r="X21" s="42" t="n">
        <f aca="false">(K4+L5+M6+N7+O8+P9+Q10)/R11</f>
        <v>1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1</v>
      </c>
      <c r="C22" s="14"/>
      <c r="D22" s="13" t="str">
        <f aca="false">IF(E22&gt;200,"7",IF(E22&gt;150,"6",IF(E22&gt;115,"5",IF(E22&gt;84,"4",IF(E22&gt;50,"3",IF(E22&gt;30,"2","1"))))))</f>
        <v>1</v>
      </c>
      <c r="E22" s="13"/>
      <c r="F22" s="3" t="str">
        <f aca="false">CONCATENATE(B22,D22)</f>
        <v>11</v>
      </c>
      <c r="G22" s="35"/>
      <c r="H22" s="35"/>
      <c r="I22" s="9" t="s">
        <v>89</v>
      </c>
      <c r="J22" s="1" t="s">
        <v>90</v>
      </c>
      <c r="K22" s="44" t="n">
        <f aca="false">(K16+K18)/K20</f>
        <v>1</v>
      </c>
      <c r="L22" s="44" t="n">
        <f aca="false">(L16+L18)/L20</f>
        <v>0</v>
      </c>
      <c r="M22" s="44" t="n">
        <f aca="false">(M16+M18)/M20</f>
        <v>0</v>
      </c>
      <c r="N22" s="44" t="n">
        <f aca="false">(N16+N18)/N20</f>
        <v>0</v>
      </c>
      <c r="O22" s="44" t="n">
        <f aca="false">(O16+O18)/O20</f>
        <v>0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1</v>
      </c>
      <c r="C23" s="14"/>
      <c r="D23" s="13" t="str">
        <f aca="false">IF(E23&gt;200,"7",IF(E23&gt;150,"6",IF(E23&gt;115,"5",IF(E23&gt;84,"4",IF(E23&gt;50,"3",IF(E23&gt;30,"2","1"))))))</f>
        <v>1</v>
      </c>
      <c r="E23" s="13"/>
      <c r="F23" s="3" t="str">
        <f aca="false">CONCATENATE(B23,D23)</f>
        <v>11</v>
      </c>
      <c r="I23" s="9" t="s">
        <v>93</v>
      </c>
      <c r="J23" s="1" t="s">
        <v>94</v>
      </c>
      <c r="K23" s="44" t="n">
        <f aca="false">(K16+K17)/K20</f>
        <v>1</v>
      </c>
      <c r="L23" s="44" t="n">
        <f aca="false">(L16+L17)/L20</f>
        <v>0</v>
      </c>
      <c r="M23" s="44" t="n">
        <f aca="false">(M16+M17)/M20</f>
        <v>0</v>
      </c>
      <c r="N23" s="44" t="n">
        <f aca="false">(N16+N17)/N20</f>
        <v>0</v>
      </c>
      <c r="O23" s="44" t="n">
        <f aca="false">(O16+O17)/O20</f>
        <v>0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1</v>
      </c>
      <c r="C24" s="14"/>
      <c r="D24" s="13" t="str">
        <f aca="false">IF(E24&gt;200,"7",IF(E24&gt;150,"6",IF(E24&gt;115,"5",IF(E24&gt;84,"4",IF(E24&gt;50,"3",IF(E24&gt;30,"2","1"))))))</f>
        <v>1</v>
      </c>
      <c r="E24" s="13"/>
      <c r="F24" s="3" t="str">
        <f aca="false">CONCATENATE(B24,D24)</f>
        <v>11</v>
      </c>
      <c r="I24" s="9" t="s">
        <v>96</v>
      </c>
      <c r="J24" s="1" t="s">
        <v>97</v>
      </c>
      <c r="K24" s="44" t="n">
        <f aca="false">(K16+K17)/(K16+K18)</f>
        <v>1</v>
      </c>
      <c r="L24" s="44" t="e">
        <f aca="false">(L16+L17)/(L16+L18)</f>
        <v>#DIV/0!</v>
      </c>
      <c r="M24" s="44" t="e">
        <f aca="false">(M16+M17)/(M16+M18)</f>
        <v>#DIV/0!</v>
      </c>
      <c r="N24" s="44" t="e">
        <f aca="false">(N16+N17)/(N16+N18)</f>
        <v>#DIV/0!</v>
      </c>
      <c r="O24" s="44" t="e">
        <f aca="false">(O16+O17)/(O16+O18)</f>
        <v>#DIV/0!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1</v>
      </c>
      <c r="C25" s="14"/>
      <c r="D25" s="13" t="str">
        <f aca="false">IF(E25&gt;200,"7",IF(E25&gt;150,"6",IF(E25&gt;115,"5",IF(E25&gt;84,"4",IF(E25&gt;50,"3",IF(E25&gt;30,"2","1"))))))</f>
        <v>1</v>
      </c>
      <c r="E25" s="13"/>
      <c r="F25" s="3" t="str">
        <f aca="false">CONCATENATE(B25,D25)</f>
        <v>11</v>
      </c>
      <c r="I25" s="9" t="s">
        <v>99</v>
      </c>
      <c r="J25" s="1" t="s">
        <v>100</v>
      </c>
      <c r="K25" s="44" t="n">
        <f aca="false">K16/(K16+K18)</f>
        <v>1</v>
      </c>
      <c r="L25" s="44" t="e">
        <f aca="false">L16/(L16+L18)</f>
        <v>#DIV/0!</v>
      </c>
      <c r="M25" s="44" t="e">
        <f aca="false">M16/(M16+M18)</f>
        <v>#DIV/0!</v>
      </c>
      <c r="N25" s="44" t="e">
        <f aca="false">N16/(N16+N18)</f>
        <v>#DIV/0!</v>
      </c>
      <c r="O25" s="44" t="e">
        <f aca="false">O16/(O16+O18)</f>
        <v>#DIV/0!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1</v>
      </c>
      <c r="C26" s="14"/>
      <c r="D26" s="13" t="str">
        <f aca="false">IF(E26&gt;200,"7",IF(E26&gt;150,"6",IF(E26&gt;115,"5",IF(E26&gt;84,"4",IF(E26&gt;50,"3",IF(E26&gt;30,"2","1"))))))</f>
        <v>1</v>
      </c>
      <c r="E26" s="13"/>
      <c r="F26" s="3" t="str">
        <f aca="false">CONCATENATE(B26,D26)</f>
        <v>11</v>
      </c>
      <c r="I26" s="1" t="s">
        <v>102</v>
      </c>
      <c r="J26" s="1" t="s">
        <v>84</v>
      </c>
      <c r="K26" s="44" t="e">
        <f aca="false">K17/(K17+K19)</f>
        <v>#DIV/0!</v>
      </c>
      <c r="L26" s="44" t="n">
        <f aca="false">L17/(L17+L19)</f>
        <v>0</v>
      </c>
      <c r="M26" s="44" t="n">
        <f aca="false">M17/(M17+M19)</f>
        <v>0</v>
      </c>
      <c r="N26" s="44" t="n">
        <f aca="false">N17/(N17+N19)</f>
        <v>0</v>
      </c>
      <c r="O26" s="44" t="n">
        <f aca="false">O17/(O17+O19)</f>
        <v>0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1</v>
      </c>
      <c r="C27" s="14"/>
      <c r="D27" s="13" t="str">
        <f aca="false">IF(E27&gt;200,"7",IF(E27&gt;150,"6",IF(E27&gt;115,"5",IF(E27&gt;84,"4",IF(E27&gt;50,"3",IF(E27&gt;30,"2","1"))))))</f>
        <v>1</v>
      </c>
      <c r="E27" s="13"/>
      <c r="F27" s="3" t="str">
        <f aca="false">CONCATENATE(B27,D27)</f>
        <v>11</v>
      </c>
      <c r="I27" s="9" t="s">
        <v>104</v>
      </c>
      <c r="J27" s="1" t="s">
        <v>105</v>
      </c>
      <c r="K27" s="44" t="n">
        <f aca="false">K17/(K16+K17)</f>
        <v>0</v>
      </c>
      <c r="L27" s="44" t="e">
        <f aca="false">L17/(L16+L17)</f>
        <v>#DIV/0!</v>
      </c>
      <c r="M27" s="44" t="e">
        <f aca="false">M17/(M16+M17)</f>
        <v>#DIV/0!</v>
      </c>
      <c r="N27" s="44" t="e">
        <f aca="false">N17/(N16+N17)</f>
        <v>#DIV/0!</v>
      </c>
      <c r="O27" s="44" t="e">
        <f aca="false">O17/(O16+O17)</f>
        <v>#DIV/0!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1</v>
      </c>
      <c r="C28" s="14"/>
      <c r="D28" s="13" t="str">
        <f aca="false">IF(E28&gt;200,"7",IF(E28&gt;150,"6",IF(E28&gt;115,"5",IF(E28&gt;84,"4",IF(E28&gt;50,"3",IF(E28&gt;30,"2","1"))))))</f>
        <v>1</v>
      </c>
      <c r="E28" s="13"/>
      <c r="F28" s="3" t="str">
        <f aca="false">CONCATENATE(B28,D28)</f>
        <v>11</v>
      </c>
      <c r="I28" s="9" t="s">
        <v>107</v>
      </c>
      <c r="J28" s="1" t="s">
        <v>53</v>
      </c>
      <c r="K28" s="44" t="n">
        <f aca="false">(K16+K19)/K20</f>
        <v>1</v>
      </c>
      <c r="L28" s="44" t="n">
        <f aca="false">(L16+L19)/L20</f>
        <v>1</v>
      </c>
      <c r="M28" s="44" t="n">
        <f aca="false">(M16+M19)/M20</f>
        <v>1</v>
      </c>
      <c r="N28" s="44" t="n">
        <f aca="false">(N16+N19)/N20</f>
        <v>1</v>
      </c>
      <c r="O28" s="44" t="n">
        <f aca="false">(O16+O19)/O20</f>
        <v>1</v>
      </c>
      <c r="P28" s="44" t="n">
        <f aca="false">(P16+P19)/P20</f>
        <v>1</v>
      </c>
      <c r="Q28" s="44" t="n">
        <f aca="false">(Q16+Q19)/Q20</f>
        <v>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1</v>
      </c>
      <c r="C29" s="14"/>
      <c r="D29" s="13" t="str">
        <f aca="false">IF(E29&gt;200,"7",IF(E29&gt;150,"6",IF(E29&gt;115,"5",IF(E29&gt;84,"4",IF(E29&gt;50,"3",IF(E29&gt;30,"2","1"))))))</f>
        <v>1</v>
      </c>
      <c r="E29" s="13"/>
      <c r="F29" s="3" t="str">
        <f aca="false">CONCATENATE(B29,D29)</f>
        <v>11</v>
      </c>
      <c r="I29" s="9" t="s">
        <v>109</v>
      </c>
      <c r="J29" s="1" t="s">
        <v>110</v>
      </c>
      <c r="K29" s="44" t="n">
        <f aca="false">K16/(K16+K17)</f>
        <v>1</v>
      </c>
      <c r="L29" s="44" t="e">
        <f aca="false">L16/(L16+L17)</f>
        <v>#DIV/0!</v>
      </c>
      <c r="M29" s="44" t="e">
        <f aca="false">M16/(M16+M17)</f>
        <v>#DIV/0!</v>
      </c>
      <c r="N29" s="44" t="e">
        <f aca="false">N16/(N16+N17)</f>
        <v>#DIV/0!</v>
      </c>
      <c r="O29" s="44" t="e">
        <f aca="false">O16/(O16+O17)</f>
        <v>#DIV/0!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1</v>
      </c>
      <c r="C30" s="14"/>
      <c r="D30" s="13" t="str">
        <f aca="false">IF(E30&gt;200,"7",IF(E30&gt;150,"6",IF(E30&gt;115,"5",IF(E30&gt;84,"4",IF(E30&gt;50,"3",IF(E30&gt;30,"2","1"))))))</f>
        <v>1</v>
      </c>
      <c r="E30" s="13"/>
      <c r="F30" s="3" t="str">
        <f aca="false">CONCATENATE(B30,D30)</f>
        <v>11</v>
      </c>
      <c r="I30" s="9" t="s">
        <v>112</v>
      </c>
      <c r="J30" s="1" t="s">
        <v>113</v>
      </c>
      <c r="K30" s="44" t="n">
        <f aca="false">K16/(K16+K17+K18)</f>
        <v>1</v>
      </c>
      <c r="L30" s="44" t="e">
        <f aca="false">L16/(L16+L17+L18)</f>
        <v>#DIV/0!</v>
      </c>
      <c r="M30" s="44" t="e">
        <f aca="false">M16/(M16+M17+M18)</f>
        <v>#DIV/0!</v>
      </c>
      <c r="N30" s="44" t="e">
        <f aca="false">N16/(N16+N17+N18)</f>
        <v>#DIV/0!</v>
      </c>
      <c r="O30" s="44" t="e">
        <f aca="false">O16/(O16+O17+O18)</f>
        <v>#DIV/0!</v>
      </c>
      <c r="P30" s="44" t="e">
        <f aca="false">P16/(P16+P17+P18)</f>
        <v>#DIV/0!</v>
      </c>
      <c r="Q30" s="44" t="e">
        <f aca="false">Q16/(Q16+Q17+Q18)</f>
        <v>#DIV/0!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1</v>
      </c>
      <c r="C31" s="14"/>
      <c r="D31" s="13" t="str">
        <f aca="false">IF(E31&gt;200,"7",IF(E31&gt;150,"6",IF(E31&gt;115,"5",IF(E31&gt;84,"4",IF(E31&gt;50,"3",IF(E31&gt;30,"2","1"))))))</f>
        <v>1</v>
      </c>
      <c r="E31" s="13"/>
      <c r="F31" s="3" t="str">
        <f aca="false">CONCATENATE(B31,D31)</f>
        <v>11</v>
      </c>
      <c r="I31" s="9" t="s">
        <v>115</v>
      </c>
      <c r="J31" s="1" t="s">
        <v>116</v>
      </c>
      <c r="K31" s="44" t="e">
        <f aca="false">K25-K26</f>
        <v>#DIV/0!</v>
      </c>
      <c r="L31" s="44" t="e">
        <f aca="false">L25-L26</f>
        <v>#DIV/0!</v>
      </c>
      <c r="M31" s="44" t="e">
        <f aca="false">M25-M26</f>
        <v>#DIV/0!</v>
      </c>
      <c r="N31" s="44" t="e">
        <f aca="false">N25-N26</f>
        <v>#DIV/0!</v>
      </c>
      <c r="O31" s="44" t="e">
        <f aca="false">O25-O26</f>
        <v>#DIV/0!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1</v>
      </c>
      <c r="C32" s="14"/>
      <c r="D32" s="13" t="str">
        <f aca="false">IF(E32&gt;200,"7",IF(E32&gt;150,"6",IF(E32&gt;115,"5",IF(E32&gt;84,"4",IF(E32&gt;50,"3",IF(E32&gt;30,"2","1"))))))</f>
        <v>1</v>
      </c>
      <c r="E32" s="13"/>
      <c r="F32" s="3" t="str">
        <f aca="false">CONCATENATE(B32,D32)</f>
        <v>11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e">
        <f aca="false">(M16*M19)/(M17*M18)</f>
        <v>#DIV/0!</v>
      </c>
      <c r="N32" s="44" t="e">
        <f aca="false">(N16*N19)/(N17*N18)</f>
        <v>#DIV/0!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1</v>
      </c>
      <c r="C33" s="14"/>
      <c r="D33" s="13" t="str">
        <f aca="false">IF(E33&gt;200,"7",IF(E33&gt;150,"6",IF(E33&gt;115,"5",IF(E33&gt;84,"4",IF(E33&gt;50,"3",IF(E33&gt;30,"2","1"))))))</f>
        <v>1</v>
      </c>
      <c r="E33" s="13"/>
      <c r="F33" s="3" t="str">
        <f aca="false">CONCATENATE(B33,D33)</f>
        <v>11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1</v>
      </c>
      <c r="C34" s="14"/>
      <c r="D34" s="13" t="str">
        <f aca="false">IF(E34&gt;200,"7",IF(E34&gt;150,"6",IF(E34&gt;115,"5",IF(E34&gt;84,"4",IF(E34&gt;50,"3",IF(E34&gt;30,"2","1"))))))</f>
        <v>1</v>
      </c>
      <c r="E34" s="13"/>
      <c r="F34" s="3" t="str">
        <f aca="false">CONCATENATE(B34,D34)</f>
        <v>11</v>
      </c>
      <c r="J34" s="47" t="s">
        <v>72</v>
      </c>
      <c r="K34" s="47" t="n">
        <f aca="false">K4+L4+SUM(K5:M5)+SUM(L6:N6)+SUM(M7:O7)+SUM(N8:P8)+SUM(O9:Q9)+SUM(P10:Q10)</f>
        <v>36</v>
      </c>
      <c r="L34" s="47" t="n">
        <f aca="false">K34/R11*100</f>
        <v>100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1</v>
      </c>
      <c r="C35" s="14"/>
      <c r="D35" s="13" t="str">
        <f aca="false">IF(E35&gt;200,"7",IF(E35&gt;150,"6",IF(E35&gt;115,"5",IF(E35&gt;84,"4",IF(E35&gt;50,"3",IF(E35&gt;30,"2","1"))))))</f>
        <v>1</v>
      </c>
      <c r="E35" s="13"/>
      <c r="F35" s="3" t="str">
        <f aca="false">CONCATENATE(B35,D35)</f>
        <v>11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1</v>
      </c>
      <c r="C36" s="14"/>
      <c r="D36" s="13" t="str">
        <f aca="false">IF(E36&gt;200,"7",IF(E36&gt;150,"6",IF(E36&gt;115,"5",IF(E36&gt;84,"4",IF(E36&gt;50,"3",IF(E36&gt;30,"2","1"))))))</f>
        <v>1</v>
      </c>
      <c r="E36" s="13"/>
      <c r="F36" s="3" t="str">
        <f aca="false">CONCATENATE(B36,D36)</f>
        <v>11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1</v>
      </c>
      <c r="C37" s="14"/>
      <c r="D37" s="13" t="str">
        <f aca="false">IF(E37&gt;200,"7",IF(E37&gt;150,"6",IF(E37&gt;115,"5",IF(E37&gt;84,"4",IF(E37&gt;50,"3",IF(E37&gt;30,"2","1"))))))</f>
        <v>1</v>
      </c>
      <c r="E37" s="13"/>
      <c r="F37" s="3" t="str">
        <f aca="false">CONCATENATE(B37,D37)</f>
        <v>11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1</v>
      </c>
      <c r="C38" s="14"/>
      <c r="D38" s="13" t="str">
        <f aca="false">IF(E38&gt;200,"7",IF(E38&gt;150,"6",IF(E38&gt;115,"5",IF(E38&gt;84,"4",IF(E38&gt;50,"3",IF(E38&gt;30,"2","1"))))))</f>
        <v>1</v>
      </c>
      <c r="E38" s="13"/>
      <c r="F38" s="3" t="str">
        <f aca="false">CONCATENATE(B38,D38)</f>
        <v>11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:E6"/>
    </sheetView>
  </sheetViews>
  <sheetFormatPr defaultRowHeight="14.4"/>
  <cols>
    <col collapsed="false" hidden="false" max="1" min="1" style="3" width="10.8724489795918"/>
    <col collapsed="false" hidden="false" max="257" min="2" style="3" width="9.0969387755102"/>
    <col collapsed="false" hidden="false" max="1025" min="258" style="0" width="9.0969387755102"/>
  </cols>
  <sheetData>
    <row r="1" customFormat="false" ht="27" hidden="false" customHeight="true" outlineLevel="0" collapsed="false">
      <c r="A1" s="4" t="s">
        <v>38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47</v>
      </c>
      <c r="K1" s="4" t="s">
        <v>48</v>
      </c>
      <c r="L1" s="4" t="s">
        <v>49</v>
      </c>
      <c r="M1" s="4" t="s">
        <v>50</v>
      </c>
    </row>
    <row r="2" customFormat="false" ht="27" hidden="false" customHeight="true" outlineLevel="0" collapsed="false">
      <c r="A2" s="4" t="s">
        <v>51</v>
      </c>
      <c r="B2" s="5" t="n">
        <f aca="false">JAN!X19</f>
        <v>-0.0358255451713397</v>
      </c>
      <c r="C2" s="5" t="n">
        <f aca="false">FEB!X19</f>
        <v>-0.0130718954248366</v>
      </c>
      <c r="D2" s="5" t="n">
        <f aca="false">MAR!X19</f>
        <v>0.0909090909090909</v>
      </c>
      <c r="E2" s="5" t="n">
        <f aca="false">APR!X19</f>
        <v>-0.0305775764439411</v>
      </c>
      <c r="F2" s="5" t="n">
        <f aca="false">MEI!X19</f>
        <v>0.00203665987780043</v>
      </c>
      <c r="G2" s="5" t="n">
        <f aca="false">JUN!X19</f>
        <v>0.00566037735849058</v>
      </c>
      <c r="H2" s="5" t="n">
        <f aca="false">JUL!X19</f>
        <v>0.00795755968169761</v>
      </c>
      <c r="I2" s="5" t="n">
        <f aca="false">AGT!X19</f>
        <v>-0.00091996320147194</v>
      </c>
      <c r="J2" s="5" t="n">
        <f aca="false">SEP!X19</f>
        <v>0</v>
      </c>
      <c r="K2" s="5" t="e">
        <f aca="false">OKT!X19</f>
        <v>#DIV/0!</v>
      </c>
      <c r="L2" s="5" t="e">
        <f aca="false">NOV!X19</f>
        <v>#DIV/0!</v>
      </c>
      <c r="M2" s="5" t="e">
        <f aca="false">DES!X19</f>
        <v>#DIV/0!</v>
      </c>
    </row>
    <row r="3" customFormat="false" ht="27" hidden="false" customHeight="true" outlineLevel="0" collapsed="false">
      <c r="A3" s="4" t="s">
        <v>52</v>
      </c>
      <c r="B3" s="5" t="n">
        <f aca="false">JAN!X20</f>
        <v>-0.0294871794871796</v>
      </c>
      <c r="C3" s="5" t="n">
        <f aca="false">FEB!X20</f>
        <v>-0.017948717948718</v>
      </c>
      <c r="D3" s="5" t="n">
        <f aca="false">MAR!X20</f>
        <v>0.0966029723991507</v>
      </c>
      <c r="E3" s="5" t="n">
        <f aca="false">APR!X20</f>
        <v>-0.028125</v>
      </c>
      <c r="F3" s="5" t="n">
        <f aca="false">MEI!X20</f>
        <v>0.00206185567010312</v>
      </c>
      <c r="G3" s="5" t="n">
        <f aca="false">JUN!X20</f>
        <v>0.00787401574803151</v>
      </c>
      <c r="H3" s="5" t="n">
        <f aca="false">JUL!X20</f>
        <v>0.0225</v>
      </c>
      <c r="I3" s="5" t="n">
        <f aca="false">AGT!X20</f>
        <v>-0.00147058823529412</v>
      </c>
      <c r="J3" s="5" t="e">
        <f aca="false">SEP!X20</f>
        <v>#DIV/0!</v>
      </c>
      <c r="K3" s="5" t="e">
        <f aca="false">OKT!X20</f>
        <v>#DIV/0!</v>
      </c>
      <c r="L3" s="5" t="e">
        <f aca="false">NOV!X20</f>
        <v>#DIV/0!</v>
      </c>
      <c r="M3" s="5" t="e">
        <f aca="false">DES!X20</f>
        <v>#DIV/0!</v>
      </c>
    </row>
    <row r="4" customFormat="false" ht="27" hidden="false" customHeight="true" outlineLevel="0" collapsed="false">
      <c r="A4" s="4" t="s">
        <v>53</v>
      </c>
      <c r="B4" s="5" t="n">
        <f aca="false">JAN!X21</f>
        <v>0.457142857142857</v>
      </c>
      <c r="C4" s="5" t="n">
        <f aca="false">FEB!X21</f>
        <v>0.114285714285714</v>
      </c>
      <c r="D4" s="5" t="n">
        <f aca="false">MAR!X21</f>
        <v>0.257142857142857</v>
      </c>
      <c r="E4" s="5" t="n">
        <f aca="false">APR!X21</f>
        <v>0.257142857142857</v>
      </c>
      <c r="F4" s="5" t="n">
        <f aca="false">MEI!X21</f>
        <v>0.2</v>
      </c>
      <c r="G4" s="5" t="n">
        <f aca="false">JUN!X21</f>
        <v>0.0882352941176471</v>
      </c>
      <c r="H4" s="5" t="n">
        <f aca="false">JUL!X21</f>
        <v>0.0294117647058823</v>
      </c>
      <c r="I4" s="5" t="n">
        <f aca="false">AGT!X21</f>
        <v>0.0588235294117647</v>
      </c>
      <c r="J4" s="5" t="n">
        <f aca="false">SEP!X21</f>
        <v>0.361111111111111</v>
      </c>
      <c r="K4" s="5" t="n">
        <f aca="false">OKT!X21</f>
        <v>1</v>
      </c>
      <c r="L4" s="5" t="n">
        <f aca="false">NOV!X21</f>
        <v>1</v>
      </c>
      <c r="M4" s="5" t="n">
        <f aca="false">DES!X21</f>
        <v>1</v>
      </c>
    </row>
    <row r="5" customFormat="false" ht="27" hidden="false" customHeight="true" outlineLevel="0" collapsed="false">
      <c r="A5" s="4"/>
      <c r="B5" s="6" t="n">
        <f aca="false">B4</f>
        <v>0.457142857142857</v>
      </c>
      <c r="C5" s="6" t="n">
        <f aca="false">C4</f>
        <v>0.114285714285714</v>
      </c>
      <c r="D5" s="6" t="n">
        <f aca="false">D4</f>
        <v>0.257142857142857</v>
      </c>
      <c r="E5" s="6" t="n">
        <f aca="false">E4</f>
        <v>0.257142857142857</v>
      </c>
      <c r="F5" s="6" t="n">
        <f aca="false">F4</f>
        <v>0.2</v>
      </c>
      <c r="G5" s="6" t="n">
        <f aca="false">G4</f>
        <v>0.0882352941176471</v>
      </c>
      <c r="H5" s="6" t="n">
        <f aca="false">H4</f>
        <v>0.0294117647058823</v>
      </c>
      <c r="I5" s="6" t="n">
        <f aca="false">I4</f>
        <v>0.0588235294117647</v>
      </c>
      <c r="J5" s="6" t="n">
        <f aca="false">J4</f>
        <v>0.361111111111111</v>
      </c>
      <c r="K5" s="6" t="n">
        <f aca="false">K4</f>
        <v>1</v>
      </c>
      <c r="L5" s="6" t="n">
        <f aca="false">L4</f>
        <v>1</v>
      </c>
      <c r="M5" s="6" t="n">
        <f aca="false">M4</f>
        <v>1</v>
      </c>
    </row>
    <row r="6" customFormat="false" ht="27" hidden="false" customHeight="true" outlineLevel="0" collapsed="false">
      <c r="A6" s="4" t="s">
        <v>54</v>
      </c>
      <c r="B6" s="7" t="n">
        <f aca="false">JAN!L34</f>
        <v>91.4285714285714</v>
      </c>
      <c r="C6" s="7" t="n">
        <f aca="false">FEB!L34</f>
        <v>68.5714285714286</v>
      </c>
      <c r="D6" s="7" t="n">
        <f aca="false">MAR!L34</f>
        <v>74.2857142857143</v>
      </c>
      <c r="E6" s="7" t="n">
        <f aca="false">APR!L34</f>
        <v>71.4285714285714</v>
      </c>
      <c r="F6" s="7" t="n">
        <f aca="false">MEI!L34</f>
        <v>65.7142857142857</v>
      </c>
      <c r="G6" s="7" t="n">
        <f aca="false">JUN!L34</f>
        <v>29.4117647058824</v>
      </c>
      <c r="H6" s="7" t="n">
        <f aca="false">JUL!L34</f>
        <v>5.88235294117647</v>
      </c>
      <c r="I6" s="7" t="n">
        <f aca="false">AGT!L34</f>
        <v>23.5294117647059</v>
      </c>
      <c r="J6" s="7" t="n">
        <f aca="false">SEP!L34</f>
        <v>80.5555555555556</v>
      </c>
      <c r="K6" s="7" t="n">
        <f aca="false">OKT!L34</f>
        <v>100</v>
      </c>
      <c r="L6" s="7" t="n">
        <f aca="false">NOV!L34</f>
        <v>100</v>
      </c>
      <c r="M6" s="7" t="n">
        <f aca="false">DES!L34</f>
        <v>100</v>
      </c>
      <c r="N6" s="8" t="n">
        <f aca="false">AVERAGE(B6:M6)</f>
        <v>67.5673046996576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C3" activeCellId="0" sqref="C3:C38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4</v>
      </c>
      <c r="C3" s="14" t="n">
        <v>101.636936625235</v>
      </c>
      <c r="D3" s="13" t="str">
        <f aca="false">IF(E3&gt;200,"7",IF(E3&gt;150,"6",IF(E3&gt;115,"5",IF(E3&gt;84,"4",IF(E3&gt;50,"3",IF(E3&gt;30,"2","1"))))))</f>
        <v>4</v>
      </c>
      <c r="E3" s="14" t="n">
        <v>105.377005855787</v>
      </c>
      <c r="F3" s="3" t="str">
        <f aca="false">CONCATENATE(B3,D3)</f>
        <v>44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4</v>
      </c>
      <c r="C4" s="14" t="n">
        <v>99.9671030959366</v>
      </c>
      <c r="D4" s="13" t="str">
        <f aca="false">IF(E4&gt;200,"7",IF(E4&gt;150,"6",IF(E4&gt;115,"5",IF(E4&gt;84,"4",IF(E4&gt;50,"3",IF(E4&gt;30,"2","1"))))))</f>
        <v>4</v>
      </c>
      <c r="E4" s="14" t="n">
        <v>85.0413646827033</v>
      </c>
      <c r="F4" s="3" t="str">
        <f aca="false">CONCATENATE(B4,D4)</f>
        <v>44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4</v>
      </c>
      <c r="C5" s="14" t="n">
        <v>100.277673427541</v>
      </c>
      <c r="D5" s="13" t="str">
        <f aca="false">IF(E5&gt;200,"7",IF(E5&gt;150,"6",IF(E5&gt;115,"5",IF(E5&gt;84,"4",IF(E5&gt;50,"3",IF(E5&gt;30,"2","1"))))))</f>
        <v>4</v>
      </c>
      <c r="E5" s="14" t="n">
        <v>85.738769271151</v>
      </c>
      <c r="F5" s="3" t="str">
        <f aca="false">CONCATENATE(B5,D5)</f>
        <v>44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4</v>
      </c>
      <c r="C6" s="14" t="n">
        <v>99.1230127658228</v>
      </c>
      <c r="D6" s="13" t="str">
        <f aca="false">IF(E6&gt;200,"7",IF(E6&gt;150,"6",IF(E6&gt;115,"5",IF(E6&gt;84,"4",IF(E6&gt;50,"3",IF(E6&gt;30,"2","1"))))))</f>
        <v>3</v>
      </c>
      <c r="E6" s="14" t="n">
        <v>73.8572272654026</v>
      </c>
      <c r="F6" s="3" t="str">
        <f aca="false">CONCATENATE(B6,D6)</f>
        <v>43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0</v>
      </c>
      <c r="L6" s="1" t="n">
        <f aca="false">COUNTIF($F$3:$F$401,"32")</f>
        <v>0</v>
      </c>
      <c r="M6" s="24" t="n">
        <f aca="false">COUNTIF($F$3:$F$401,"33")</f>
        <v>1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1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</v>
      </c>
      <c r="Y6" s="26" t="n">
        <f aca="false">M6/$R$11</f>
        <v>0.0285714285714286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0.0285714285714286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4</v>
      </c>
      <c r="C7" s="14" t="n">
        <v>99.9111797532855</v>
      </c>
      <c r="D7" s="13" t="str">
        <f aca="false">IF(E7&gt;200,"7",IF(E7&gt;150,"6",IF(E7&gt;115,"5",IF(E7&gt;84,"4",IF(E7&gt;50,"3",IF(E7&gt;30,"2","1"))))))</f>
        <v>4</v>
      </c>
      <c r="E7" s="14" t="n">
        <v>85.5480315422273</v>
      </c>
      <c r="F7" s="3" t="str">
        <f aca="false">CONCATENATE(B7,D7)</f>
        <v>44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0</v>
      </c>
      <c r="L7" s="1" t="n">
        <f aca="false">COUNTIF($F$3:$F$401,"42")</f>
        <v>0</v>
      </c>
      <c r="M7" s="1" t="n">
        <f aca="false">COUNTIF($F$3:$F$401,"43")</f>
        <v>6</v>
      </c>
      <c r="N7" s="24" t="n">
        <f aca="false">COUNTIF($F$3:$F$401,"44")</f>
        <v>15</v>
      </c>
      <c r="O7" s="1" t="n">
        <f aca="false">COUNTIF($F$3:$F$401,"45")</f>
        <v>5</v>
      </c>
      <c r="P7" s="1" t="n">
        <f aca="false">COUNTIF($F$3:$F$401,"46")</f>
        <v>2</v>
      </c>
      <c r="Q7" s="1" t="n">
        <f aca="false">COUNTIF($F$3:$F$401,"47")</f>
        <v>1</v>
      </c>
      <c r="R7" s="25" t="n">
        <f aca="false">SUM(K7:Q7)</f>
        <v>29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</v>
      </c>
      <c r="Y7" s="27" t="n">
        <f aca="false">M7/$R$11</f>
        <v>0.171428571428571</v>
      </c>
      <c r="Z7" s="26" t="n">
        <f aca="false">N7/$R$11</f>
        <v>0.428571428571429</v>
      </c>
      <c r="AA7" s="27" t="n">
        <f aca="false">O7/$R$11</f>
        <v>0.142857142857143</v>
      </c>
      <c r="AB7" s="27" t="n">
        <f aca="false">P7/$R$11</f>
        <v>0.0571428571428571</v>
      </c>
      <c r="AC7" s="27" t="n">
        <f aca="false">Q7/$R$11</f>
        <v>0.0285714285714286</v>
      </c>
      <c r="AD7" s="28" t="n">
        <f aca="false">R7/$R$11</f>
        <v>0.828571428571429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4</v>
      </c>
      <c r="C8" s="14" t="n">
        <v>110.663173662505</v>
      </c>
      <c r="D8" s="13" t="str">
        <f aca="false">IF(E8&gt;200,"7",IF(E8&gt;150,"6",IF(E8&gt;115,"5",IF(E8&gt;84,"4",IF(E8&gt;50,"3",IF(E8&gt;30,"2","1"))))))</f>
        <v>5</v>
      </c>
      <c r="E8" s="14" t="n">
        <v>140.889235569423</v>
      </c>
      <c r="F8" s="3" t="str">
        <f aca="false">CONCATENATE(B8,D8)</f>
        <v>45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0</v>
      </c>
      <c r="N8" s="1" t="n">
        <f aca="false">COUNTIF($F$3:$F$401,"54")</f>
        <v>4</v>
      </c>
      <c r="O8" s="24" t="n">
        <f aca="false">COUNTIF($F$3:$F$401,"55")</f>
        <v>0</v>
      </c>
      <c r="P8" s="1" t="n">
        <f aca="false">COUNTIF($F$3:$F$401,"56")</f>
        <v>1</v>
      </c>
      <c r="Q8" s="1" t="n">
        <f aca="false">COUNTIF($F$3:$F$401,"57")</f>
        <v>0</v>
      </c>
      <c r="R8" s="25" t="n">
        <f aca="false">SUM(K8:Q8)</f>
        <v>5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0.114285714285714</v>
      </c>
      <c r="AA8" s="26" t="n">
        <f aca="false">O8/$R$11</f>
        <v>0</v>
      </c>
      <c r="AB8" s="27" t="n">
        <f aca="false">P8/$R$11</f>
        <v>0.0285714285714286</v>
      </c>
      <c r="AC8" s="27" t="n">
        <f aca="false">Q8/$R$11</f>
        <v>0</v>
      </c>
      <c r="AD8" s="28" t="n">
        <f aca="false">R8/$R$11</f>
        <v>0.142857142857143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4</v>
      </c>
      <c r="C9" s="14" t="n">
        <v>106.592503804187</v>
      </c>
      <c r="D9" s="13" t="str">
        <f aca="false">IF(E9&gt;200,"7",IF(E9&gt;150,"6",IF(E9&gt;115,"5",IF(E9&gt;84,"4",IF(E9&gt;50,"3",IF(E9&gt;30,"2","1"))))))</f>
        <v>5</v>
      </c>
      <c r="E9" s="14" t="n">
        <v>142.948349613739</v>
      </c>
      <c r="F9" s="3" t="str">
        <f aca="false">CONCATENATE(B9,D9)</f>
        <v>45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4</v>
      </c>
      <c r="C10" s="14" t="n">
        <v>100.788191310929</v>
      </c>
      <c r="D10" s="13" t="str">
        <f aca="false">IF(E10&gt;200,"7",IF(E10&gt;150,"6",IF(E10&gt;115,"5",IF(E10&gt;84,"4",IF(E10&gt;50,"3",IF(E10&gt;30,"2","1"))))))</f>
        <v>4</v>
      </c>
      <c r="E10" s="14" t="n">
        <v>91.4196908806139</v>
      </c>
      <c r="F10" s="3" t="str">
        <f aca="false">CONCATENATE(B10,D10)</f>
        <v>44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4</v>
      </c>
      <c r="C11" s="14" t="n">
        <v>97.9104165353342</v>
      </c>
      <c r="D11" s="13" t="str">
        <f aca="false">IF(E11&gt;200,"7",IF(E11&gt;150,"6",IF(E11&gt;115,"5",IF(E11&gt;84,"4",IF(E11&gt;50,"3",IF(E11&gt;30,"2","1"))))))</f>
        <v>4</v>
      </c>
      <c r="E11" s="14" t="n">
        <v>94.0999215275961</v>
      </c>
      <c r="F11" s="3" t="str">
        <f aca="false">CONCATENATE(B11,D11)</f>
        <v>44</v>
      </c>
      <c r="G11" s="35"/>
      <c r="H11" s="35"/>
      <c r="I11" s="36"/>
      <c r="J11" s="21"/>
      <c r="K11" s="37" t="n">
        <f aca="false">SUM(K4:K10)</f>
        <v>0</v>
      </c>
      <c r="L11" s="37" t="n">
        <f aca="false">SUM(L4:L10)</f>
        <v>0</v>
      </c>
      <c r="M11" s="37" t="n">
        <f aca="false">SUM(M4:M10)</f>
        <v>7</v>
      </c>
      <c r="N11" s="37" t="n">
        <f aca="false">SUM(N4:N10)</f>
        <v>19</v>
      </c>
      <c r="O11" s="37" t="n">
        <f aca="false">SUM(O4:O10)</f>
        <v>5</v>
      </c>
      <c r="P11" s="37" t="n">
        <f aca="false">SUM(P4:P10)</f>
        <v>3</v>
      </c>
      <c r="Q11" s="37" t="n">
        <f aca="false">SUM(Q4:Q10)</f>
        <v>1</v>
      </c>
      <c r="R11" s="38" t="n">
        <f aca="false">SUM(K11:Q11)</f>
        <v>35</v>
      </c>
      <c r="T11" s="21"/>
      <c r="U11" s="21"/>
      <c r="V11" s="21"/>
      <c r="W11" s="28" t="n">
        <f aca="false">K11/$R$11</f>
        <v>0</v>
      </c>
      <c r="X11" s="28" t="n">
        <f aca="false">L11/$R$11</f>
        <v>0</v>
      </c>
      <c r="Y11" s="28" t="n">
        <f aca="false">M11/$R$11</f>
        <v>0.2</v>
      </c>
      <c r="Z11" s="28" t="n">
        <f aca="false">N11/$R$11</f>
        <v>0.542857142857143</v>
      </c>
      <c r="AA11" s="28" t="n">
        <f aca="false">O11/$R$11</f>
        <v>0.142857142857143</v>
      </c>
      <c r="AB11" s="28" t="n">
        <f aca="false">P11/$R$11</f>
        <v>0.0857142857142857</v>
      </c>
      <c r="AC11" s="28" t="n">
        <f aca="false">Q11/$R$11</f>
        <v>0.0285714285714286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4</v>
      </c>
      <c r="C12" s="14" t="n">
        <v>97.8613102887235</v>
      </c>
      <c r="D12" s="13" t="str">
        <f aca="false">IF(E12&gt;200,"7",IF(E12&gt;150,"6",IF(E12&gt;115,"5",IF(E12&gt;84,"4",IF(E12&gt;50,"3",IF(E12&gt;30,"2","1"))))))</f>
        <v>3</v>
      </c>
      <c r="E12" s="14" t="n">
        <v>79.070730651204</v>
      </c>
      <c r="F12" s="3" t="str">
        <f aca="false">CONCATENATE(B12,D12)</f>
        <v>43</v>
      </c>
      <c r="G12" s="35"/>
      <c r="H12" s="35"/>
      <c r="J12" s="40" t="s">
        <v>72</v>
      </c>
      <c r="K12" s="41" t="n">
        <f aca="false">K34</f>
        <v>32</v>
      </c>
      <c r="L12" s="41" t="n">
        <f aca="false">L34</f>
        <v>91.4285714285714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4</v>
      </c>
      <c r="C13" s="14" t="n">
        <v>97.1100364050361</v>
      </c>
      <c r="D13" s="13" t="str">
        <f aca="false">IF(E13&gt;200,"7",IF(E13&gt;150,"6",IF(E13&gt;115,"5",IF(E13&gt;84,"4",IF(E13&gt;50,"3",IF(E13&gt;30,"2","1"))))))</f>
        <v>3</v>
      </c>
      <c r="E13" s="14" t="n">
        <v>81.5043731778426</v>
      </c>
      <c r="F13" s="3" t="str">
        <f aca="false">CONCATENATE(B13,D13)</f>
        <v>43</v>
      </c>
      <c r="K13" s="21"/>
      <c r="L13" s="21"/>
      <c r="M13" s="21"/>
      <c r="N13" s="21"/>
      <c r="O13" s="21"/>
      <c r="P13" s="21"/>
      <c r="Q13" s="21"/>
      <c r="R13" s="21"/>
      <c r="S13" s="21" t="n">
        <f aca="false">10/36*100</f>
        <v>27.7777777777778</v>
      </c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4</v>
      </c>
      <c r="C14" s="14" t="n">
        <v>96.9607182839499</v>
      </c>
      <c r="D14" s="13" t="str">
        <f aca="false">IF(E14&gt;200,"7",IF(E14&gt;150,"6",IF(E14&gt;115,"5",IF(E14&gt;84,"4",IF(E14&gt;50,"3",IF(E14&gt;30,"2","1"))))))</f>
        <v>4</v>
      </c>
      <c r="E14" s="14" t="n">
        <v>96.4034181613297</v>
      </c>
      <c r="F14" s="3" t="str">
        <f aca="false">CONCATENATE(B14,D14)</f>
        <v>44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4</v>
      </c>
      <c r="C15" s="14" t="n">
        <v>99.5530011618696</v>
      </c>
      <c r="D15" s="13" t="str">
        <f aca="false">IF(E15&gt;200,"7",IF(E15&gt;150,"6",IF(E15&gt;115,"5",IF(E15&gt;84,"4",IF(E15&gt;50,"3",IF(E15&gt;30,"2","1"))))))</f>
        <v>4</v>
      </c>
      <c r="E15" s="14" t="n">
        <v>110.266075633132</v>
      </c>
      <c r="F15" s="3" t="str">
        <f aca="false">CONCATENATE(B15,D15)</f>
        <v>44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0.457142857142857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4</v>
      </c>
      <c r="C16" s="14" t="n">
        <v>107.222433865697</v>
      </c>
      <c r="D16" s="13" t="str">
        <f aca="false">IF(E16&gt;200,"7",IF(E16&gt;150,"6",IF(E16&gt;115,"5",IF(E16&gt;84,"4",IF(E16&gt;50,"3",IF(E16&gt;30,"2","1"))))))</f>
        <v>7</v>
      </c>
      <c r="E16" s="14" t="n">
        <v>248.442612344492</v>
      </c>
      <c r="F16" s="3" t="str">
        <f aca="false">CONCATENATE(B16,D16)</f>
        <v>47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0</v>
      </c>
      <c r="M16" s="1" t="n">
        <f aca="false">M6</f>
        <v>1</v>
      </c>
      <c r="N16" s="1" t="n">
        <f aca="false">N7</f>
        <v>15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0.475918367346939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4</v>
      </c>
      <c r="C17" s="14" t="n">
        <v>104.152909601451</v>
      </c>
      <c r="D17" s="13" t="str">
        <f aca="false">IF(E17&gt;200,"7",IF(E17&gt;150,"6",IF(E17&gt;115,"5",IF(E17&gt;84,"4",IF(E17&gt;50,"3",IF(E17&gt;30,"2","1"))))))</f>
        <v>6</v>
      </c>
      <c r="E17" s="14" t="n">
        <v>152.042404201517</v>
      </c>
      <c r="F17" s="3" t="str">
        <f aca="false">CONCATENATE(B17,D17)</f>
        <v>46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0</v>
      </c>
      <c r="N17" s="1" t="n">
        <f aca="false">R7-N16</f>
        <v>14</v>
      </c>
      <c r="O17" s="1" t="n">
        <f aca="false">R8-O16</f>
        <v>5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0.363265306122449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4</v>
      </c>
      <c r="C18" s="14" t="n">
        <v>101.837841455781</v>
      </c>
      <c r="D18" s="13" t="str">
        <f aca="false">IF(E18&gt;200,"7",IF(E18&gt;150,"6",IF(E18&gt;115,"5",IF(E18&gt;84,"4",IF(E18&gt;50,"3",IF(E18&gt;30,"2","1"))))))</f>
        <v>4</v>
      </c>
      <c r="E18" s="14" t="n">
        <v>84.2615012106538</v>
      </c>
      <c r="F18" s="3" t="str">
        <f aca="false">CONCATENATE(B18,D18)</f>
        <v>44</v>
      </c>
      <c r="G18" s="32" t="n">
        <v>5</v>
      </c>
      <c r="H18" s="3" t="s">
        <v>82</v>
      </c>
      <c r="J18" s="1" t="s">
        <v>83</v>
      </c>
      <c r="K18" s="1" t="n">
        <f aca="false">K11-K16</f>
        <v>0</v>
      </c>
      <c r="L18" s="1" t="n">
        <f aca="false">L11-L16</f>
        <v>0</v>
      </c>
      <c r="M18" s="1" t="n">
        <f aca="false">M11-M16</f>
        <v>6</v>
      </c>
      <c r="N18" s="1" t="n">
        <f aca="false">N11-N16</f>
        <v>4</v>
      </c>
      <c r="O18" s="1" t="n">
        <f aca="false">O11-O16</f>
        <v>5</v>
      </c>
      <c r="P18" s="1" t="n">
        <f aca="false">P11-P16</f>
        <v>3</v>
      </c>
      <c r="Q18" s="1" t="n">
        <f aca="false">Q11-Q16</f>
        <v>1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4</v>
      </c>
      <c r="C19" s="14" t="n">
        <v>100.974688865212</v>
      </c>
      <c r="D19" s="13" t="str">
        <f aca="false">IF(E19&gt;200,"7",IF(E19&gt;150,"6",IF(E19&gt;115,"5",IF(E19&gt;84,"4",IF(E19&gt;50,"3",IF(E19&gt;30,"2","1"))))))</f>
        <v>4</v>
      </c>
      <c r="E19" s="14" t="n">
        <v>86.6055091241778</v>
      </c>
      <c r="F19" s="3" t="str">
        <f aca="false">CONCATENATE(B19,D19)</f>
        <v>44</v>
      </c>
      <c r="G19" s="33" t="n">
        <v>6</v>
      </c>
      <c r="H19" s="3" t="s">
        <v>84</v>
      </c>
      <c r="J19" s="1" t="s">
        <v>85</v>
      </c>
      <c r="K19" s="1" t="n">
        <f aca="false">$R$11-R4-K11+K16</f>
        <v>35</v>
      </c>
      <c r="L19" s="1" t="n">
        <f aca="false">$R$11-R5-L11+L16</f>
        <v>35</v>
      </c>
      <c r="M19" s="1" t="n">
        <f aca="false">$R$11-R6-M11+M16</f>
        <v>28</v>
      </c>
      <c r="N19" s="1" t="n">
        <f aca="false">$R$11-R7-N11+N16</f>
        <v>2</v>
      </c>
      <c r="O19" s="1" t="n">
        <f aca="false">$R$11-R8-O11+O16</f>
        <v>25</v>
      </c>
      <c r="P19" s="1" t="n">
        <f aca="false">$R$11-R9-P11+P16</f>
        <v>32</v>
      </c>
      <c r="Q19" s="43" t="n">
        <f aca="false">$R$11-R10-Q11+Q16</f>
        <v>34</v>
      </c>
      <c r="W19" s="0" t="s">
        <v>51</v>
      </c>
      <c r="X19" s="42" t="n">
        <f aca="false">(X15-X16)/(1-X16)</f>
        <v>-0.0358255451713397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4</v>
      </c>
      <c r="C20" s="14" t="n">
        <v>101.357928849497</v>
      </c>
      <c r="D20" s="13" t="str">
        <f aca="false">IF(E20&gt;200,"7",IF(E20&gt;150,"6",IF(E20&gt;115,"5",IF(E20&gt;84,"4",IF(E20&gt;50,"3",IF(E20&gt;30,"2","1"))))))</f>
        <v>4</v>
      </c>
      <c r="E20" s="14" t="n">
        <v>111.270553064275</v>
      </c>
      <c r="F20" s="3" t="str">
        <f aca="false">CONCATENATE(B20,D20)</f>
        <v>44</v>
      </c>
      <c r="G20" s="34" t="n">
        <v>7</v>
      </c>
      <c r="H20" s="35" t="s">
        <v>86</v>
      </c>
      <c r="J20" s="1" t="s">
        <v>87</v>
      </c>
      <c r="K20" s="1" t="n">
        <f aca="false">SUM(K16:K19)</f>
        <v>35</v>
      </c>
      <c r="L20" s="1" t="n">
        <f aca="false">SUM(L16:L19)</f>
        <v>35</v>
      </c>
      <c r="M20" s="1" t="n">
        <f aca="false">SUM(M16:M19)</f>
        <v>35</v>
      </c>
      <c r="N20" s="1" t="n">
        <f aca="false">SUM(N16:N19)</f>
        <v>35</v>
      </c>
      <c r="O20" s="1" t="n">
        <f aca="false">SUM(O16:O19)</f>
        <v>35</v>
      </c>
      <c r="P20" s="1" t="n">
        <f aca="false">SUM(P16:P19)</f>
        <v>35</v>
      </c>
      <c r="Q20" s="1" t="n">
        <f aca="false">SUM(Q16:Q19)</f>
        <v>35</v>
      </c>
      <c r="W20" s="0" t="s">
        <v>52</v>
      </c>
      <c r="X20" s="42" t="n">
        <f aca="false">(X15-X16)/(1-X17)</f>
        <v>-0.0294871794871796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4</v>
      </c>
      <c r="C21" s="14" t="n">
        <v>103.881515630425</v>
      </c>
      <c r="D21" s="13" t="str">
        <f aca="false">IF(E21&gt;200,"7",IF(E21&gt;150,"6",IF(E21&gt;115,"5",IF(E21&gt;84,"4",IF(E21&gt;50,"3",IF(E21&gt;30,"2","1"))))))</f>
        <v>1</v>
      </c>
      <c r="E21" s="14"/>
      <c r="G21" s="35"/>
      <c r="H21" s="35"/>
      <c r="W21" s="0" t="s">
        <v>53</v>
      </c>
      <c r="X21" s="42" t="n">
        <f aca="false">(K4+L5+M6+N7+O8+P9+Q10)/R11</f>
        <v>0.457142857142857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4</v>
      </c>
      <c r="C22" s="14" t="n">
        <v>108.708282261687</v>
      </c>
      <c r="D22" s="13" t="str">
        <f aca="false">IF(E22&gt;200,"7",IF(E22&gt;150,"6",IF(E22&gt;115,"5",IF(E22&gt;84,"4",IF(E22&gt;50,"3",IF(E22&gt;30,"2","1"))))))</f>
        <v>5</v>
      </c>
      <c r="E22" s="14" t="n">
        <v>133.288635601743</v>
      </c>
      <c r="F22" s="3" t="str">
        <f aca="false">CONCATENATE(B22,D22)</f>
        <v>45</v>
      </c>
      <c r="G22" s="35"/>
      <c r="H22" s="35"/>
      <c r="I22" s="9" t="s">
        <v>89</v>
      </c>
      <c r="J22" s="1" t="s">
        <v>90</v>
      </c>
      <c r="K22" s="44" t="n">
        <f aca="false">(K16+K18)/K20</f>
        <v>0</v>
      </c>
      <c r="L22" s="44" t="n">
        <f aca="false">(L16+L18)/L20</f>
        <v>0</v>
      </c>
      <c r="M22" s="44" t="n">
        <f aca="false">(M16+M18)/M20</f>
        <v>0.2</v>
      </c>
      <c r="N22" s="44" t="n">
        <f aca="false">(N16+N18)/N20</f>
        <v>0.542857142857143</v>
      </c>
      <c r="O22" s="44" t="n">
        <f aca="false">(O16+O18)/O20</f>
        <v>0.142857142857143</v>
      </c>
      <c r="P22" s="44" t="n">
        <f aca="false">(P16+P18)/P20</f>
        <v>0.0857142857142857</v>
      </c>
      <c r="Q22" s="44" t="n">
        <f aca="false">(Q16+Q18)/Q20</f>
        <v>0.0285714285714286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4</v>
      </c>
      <c r="C23" s="14" t="n">
        <v>101.219457070453</v>
      </c>
      <c r="D23" s="13" t="str">
        <f aca="false">IF(E23&gt;200,"7",IF(E23&gt;150,"6",IF(E23&gt;115,"5",IF(E23&gt;84,"4",IF(E23&gt;50,"3",IF(E23&gt;30,"2","1"))))))</f>
        <v>3</v>
      </c>
      <c r="E23" s="14" t="n">
        <v>78.5635541138158</v>
      </c>
      <c r="F23" s="3" t="str">
        <f aca="false">CONCATENATE(B23,D23)</f>
        <v>43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</v>
      </c>
      <c r="M23" s="44" t="n">
        <f aca="false">(M16+M17)/M20</f>
        <v>0.0285714285714286</v>
      </c>
      <c r="N23" s="44" t="n">
        <f aca="false">(N16+N17)/N20</f>
        <v>0.828571428571429</v>
      </c>
      <c r="O23" s="44" t="n">
        <f aca="false">(O16+O17)/O20</f>
        <v>0.142857142857143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4</v>
      </c>
      <c r="C24" s="14" t="n">
        <v>107.068473275169</v>
      </c>
      <c r="D24" s="13" t="str">
        <f aca="false">IF(E24&gt;200,"7",IF(E24&gt;150,"6",IF(E24&gt;115,"5",IF(E24&gt;84,"4",IF(E24&gt;50,"3",IF(E24&gt;30,"2","1"))))))</f>
        <v>6</v>
      </c>
      <c r="E24" s="14" t="n">
        <v>160.11532241052</v>
      </c>
      <c r="F24" s="3" t="str">
        <f aca="false">CONCATENATE(B24,D24)</f>
        <v>46</v>
      </c>
      <c r="I24" s="9" t="s">
        <v>96</v>
      </c>
      <c r="J24" s="1" t="s">
        <v>97</v>
      </c>
      <c r="K24" s="44" t="e">
        <f aca="false">(K16+K17)/(K16+K18)</f>
        <v>#DIV/0!</v>
      </c>
      <c r="L24" s="44" t="e">
        <f aca="false">(L16+L17)/(L16+L18)</f>
        <v>#DIV/0!</v>
      </c>
      <c r="M24" s="44" t="n">
        <f aca="false">(M16+M17)/(M16+M18)</f>
        <v>0.142857142857143</v>
      </c>
      <c r="N24" s="44" t="n">
        <f aca="false">(N16+N17)/(N16+N18)</f>
        <v>1.52631578947368</v>
      </c>
      <c r="O24" s="44" t="n">
        <f aca="false">(O16+O17)/(O16+O18)</f>
        <v>1</v>
      </c>
      <c r="P24" s="44" t="n">
        <f aca="false">(P16+P17)/(P16+P18)</f>
        <v>0</v>
      </c>
      <c r="Q24" s="44" t="n">
        <f aca="false">(Q16+Q17)/(Q16+Q18)</f>
        <v>0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4</v>
      </c>
      <c r="C25" s="14" t="n">
        <v>91.6489896900144</v>
      </c>
      <c r="D25" s="13" t="str">
        <f aca="false">IF(E25&gt;200,"7",IF(E25&gt;150,"6",IF(E25&gt;115,"5",IF(E25&gt;84,"4",IF(E25&gt;50,"3",IF(E25&gt;30,"2","1"))))))</f>
        <v>3</v>
      </c>
      <c r="E25" s="14" t="n">
        <v>66.2677380748846</v>
      </c>
      <c r="F25" s="3" t="str">
        <f aca="false">CONCATENATE(B25,D25)</f>
        <v>43</v>
      </c>
      <c r="I25" s="9" t="s">
        <v>99</v>
      </c>
      <c r="J25" s="1" t="s">
        <v>100</v>
      </c>
      <c r="K25" s="44" t="e">
        <f aca="false">K16/(K16+K18)</f>
        <v>#DIV/0!</v>
      </c>
      <c r="L25" s="44" t="e">
        <f aca="false">L16/(L16+L18)</f>
        <v>#DIV/0!</v>
      </c>
      <c r="M25" s="44" t="n">
        <f aca="false">M16/(M16+M18)</f>
        <v>0.142857142857143</v>
      </c>
      <c r="N25" s="44" t="n">
        <f aca="false">N16/(N16+N18)</f>
        <v>0.789473684210526</v>
      </c>
      <c r="O25" s="44" t="n">
        <f aca="false">O16/(O16+O18)</f>
        <v>0</v>
      </c>
      <c r="P25" s="44" t="n">
        <f aca="false">P16/(P16+P18)</f>
        <v>0</v>
      </c>
      <c r="Q25" s="44" t="n">
        <f aca="false">Q16/(Q16+Q18)</f>
        <v>0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4</v>
      </c>
      <c r="C26" s="14" t="n">
        <v>106.097551678054</v>
      </c>
      <c r="D26" s="13" t="str">
        <f aca="false">IF(E26&gt;200,"7",IF(E26&gt;150,"6",IF(E26&gt;115,"5",IF(E26&gt;84,"4",IF(E26&gt;50,"3",IF(E26&gt;30,"2","1"))))))</f>
        <v>4</v>
      </c>
      <c r="E26" s="14" t="n">
        <v>88.4912366711607</v>
      </c>
      <c r="F26" s="3" t="str">
        <f aca="false">CONCATENATE(B26,D26)</f>
        <v>44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</v>
      </c>
      <c r="M26" s="44" t="n">
        <f aca="false">M17/(M17+M19)</f>
        <v>0</v>
      </c>
      <c r="N26" s="44" t="n">
        <f aca="false">N17/(N17+N19)</f>
        <v>0.875</v>
      </c>
      <c r="O26" s="44" t="n">
        <f aca="false">O17/(O17+O19)</f>
        <v>0.166666666666667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4</v>
      </c>
      <c r="C27" s="14" t="n">
        <v>102.848263213768</v>
      </c>
      <c r="D27" s="13" t="str">
        <f aca="false">IF(E27&gt;200,"7",IF(E27&gt;150,"6",IF(E27&gt;115,"5",IF(E27&gt;84,"4",IF(E27&gt;50,"3",IF(E27&gt;30,"2","1"))))))</f>
        <v>5</v>
      </c>
      <c r="E27" s="14" t="n">
        <v>136.139145372557</v>
      </c>
      <c r="F27" s="3" t="str">
        <f aca="false">CONCATENATE(B27,D27)</f>
        <v>45</v>
      </c>
      <c r="I27" s="9" t="s">
        <v>104</v>
      </c>
      <c r="J27" s="1" t="s">
        <v>105</v>
      </c>
      <c r="K27" s="44" t="e">
        <f aca="false">K17/(K16+K17)</f>
        <v>#DIV/0!</v>
      </c>
      <c r="L27" s="44" t="e">
        <f aca="false">L17/(L16+L17)</f>
        <v>#DIV/0!</v>
      </c>
      <c r="M27" s="44" t="n">
        <f aca="false">M17/(M16+M17)</f>
        <v>0</v>
      </c>
      <c r="N27" s="44" t="n">
        <f aca="false">N17/(N16+N17)</f>
        <v>0.482758620689655</v>
      </c>
      <c r="O27" s="44" t="n">
        <f aca="false">O17/(O16+O17)</f>
        <v>1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4</v>
      </c>
      <c r="C28" s="14" t="n">
        <v>112.568700181673</v>
      </c>
      <c r="D28" s="13" t="str">
        <f aca="false">IF(E28&gt;200,"7",IF(E28&gt;150,"6",IF(E28&gt;115,"5",IF(E28&gt;84,"4",IF(E28&gt;50,"3",IF(E28&gt;30,"2","1"))))))</f>
        <v>3</v>
      </c>
      <c r="E28" s="14" t="n">
        <v>74.4578313253012</v>
      </c>
      <c r="F28" s="3" t="str">
        <f aca="false">CONCATENATE(B28,D28)</f>
        <v>43</v>
      </c>
      <c r="I28" s="9" t="s">
        <v>107</v>
      </c>
      <c r="J28" s="1" t="s">
        <v>53</v>
      </c>
      <c r="K28" s="44" t="n">
        <f aca="false">(K16+K19)/K20</f>
        <v>1</v>
      </c>
      <c r="L28" s="44" t="n">
        <f aca="false">(L16+L19)/L20</f>
        <v>1</v>
      </c>
      <c r="M28" s="44" t="n">
        <f aca="false">(M16+M19)/M20</f>
        <v>0.828571428571429</v>
      </c>
      <c r="N28" s="44" t="n">
        <f aca="false">(N16+N19)/N20</f>
        <v>0.485714285714286</v>
      </c>
      <c r="O28" s="44" t="n">
        <f aca="false">(O16+O19)/O20</f>
        <v>0.714285714285714</v>
      </c>
      <c r="P28" s="44" t="n">
        <f aca="false">(P16+P19)/P20</f>
        <v>0.914285714285714</v>
      </c>
      <c r="Q28" s="44" t="n">
        <f aca="false">(Q16+Q19)/Q20</f>
        <v>0.971428571428571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3</v>
      </c>
      <c r="C29" s="14" t="n">
        <v>80.8870437439494</v>
      </c>
      <c r="D29" s="13" t="str">
        <f aca="false">IF(E29&gt;200,"7",IF(E29&gt;150,"6",IF(E29&gt;115,"5",IF(E29&gt;84,"4",IF(E29&gt;50,"3",IF(E29&gt;30,"2","1"))))))</f>
        <v>3</v>
      </c>
      <c r="E29" s="14" t="n">
        <v>51.6085790884719</v>
      </c>
      <c r="F29" s="3" t="str">
        <f aca="false">CONCATENATE(B29,D29)</f>
        <v>33</v>
      </c>
      <c r="I29" s="9" t="s">
        <v>109</v>
      </c>
      <c r="J29" s="1" t="s">
        <v>110</v>
      </c>
      <c r="K29" s="44" t="e">
        <f aca="false">K16/(K16+K17)</f>
        <v>#DIV/0!</v>
      </c>
      <c r="L29" s="44" t="e">
        <f aca="false">L16/(L16+L17)</f>
        <v>#DIV/0!</v>
      </c>
      <c r="M29" s="44" t="n">
        <f aca="false">M16/(M16+M17)</f>
        <v>1</v>
      </c>
      <c r="N29" s="44" t="n">
        <f aca="false">N16/(N16+N17)</f>
        <v>0.517241379310345</v>
      </c>
      <c r="O29" s="44" t="n">
        <f aca="false">O16/(O16+O17)</f>
        <v>0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5</v>
      </c>
      <c r="C30" s="14" t="n">
        <v>125.822307891613</v>
      </c>
      <c r="D30" s="13" t="str">
        <f aca="false">IF(E30&gt;200,"7",IF(E30&gt;150,"6",IF(E30&gt;115,"5",IF(E30&gt;84,"4",IF(E30&gt;50,"3",IF(E30&gt;30,"2","1"))))))</f>
        <v>4</v>
      </c>
      <c r="E30" s="14" t="n">
        <v>109.655172413793</v>
      </c>
      <c r="F30" s="3" t="str">
        <f aca="false">CONCATENATE(B30,D30)</f>
        <v>54</v>
      </c>
      <c r="I30" s="9" t="s">
        <v>112</v>
      </c>
      <c r="J30" s="1" t="s">
        <v>113</v>
      </c>
      <c r="K30" s="44" t="e">
        <f aca="false">K16/(K16+K17+K18)</f>
        <v>#DIV/0!</v>
      </c>
      <c r="L30" s="44" t="e">
        <f aca="false">L16/(L16+L17+L18)</f>
        <v>#DIV/0!</v>
      </c>
      <c r="M30" s="44" t="n">
        <f aca="false">M16/(M16+M17+M18)</f>
        <v>0.142857142857143</v>
      </c>
      <c r="N30" s="44" t="n">
        <f aca="false">N16/(N16+N17+N18)</f>
        <v>0.454545454545455</v>
      </c>
      <c r="O30" s="44" t="n">
        <f aca="false">O16/(O16+O17+O18)</f>
        <v>0</v>
      </c>
      <c r="P30" s="44" t="n">
        <f aca="false">P16/(P16+P17+P18)</f>
        <v>0</v>
      </c>
      <c r="Q30" s="44" t="n">
        <f aca="false">Q16/(Q16+Q17+Q18)</f>
        <v>0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5</v>
      </c>
      <c r="C31" s="14" t="n">
        <v>133.55203942808</v>
      </c>
      <c r="D31" s="13" t="str">
        <f aca="false">IF(E31&gt;200,"7",IF(E31&gt;150,"6",IF(E31&gt;115,"5",IF(E31&gt;84,"4",IF(E31&gt;50,"3",IF(E31&gt;30,"2","1"))))))</f>
        <v>6</v>
      </c>
      <c r="E31" s="14" t="n">
        <v>174.728583158471</v>
      </c>
      <c r="F31" s="3" t="str">
        <f aca="false">CONCATENATE(B31,D31)</f>
        <v>56</v>
      </c>
      <c r="I31" s="9" t="s">
        <v>115</v>
      </c>
      <c r="J31" s="1" t="s">
        <v>116</v>
      </c>
      <c r="K31" s="44" t="e">
        <f aca="false">K25-K26</f>
        <v>#DIV/0!</v>
      </c>
      <c r="L31" s="44" t="e">
        <f aca="false">L25-L26</f>
        <v>#DIV/0!</v>
      </c>
      <c r="M31" s="44" t="n">
        <f aca="false">M25-M26</f>
        <v>0.142857142857143</v>
      </c>
      <c r="N31" s="44" t="n">
        <f aca="false">N25-N26</f>
        <v>-0.0855263157894737</v>
      </c>
      <c r="O31" s="44" t="n">
        <f aca="false">O25-O26</f>
        <v>-0.166666666666667</v>
      </c>
      <c r="P31" s="44" t="n">
        <f aca="false">P25-P26</f>
        <v>0</v>
      </c>
      <c r="Q31" s="44" t="n">
        <f aca="false">Q25-Q26</f>
        <v>0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4</v>
      </c>
      <c r="C32" s="14" t="n">
        <v>102.613955569189</v>
      </c>
      <c r="D32" s="13" t="str">
        <f aca="false">IF(E32&gt;200,"7",IF(E32&gt;150,"6",IF(E32&gt;115,"5",IF(E32&gt;84,"4",IF(E32&gt;50,"3",IF(E32&gt;30,"2","1"))))))</f>
        <v>4</v>
      </c>
      <c r="E32" s="14" t="n">
        <v>113.610741006457</v>
      </c>
      <c r="F32" s="3" t="str">
        <f aca="false">CONCATENATE(B32,D32)</f>
        <v>44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e">
        <f aca="false">(M16*M19)/(M17*M18)</f>
        <v>#DIV/0!</v>
      </c>
      <c r="N32" s="44" t="n">
        <f aca="false">(N16*N19)/(N17*N18)</f>
        <v>0.535714285714286</v>
      </c>
      <c r="O32" s="44" t="n">
        <f aca="false">(O16*O19)/(O17*O18)</f>
        <v>0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4</v>
      </c>
      <c r="C33" s="14" t="n">
        <v>95.4370390776696</v>
      </c>
      <c r="D33" s="13" t="str">
        <f aca="false">IF(E33&gt;200,"7",IF(E33&gt;150,"6",IF(E33&gt;115,"5",IF(E33&gt;84,"4",IF(E33&gt;50,"3",IF(E33&gt;30,"2","1"))))))</f>
        <v>4</v>
      </c>
      <c r="E33" s="14" t="n">
        <v>114.527848648971</v>
      </c>
      <c r="F33" s="3" t="str">
        <f aca="false">CONCATENATE(B33,D33)</f>
        <v>44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4</v>
      </c>
      <c r="C34" s="14" t="n">
        <v>105.831544121834</v>
      </c>
      <c r="D34" s="13" t="str">
        <f aca="false">IF(E34&gt;200,"7",IF(E34&gt;150,"6",IF(E34&gt;115,"5",IF(E34&gt;84,"4",IF(E34&gt;50,"3",IF(E34&gt;30,"2","1"))))))</f>
        <v>4</v>
      </c>
      <c r="E34" s="14" t="n">
        <v>89.010989010989</v>
      </c>
      <c r="F34" s="3" t="str">
        <f aca="false">CONCATENATE(B34,D34)</f>
        <v>44</v>
      </c>
      <c r="J34" s="1" t="s">
        <v>72</v>
      </c>
      <c r="K34" s="1" t="n">
        <f aca="false">K4+L4+SUM(K5:M5)+SUM(L6:N6)+SUM(M7:O7)+SUM(N8:P8)+SUM(O9:Q9)+SUM(P10:Q10)</f>
        <v>32</v>
      </c>
      <c r="L34" s="1" t="n">
        <f aca="false">K34/R11*100</f>
        <v>91.4285714285714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5</v>
      </c>
      <c r="C35" s="14" t="n">
        <v>125.871403477031</v>
      </c>
      <c r="D35" s="13" t="str">
        <f aca="false">IF(E35&gt;200,"7",IF(E35&gt;150,"6",IF(E35&gt;115,"5",IF(E35&gt;84,"4",IF(E35&gt;50,"3",IF(E35&gt;30,"2","1"))))))</f>
        <v>4</v>
      </c>
      <c r="E35" s="14" t="n">
        <v>114.181286549708</v>
      </c>
      <c r="F35" s="3" t="str">
        <f aca="false">CONCATENATE(B35,D35)</f>
        <v>54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5</v>
      </c>
      <c r="C36" s="14" t="n">
        <v>131.275145279506</v>
      </c>
      <c r="D36" s="13" t="str">
        <f aca="false">IF(E36&gt;200,"7",IF(E36&gt;150,"6",IF(E36&gt;115,"5",IF(E36&gt;84,"4",IF(E36&gt;50,"3",IF(E36&gt;30,"2","1"))))))</f>
        <v>4</v>
      </c>
      <c r="E36" s="14" t="n">
        <v>99.2012779552716</v>
      </c>
      <c r="F36" s="3" t="str">
        <f aca="false">CONCATENATE(B36,D36)</f>
        <v>54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4</v>
      </c>
      <c r="C37" s="14" t="n">
        <v>114.033319248637</v>
      </c>
      <c r="D37" s="13" t="str">
        <f aca="false">IF(E37&gt;200,"7",IF(E37&gt;150,"6",IF(E37&gt;115,"5",IF(E37&gt;84,"4",IF(E37&gt;50,"3",IF(E37&gt;30,"2","1"))))))</f>
        <v>5</v>
      </c>
      <c r="E37" s="14" t="n">
        <v>127.191211931767</v>
      </c>
      <c r="F37" s="3" t="str">
        <f aca="false">CONCATENATE(B37,D37)</f>
        <v>45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5</v>
      </c>
      <c r="C38" s="14" t="n">
        <v>115.671477938945</v>
      </c>
      <c r="D38" s="13" t="str">
        <f aca="false">IF(E38&gt;200,"7",IF(E38&gt;150,"6",IF(E38&gt;115,"5",IF(E38&gt;84,"4",IF(E38&gt;50,"3",IF(E38&gt;30,"2","1"))))))</f>
        <v>4</v>
      </c>
      <c r="E38" s="14" t="n">
        <v>106.983240223464</v>
      </c>
      <c r="F38" s="3" t="str">
        <f aca="false">CONCATENATE(B38,D38)</f>
        <v>54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C3" activeCellId="0" sqref="C3:C38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4</v>
      </c>
      <c r="C3" s="14" t="n">
        <v>106.356234256883</v>
      </c>
      <c r="D3" s="13" t="str">
        <f aca="false">IF(E3&gt;200,"7",IF(E3&gt;150,"6",IF(E3&gt;115,"5",IF(E3&gt;84,"4",IF(E3&gt;50,"3",IF(E3&gt;30,"2","1"))))))</f>
        <v>4</v>
      </c>
      <c r="E3" s="14" t="n">
        <v>86.1473423725318</v>
      </c>
      <c r="F3" s="3" t="str">
        <f aca="false">CONCATENATE(B3,D3)</f>
        <v>44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4</v>
      </c>
      <c r="C4" s="14" t="n">
        <v>97.4076415176004</v>
      </c>
      <c r="D4" s="13" t="str">
        <f aca="false">IF(E4&gt;200,"7",IF(E4&gt;150,"6",IF(E4&gt;115,"5",IF(E4&gt;84,"4",IF(E4&gt;50,"3",IF(E4&gt;30,"2","1"))))))</f>
        <v>2</v>
      </c>
      <c r="E4" s="14" t="n">
        <v>49.9889822772059</v>
      </c>
      <c r="F4" s="3" t="str">
        <f aca="false">CONCATENATE(B4,D4)</f>
        <v>42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4</v>
      </c>
      <c r="C5" s="14" t="n">
        <v>108.150055566048</v>
      </c>
      <c r="D5" s="13" t="str">
        <f aca="false">IF(E5&gt;200,"7",IF(E5&gt;150,"6",IF(E5&gt;115,"5",IF(E5&gt;84,"4",IF(E5&gt;50,"3",IF(E5&gt;30,"2","1"))))))</f>
        <v>3</v>
      </c>
      <c r="E5" s="14" t="n">
        <v>62.4492427541952</v>
      </c>
      <c r="F5" s="3" t="str">
        <f aca="false">CONCATENATE(B5,D5)</f>
        <v>43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4</v>
      </c>
      <c r="C6" s="14" t="n">
        <v>104.471024775945</v>
      </c>
      <c r="D6" s="13" t="str">
        <f aca="false">IF(E6&gt;200,"7",IF(E6&gt;150,"6",IF(E6&gt;115,"5",IF(E6&gt;84,"4",IF(E6&gt;50,"3",IF(E6&gt;30,"2","1"))))))</f>
        <v>1</v>
      </c>
      <c r="E6" s="14" t="n">
        <v>20.8888315163179</v>
      </c>
      <c r="F6" s="3" t="str">
        <f aca="false">CONCATENATE(B6,D6)</f>
        <v>41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0</v>
      </c>
      <c r="L6" s="1" t="n">
        <f aca="false">COUNTIF($F$3:$F$401,"32")</f>
        <v>1</v>
      </c>
      <c r="M6" s="24" t="n">
        <f aca="false">COUNTIF($F$3:$F$401,"33")</f>
        <v>0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1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0.0285714285714286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0.0285714285714286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4</v>
      </c>
      <c r="C7" s="14" t="n">
        <v>88.7686366326279</v>
      </c>
      <c r="D7" s="13" t="str">
        <f aca="false">IF(E7&gt;200,"7",IF(E7&gt;150,"6",IF(E7&gt;115,"5",IF(E7&gt;84,"4",IF(E7&gt;50,"3",IF(E7&gt;30,"2","1"))))))</f>
        <v>3</v>
      </c>
      <c r="E7" s="14" t="n">
        <v>70.7575828387157</v>
      </c>
      <c r="F7" s="3" t="str">
        <f aca="false">CONCATENATE(B7,D7)</f>
        <v>43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2</v>
      </c>
      <c r="L7" s="1" t="n">
        <f aca="false">COUNTIF($F$3:$F$401,"42")</f>
        <v>9</v>
      </c>
      <c r="M7" s="1" t="n">
        <f aca="false">COUNTIF($F$3:$F$401,"43")</f>
        <v>18</v>
      </c>
      <c r="N7" s="24" t="n">
        <f aca="false">COUNTIF($F$3:$F$401,"44")</f>
        <v>4</v>
      </c>
      <c r="O7" s="1" t="n">
        <f aca="false">COUNTIF($F$3:$F$401,"45")</f>
        <v>1</v>
      </c>
      <c r="P7" s="1" t="n">
        <f aca="false">COUNTIF($F$3:$F$401,"46")</f>
        <v>0</v>
      </c>
      <c r="Q7" s="1" t="n">
        <f aca="false">COUNTIF($F$3:$F$401,"47")</f>
        <v>0</v>
      </c>
      <c r="R7" s="25" t="n">
        <f aca="false">SUM(K7:Q7)</f>
        <v>34</v>
      </c>
      <c r="T7" s="21"/>
      <c r="U7" s="21"/>
      <c r="V7" s="18" t="n">
        <v>4</v>
      </c>
      <c r="W7" s="27" t="n">
        <f aca="false">K7/$R$11</f>
        <v>0.0571428571428571</v>
      </c>
      <c r="X7" s="27" t="n">
        <f aca="false">L7/$R$11</f>
        <v>0.257142857142857</v>
      </c>
      <c r="Y7" s="27" t="n">
        <f aca="false">M7/$R$11</f>
        <v>0.514285714285714</v>
      </c>
      <c r="Z7" s="26" t="n">
        <f aca="false">N7/$R$11</f>
        <v>0.114285714285714</v>
      </c>
      <c r="AA7" s="27" t="n">
        <f aca="false">O7/$R$11</f>
        <v>0.0285714285714286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0.971428571428571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4</v>
      </c>
      <c r="C8" s="14" t="n">
        <v>97.1803478847496</v>
      </c>
      <c r="D8" s="13" t="str">
        <f aca="false">IF(E8&gt;200,"7",IF(E8&gt;150,"6",IF(E8&gt;115,"5",IF(E8&gt;84,"4",IF(E8&gt;50,"3",IF(E8&gt;30,"2","1"))))))</f>
        <v>3</v>
      </c>
      <c r="E8" s="14" t="n">
        <v>74.4433324993745</v>
      </c>
      <c r="F8" s="3" t="str">
        <f aca="false">CONCATENATE(B8,D8)</f>
        <v>43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0</v>
      </c>
      <c r="N8" s="1" t="n">
        <f aca="false">COUNTIF($F$3:$F$401,"54")</f>
        <v>0</v>
      </c>
      <c r="O8" s="24" t="n">
        <f aca="false">COUNTIF($F$3:$F$401,"55")</f>
        <v>0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0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3</v>
      </c>
      <c r="C9" s="14" t="n">
        <v>70.2719912295606</v>
      </c>
      <c r="D9" s="13" t="str">
        <f aca="false">IF(E9&gt;200,"7",IF(E9&gt;150,"6",IF(E9&gt;115,"5",IF(E9&gt;84,"4",IF(E9&gt;50,"3",IF(E9&gt;30,"2","1"))))))</f>
        <v>2</v>
      </c>
      <c r="E9" s="14" t="n">
        <v>43.4945281077542</v>
      </c>
      <c r="F9" s="3" t="str">
        <f aca="false">CONCATENATE(B9,D9)</f>
        <v>32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4</v>
      </c>
      <c r="C10" s="14" t="n">
        <v>101.01099745439</v>
      </c>
      <c r="D10" s="13" t="str">
        <f aca="false">IF(E10&gt;200,"7",IF(E10&gt;150,"6",IF(E10&gt;115,"5",IF(E10&gt;84,"4",IF(E10&gt;50,"3",IF(E10&gt;30,"2","1"))))))</f>
        <v>4</v>
      </c>
      <c r="E10" s="14" t="n">
        <v>100.074098468632</v>
      </c>
      <c r="F10" s="3" t="str">
        <f aca="false">CONCATENATE(B10,D10)</f>
        <v>44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4</v>
      </c>
      <c r="C11" s="14" t="n">
        <v>103.322430959402</v>
      </c>
      <c r="D11" s="13" t="str">
        <f aca="false">IF(E11&gt;200,"7",IF(E11&gt;150,"6",IF(E11&gt;115,"5",IF(E11&gt;84,"4",IF(E11&gt;50,"3",IF(E11&gt;30,"2","1"))))))</f>
        <v>3</v>
      </c>
      <c r="E11" s="14" t="n">
        <v>52.026866851047</v>
      </c>
      <c r="F11" s="3" t="str">
        <f aca="false">CONCATENATE(B11,D11)</f>
        <v>43</v>
      </c>
      <c r="G11" s="35"/>
      <c r="H11" s="35"/>
      <c r="I11" s="36"/>
      <c r="J11" s="21"/>
      <c r="K11" s="37" t="n">
        <f aca="false">SUM(K4:K10)</f>
        <v>2</v>
      </c>
      <c r="L11" s="37" t="n">
        <f aca="false">SUM(L4:L10)</f>
        <v>10</v>
      </c>
      <c r="M11" s="37" t="n">
        <f aca="false">SUM(M4:M10)</f>
        <v>18</v>
      </c>
      <c r="N11" s="37" t="n">
        <f aca="false">SUM(N4:N10)</f>
        <v>4</v>
      </c>
      <c r="O11" s="37" t="n">
        <f aca="false">SUM(O4:O10)</f>
        <v>1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35</v>
      </c>
      <c r="T11" s="21"/>
      <c r="U11" s="21"/>
      <c r="V11" s="21"/>
      <c r="W11" s="28" t="n">
        <f aca="false">K11/$R$11</f>
        <v>0.0571428571428571</v>
      </c>
      <c r="X11" s="28" t="n">
        <f aca="false">L11/$R$11</f>
        <v>0.285714285714286</v>
      </c>
      <c r="Y11" s="28" t="n">
        <f aca="false">M11/$R$11</f>
        <v>0.514285714285714</v>
      </c>
      <c r="Z11" s="28" t="n">
        <f aca="false">N11/$R$11</f>
        <v>0.114285714285714</v>
      </c>
      <c r="AA11" s="28" t="n">
        <f aca="false">O11/$R$11</f>
        <v>0.0285714285714286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4</v>
      </c>
      <c r="C12" s="14" t="n">
        <v>103.02010084977</v>
      </c>
      <c r="D12" s="13" t="str">
        <f aca="false">IF(E12&gt;200,"7",IF(E12&gt;150,"6",IF(E12&gt;115,"5",IF(E12&gt;84,"4",IF(E12&gt;50,"3",IF(E12&gt;30,"2","1"))))))</f>
        <v>3</v>
      </c>
      <c r="E12" s="14" t="n">
        <v>66.2104090402674</v>
      </c>
      <c r="F12" s="3" t="str">
        <f aca="false">CONCATENATE(B12,D12)</f>
        <v>43</v>
      </c>
      <c r="G12" s="35"/>
      <c r="H12" s="35"/>
      <c r="J12" s="46" t="s">
        <v>72</v>
      </c>
      <c r="K12" s="47" t="n">
        <f aca="false">K34</f>
        <v>24</v>
      </c>
      <c r="L12" s="47" t="n">
        <f aca="false">L34</f>
        <v>68.5714285714286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4</v>
      </c>
      <c r="C13" s="14" t="n">
        <v>101.728709318482</v>
      </c>
      <c r="D13" s="13" t="str">
        <f aca="false">IF(E13&gt;200,"7",IF(E13&gt;150,"6",IF(E13&gt;115,"5",IF(E13&gt;84,"4",IF(E13&gt;50,"3",IF(E13&gt;30,"2","1"))))))</f>
        <v>3</v>
      </c>
      <c r="E13" s="14" t="n">
        <v>78.812467800103</v>
      </c>
      <c r="F13" s="3" t="str">
        <f aca="false">CONCATENATE(B13,D13)</f>
        <v>43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4</v>
      </c>
      <c r="C14" s="14" t="n">
        <v>105.979088157387</v>
      </c>
      <c r="D14" s="13" t="str">
        <f aca="false">IF(E14&gt;200,"7",IF(E14&gt;150,"6",IF(E14&gt;115,"5",IF(E14&gt;84,"4",IF(E14&gt;50,"3",IF(E14&gt;30,"2","1"))))))</f>
        <v>3</v>
      </c>
      <c r="E14" s="14" t="n">
        <v>63.4496383021992</v>
      </c>
      <c r="F14" s="3" t="str">
        <f aca="false">CONCATENATE(B14,D14)</f>
        <v>43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4</v>
      </c>
      <c r="C15" s="14" t="n">
        <v>97.3595778286218</v>
      </c>
      <c r="D15" s="13" t="str">
        <f aca="false">IF(E15&gt;200,"7",IF(E15&gt;150,"6",IF(E15&gt;115,"5",IF(E15&gt;84,"4",IF(E15&gt;50,"3",IF(E15&gt;30,"2","1"))))))</f>
        <v>3</v>
      </c>
      <c r="E15" s="14" t="n">
        <v>67.3898506575526</v>
      </c>
      <c r="F15" s="3" t="str">
        <f aca="false">CONCATENATE(B15,D15)</f>
        <v>43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0.114285714285714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4</v>
      </c>
      <c r="C16" s="14" t="n">
        <v>100.376363319212</v>
      </c>
      <c r="D16" s="13" t="str">
        <f aca="false">IF(E16&gt;200,"7",IF(E16&gt;150,"6",IF(E16&gt;115,"5",IF(E16&gt;84,"4",IF(E16&gt;50,"3",IF(E16&gt;30,"2","1"))))))</f>
        <v>3</v>
      </c>
      <c r="E16" s="14" t="n">
        <v>68.098215461943</v>
      </c>
      <c r="F16" s="3" t="str">
        <f aca="false">CONCATENATE(B16,D16)</f>
        <v>43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0</v>
      </c>
      <c r="M16" s="1" t="n">
        <f aca="false">M6</f>
        <v>0</v>
      </c>
      <c r="N16" s="1" t="n">
        <f aca="false">N7</f>
        <v>4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0.125714285714286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4</v>
      </c>
      <c r="C17" s="14" t="n">
        <v>98.1729735563001</v>
      </c>
      <c r="D17" s="13" t="str">
        <f aca="false">IF(E17&gt;200,"7",IF(E17&gt;150,"6",IF(E17&gt;115,"5",IF(E17&gt;84,"4",IF(E17&gt;50,"3",IF(E17&gt;30,"2","1"))))))</f>
        <v>2</v>
      </c>
      <c r="E17" s="14" t="n">
        <v>33.8260432378079</v>
      </c>
      <c r="F17" s="3" t="str">
        <f aca="false">CONCATENATE(B17,D17)</f>
        <v>42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1</v>
      </c>
      <c r="N17" s="1" t="n">
        <f aca="false">R7-N16</f>
        <v>30</v>
      </c>
      <c r="O17" s="1" t="n">
        <f aca="false">R8-O16</f>
        <v>0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0.363265306122449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4</v>
      </c>
      <c r="C18" s="14" t="n">
        <v>96.9486346263091</v>
      </c>
      <c r="D18" s="13" t="str">
        <f aca="false">IF(E18&gt;200,"7",IF(E18&gt;150,"6",IF(E18&gt;115,"5",IF(E18&gt;84,"4",IF(E18&gt;50,"3",IF(E18&gt;30,"2","1"))))))</f>
        <v>2</v>
      </c>
      <c r="E18" s="14" t="n">
        <v>45.4319761668322</v>
      </c>
      <c r="F18" s="3" t="str">
        <f aca="false">CONCATENATE(B18,D18)</f>
        <v>42</v>
      </c>
      <c r="G18" s="32" t="n">
        <v>5</v>
      </c>
      <c r="H18" s="3" t="s">
        <v>82</v>
      </c>
      <c r="J18" s="1" t="s">
        <v>83</v>
      </c>
      <c r="K18" s="1" t="n">
        <f aca="false">K11-K16</f>
        <v>2</v>
      </c>
      <c r="L18" s="1" t="n">
        <f aca="false">L11-L16</f>
        <v>10</v>
      </c>
      <c r="M18" s="1" t="n">
        <f aca="false">M11-M16</f>
        <v>18</v>
      </c>
      <c r="N18" s="1" t="n">
        <f aca="false">N11-N16</f>
        <v>0</v>
      </c>
      <c r="O18" s="1" t="n">
        <f aca="false">O11-O16</f>
        <v>1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4</v>
      </c>
      <c r="C19" s="14" t="n">
        <v>94.474515810951</v>
      </c>
      <c r="D19" s="13" t="str">
        <f aca="false">IF(E19&gt;200,"7",IF(E19&gt;150,"6",IF(E19&gt;115,"5",IF(E19&gt;84,"4",IF(E19&gt;50,"3",IF(E19&gt;30,"2","1"))))))</f>
        <v>3</v>
      </c>
      <c r="E19" s="14" t="n">
        <v>71.2759759176539</v>
      </c>
      <c r="F19" s="3" t="str">
        <f aca="false">CONCATENATE(B19,D19)</f>
        <v>43</v>
      </c>
      <c r="G19" s="33" t="n">
        <v>6</v>
      </c>
      <c r="H19" s="3" t="s">
        <v>84</v>
      </c>
      <c r="J19" s="1" t="s">
        <v>85</v>
      </c>
      <c r="K19" s="1" t="n">
        <f aca="false">$R$11-R4-K11+K16</f>
        <v>33</v>
      </c>
      <c r="L19" s="1" t="n">
        <f aca="false">$R$11-R5-L11+L16</f>
        <v>25</v>
      </c>
      <c r="M19" s="1" t="n">
        <f aca="false">$R$11-R6-M11+M16</f>
        <v>16</v>
      </c>
      <c r="N19" s="1" t="n">
        <f aca="false">$R$11-R7-N11+N16</f>
        <v>1</v>
      </c>
      <c r="O19" s="1" t="n">
        <f aca="false">$R$11-R8-O11+O16</f>
        <v>34</v>
      </c>
      <c r="P19" s="1" t="n">
        <f aca="false">$R$11-R9-P11+P16</f>
        <v>35</v>
      </c>
      <c r="Q19" s="43" t="n">
        <f aca="false">$R$11-R10-Q11+Q16</f>
        <v>35</v>
      </c>
      <c r="W19" s="0" t="s">
        <v>51</v>
      </c>
      <c r="X19" s="42" t="n">
        <f aca="false">(X15-X16)/(1-X16)</f>
        <v>-0.0130718954248366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4</v>
      </c>
      <c r="C20" s="14" t="n">
        <v>100.692925882292</v>
      </c>
      <c r="D20" s="13" t="str">
        <f aca="false">IF(E20&gt;200,"7",IF(E20&gt;150,"6",IF(E20&gt;115,"5",IF(E20&gt;84,"4",IF(E20&gt;50,"3",IF(E20&gt;30,"2","1"))))))</f>
        <v>2</v>
      </c>
      <c r="E20" s="14" t="n">
        <v>35.3735702117303</v>
      </c>
      <c r="F20" s="3" t="str">
        <f aca="false">CONCATENATE(B20,D20)</f>
        <v>42</v>
      </c>
      <c r="G20" s="34" t="n">
        <v>7</v>
      </c>
      <c r="H20" s="35" t="s">
        <v>86</v>
      </c>
      <c r="J20" s="1" t="s">
        <v>87</v>
      </c>
      <c r="K20" s="1" t="n">
        <f aca="false">SUM(K16:K19)</f>
        <v>35</v>
      </c>
      <c r="L20" s="1" t="n">
        <f aca="false">SUM(L16:L19)</f>
        <v>35</v>
      </c>
      <c r="M20" s="1" t="n">
        <f aca="false">SUM(M16:M19)</f>
        <v>35</v>
      </c>
      <c r="N20" s="1" t="n">
        <f aca="false">SUM(N16:N19)</f>
        <v>35</v>
      </c>
      <c r="O20" s="1" t="n">
        <f aca="false">SUM(O16:O19)</f>
        <v>35</v>
      </c>
      <c r="P20" s="1" t="n">
        <f aca="false">SUM(P16:P19)</f>
        <v>35</v>
      </c>
      <c r="Q20" s="1" t="n">
        <f aca="false">SUM(Q16:Q19)</f>
        <v>35</v>
      </c>
      <c r="W20" s="0" t="s">
        <v>52</v>
      </c>
      <c r="X20" s="42" t="n">
        <f aca="false">(X15-X16)/(1-X17)</f>
        <v>-0.017948717948718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4</v>
      </c>
      <c r="C21" s="14" t="n">
        <v>95.7890305909639</v>
      </c>
      <c r="D21" s="13" t="str">
        <f aca="false">IF(E21&gt;200,"7",IF(E21&gt;150,"6",IF(E21&gt;115,"5",IF(E21&gt;84,"4",IF(E21&gt;50,"3",IF(E21&gt;30,"2","1"))))))</f>
        <v>1</v>
      </c>
      <c r="E21" s="14"/>
      <c r="G21" s="35"/>
      <c r="H21" s="35"/>
      <c r="W21" s="0" t="s">
        <v>53</v>
      </c>
      <c r="X21" s="42" t="n">
        <f aca="false">(K4+L5+M6+N7+O8+P9+Q10)/R11</f>
        <v>0.114285714285714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4</v>
      </c>
      <c r="C22" s="14" t="n">
        <v>97.0172149449742</v>
      </c>
      <c r="D22" s="13" t="str">
        <f aca="false">IF(E22&gt;200,"7",IF(E22&gt;150,"6",IF(E22&gt;115,"5",IF(E22&gt;84,"4",IF(E22&gt;50,"3",IF(E22&gt;30,"2","1"))))))</f>
        <v>3</v>
      </c>
      <c r="E22" s="14" t="n">
        <v>70.510720396054</v>
      </c>
      <c r="F22" s="3" t="str">
        <f aca="false">CONCATENATE(B22,D22)</f>
        <v>43</v>
      </c>
      <c r="G22" s="35"/>
      <c r="H22" s="35"/>
      <c r="I22" s="9" t="s">
        <v>89</v>
      </c>
      <c r="J22" s="1" t="s">
        <v>90</v>
      </c>
      <c r="K22" s="44" t="n">
        <f aca="false">(K16+K18)/K20</f>
        <v>0.0571428571428571</v>
      </c>
      <c r="L22" s="44" t="n">
        <f aca="false">(L16+L18)/L20</f>
        <v>0.285714285714286</v>
      </c>
      <c r="M22" s="44" t="n">
        <f aca="false">(M16+M18)/M20</f>
        <v>0.514285714285714</v>
      </c>
      <c r="N22" s="44" t="n">
        <f aca="false">(N16+N18)/N20</f>
        <v>0.114285714285714</v>
      </c>
      <c r="O22" s="44" t="n">
        <f aca="false">(O16+O18)/O20</f>
        <v>0.0285714285714286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4</v>
      </c>
      <c r="C23" s="14" t="n">
        <v>98.8804379495571</v>
      </c>
      <c r="D23" s="13" t="str">
        <f aca="false">IF(E23&gt;200,"7",IF(E23&gt;150,"6",IF(E23&gt;115,"5",IF(E23&gt;84,"4",IF(E23&gt;50,"3",IF(E23&gt;30,"2","1"))))))</f>
        <v>4</v>
      </c>
      <c r="E23" s="14" t="n">
        <v>91.7813366102489</v>
      </c>
      <c r="F23" s="3" t="str">
        <f aca="false">CONCATENATE(B23,D23)</f>
        <v>44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</v>
      </c>
      <c r="M23" s="44" t="n">
        <f aca="false">(M16+M17)/M20</f>
        <v>0.0285714285714286</v>
      </c>
      <c r="N23" s="44" t="n">
        <f aca="false">(N16+N17)/N20</f>
        <v>0.971428571428571</v>
      </c>
      <c r="O23" s="44" t="n">
        <f aca="false">(O16+O17)/O20</f>
        <v>0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4</v>
      </c>
      <c r="C24" s="14" t="n">
        <v>101.734459370072</v>
      </c>
      <c r="D24" s="13" t="str">
        <f aca="false">IF(E24&gt;200,"7",IF(E24&gt;150,"6",IF(E24&gt;115,"5",IF(E24&gt;84,"4",IF(E24&gt;50,"3",IF(E24&gt;30,"2","1"))))))</f>
        <v>3</v>
      </c>
      <c r="E24" s="14" t="n">
        <v>56.5691837625491</v>
      </c>
      <c r="F24" s="3" t="str">
        <f aca="false">CONCATENATE(B24,D24)</f>
        <v>43</v>
      </c>
      <c r="I24" s="9" t="s">
        <v>96</v>
      </c>
      <c r="J24" s="1" t="s">
        <v>97</v>
      </c>
      <c r="K24" s="44" t="n">
        <f aca="false">(K16+K17)/(K16+K18)</f>
        <v>0</v>
      </c>
      <c r="L24" s="44" t="n">
        <f aca="false">(L16+L17)/(L16+L18)</f>
        <v>0</v>
      </c>
      <c r="M24" s="44" t="n">
        <f aca="false">(M16+M17)/(M16+M18)</f>
        <v>0.0555555555555556</v>
      </c>
      <c r="N24" s="44" t="n">
        <f aca="false">(N16+N17)/(N16+N18)</f>
        <v>8.5</v>
      </c>
      <c r="O24" s="44" t="n">
        <f aca="false">(O16+O17)/(O16+O18)</f>
        <v>0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4</v>
      </c>
      <c r="C25" s="14" t="n">
        <v>92.7901335636368</v>
      </c>
      <c r="D25" s="13" t="str">
        <f aca="false">IF(E25&gt;200,"7",IF(E25&gt;150,"6",IF(E25&gt;115,"5",IF(E25&gt;84,"4",IF(E25&gt;50,"3",IF(E25&gt;30,"2","1"))))))</f>
        <v>2</v>
      </c>
      <c r="E25" s="14" t="n">
        <v>36.2835492179626</v>
      </c>
      <c r="F25" s="3" t="str">
        <f aca="false">CONCATENATE(B25,D25)</f>
        <v>42</v>
      </c>
      <c r="I25" s="9" t="s">
        <v>99</v>
      </c>
      <c r="J25" s="1" t="s">
        <v>100</v>
      </c>
      <c r="K25" s="44" t="n">
        <f aca="false">K16/(K16+K18)</f>
        <v>0</v>
      </c>
      <c r="L25" s="44" t="n">
        <f aca="false">L16/(L16+L18)</f>
        <v>0</v>
      </c>
      <c r="M25" s="44" t="n">
        <f aca="false">M16/(M16+M18)</f>
        <v>0</v>
      </c>
      <c r="N25" s="44" t="n">
        <f aca="false">N16/(N16+N18)</f>
        <v>1</v>
      </c>
      <c r="O25" s="44" t="n">
        <f aca="false">O16/(O16+O18)</f>
        <v>0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4</v>
      </c>
      <c r="C26" s="14" t="n">
        <v>100.770691322167</v>
      </c>
      <c r="D26" s="13" t="str">
        <f aca="false">IF(E26&gt;200,"7",IF(E26&gt;150,"6",IF(E26&gt;115,"5",IF(E26&gt;84,"4",IF(E26&gt;50,"3",IF(E26&gt;30,"2","1"))))))</f>
        <v>1</v>
      </c>
      <c r="E26" s="14" t="n">
        <v>20.1023731968357</v>
      </c>
      <c r="F26" s="3" t="str">
        <f aca="false">CONCATENATE(B26,D26)</f>
        <v>41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</v>
      </c>
      <c r="M26" s="44" t="n">
        <f aca="false">M17/(M17+M19)</f>
        <v>0.0588235294117647</v>
      </c>
      <c r="N26" s="44" t="n">
        <f aca="false">N17/(N17+N19)</f>
        <v>0.967741935483871</v>
      </c>
      <c r="O26" s="44" t="n">
        <f aca="false">O17/(O17+O19)</f>
        <v>0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4</v>
      </c>
      <c r="C27" s="14" t="n">
        <v>97.1888733591065</v>
      </c>
      <c r="D27" s="13" t="str">
        <f aca="false">IF(E27&gt;200,"7",IF(E27&gt;150,"6",IF(E27&gt;115,"5",IF(E27&gt;84,"4",IF(E27&gt;50,"3",IF(E27&gt;30,"2","1"))))))</f>
        <v>3</v>
      </c>
      <c r="E27" s="14" t="n">
        <v>57.121843589115</v>
      </c>
      <c r="F27" s="3" t="str">
        <f aca="false">CONCATENATE(B27,D27)</f>
        <v>43</v>
      </c>
      <c r="I27" s="9" t="s">
        <v>104</v>
      </c>
      <c r="J27" s="1" t="s">
        <v>105</v>
      </c>
      <c r="K27" s="44" t="e">
        <f aca="false">K17/(K16+K17)</f>
        <v>#DIV/0!</v>
      </c>
      <c r="L27" s="44" t="e">
        <f aca="false">L17/(L16+L17)</f>
        <v>#DIV/0!</v>
      </c>
      <c r="M27" s="44" t="n">
        <f aca="false">M17/(M16+M17)</f>
        <v>1</v>
      </c>
      <c r="N27" s="44" t="n">
        <f aca="false">N17/(N16+N17)</f>
        <v>0.882352941176471</v>
      </c>
      <c r="O27" s="44" t="e">
        <f aca="false">O17/(O16+O17)</f>
        <v>#DIV/0!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4</v>
      </c>
      <c r="C28" s="14" t="n">
        <v>104.852397167669</v>
      </c>
      <c r="D28" s="13" t="str">
        <f aca="false">IF(E28&gt;200,"7",IF(E28&gt;150,"6",IF(E28&gt;115,"5",IF(E28&gt;84,"4",IF(E28&gt;50,"3",IF(E28&gt;30,"2","1"))))))</f>
        <v>3</v>
      </c>
      <c r="E28" s="14" t="n">
        <v>74.9940949531533</v>
      </c>
      <c r="F28" s="3" t="str">
        <f aca="false">CONCATENATE(B28,D28)</f>
        <v>43</v>
      </c>
      <c r="I28" s="9" t="s">
        <v>107</v>
      </c>
      <c r="J28" s="1" t="s">
        <v>53</v>
      </c>
      <c r="K28" s="44" t="n">
        <f aca="false">(K16+K19)/K20</f>
        <v>0.942857142857143</v>
      </c>
      <c r="L28" s="44" t="n">
        <f aca="false">(L16+L19)/L20</f>
        <v>0.714285714285714</v>
      </c>
      <c r="M28" s="44" t="n">
        <f aca="false">(M16+M19)/M20</f>
        <v>0.457142857142857</v>
      </c>
      <c r="N28" s="44" t="n">
        <f aca="false">(N16+N19)/N20</f>
        <v>0.142857142857143</v>
      </c>
      <c r="O28" s="44" t="n">
        <f aca="false">(O16+O19)/O20</f>
        <v>0.971428571428571</v>
      </c>
      <c r="P28" s="44" t="n">
        <f aca="false">(P16+P19)/P20</f>
        <v>1</v>
      </c>
      <c r="Q28" s="44" t="n">
        <f aca="false">(Q16+Q19)/Q20</f>
        <v>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4</v>
      </c>
      <c r="C29" s="14" t="n">
        <v>114.774952845994</v>
      </c>
      <c r="D29" s="13" t="str">
        <f aca="false">IF(E29&gt;200,"7",IF(E29&gt;150,"6",IF(E29&gt;115,"5",IF(E29&gt;84,"4",IF(E29&gt;50,"3",IF(E29&gt;30,"2","1"))))))</f>
        <v>4</v>
      </c>
      <c r="E29" s="14" t="n">
        <v>106.685236768802</v>
      </c>
      <c r="F29" s="3" t="str">
        <f aca="false">CONCATENATE(B29,D29)</f>
        <v>44</v>
      </c>
      <c r="I29" s="9" t="s">
        <v>109</v>
      </c>
      <c r="J29" s="1" t="s">
        <v>110</v>
      </c>
      <c r="K29" s="44" t="e">
        <f aca="false">K16/(K16+K17)</f>
        <v>#DIV/0!</v>
      </c>
      <c r="L29" s="44" t="e">
        <f aca="false">L16/(L16+L17)</f>
        <v>#DIV/0!</v>
      </c>
      <c r="M29" s="44" t="n">
        <f aca="false">M16/(M16+M17)</f>
        <v>0</v>
      </c>
      <c r="N29" s="44" t="n">
        <f aca="false">N16/(N16+N17)</f>
        <v>0.117647058823529</v>
      </c>
      <c r="O29" s="44" t="e">
        <f aca="false">O16/(O16+O17)</f>
        <v>#DIV/0!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4</v>
      </c>
      <c r="C30" s="14" t="n">
        <v>96.557003825818</v>
      </c>
      <c r="D30" s="13" t="str">
        <f aca="false">IF(E30&gt;200,"7",IF(E30&gt;150,"6",IF(E30&gt;115,"5",IF(E30&gt;84,"4",IF(E30&gt;50,"3",IF(E30&gt;30,"2","1"))))))</f>
        <v>3</v>
      </c>
      <c r="E30" s="14" t="n">
        <v>63.169897377423</v>
      </c>
      <c r="F30" s="3" t="str">
        <f aca="false">CONCATENATE(B30,D30)</f>
        <v>43</v>
      </c>
      <c r="I30" s="9" t="s">
        <v>112</v>
      </c>
      <c r="J30" s="1" t="s">
        <v>113</v>
      </c>
      <c r="K30" s="44" t="n">
        <f aca="false">K16/(K16+K17+K18)</f>
        <v>0</v>
      </c>
      <c r="L30" s="44" t="n">
        <f aca="false">L16/(L16+L17+L18)</f>
        <v>0</v>
      </c>
      <c r="M30" s="44" t="n">
        <f aca="false">M16/(M16+M17+M18)</f>
        <v>0</v>
      </c>
      <c r="N30" s="44" t="n">
        <f aca="false">N16/(N16+N17+N18)</f>
        <v>0.117647058823529</v>
      </c>
      <c r="O30" s="44" t="n">
        <f aca="false">O16/(O16+O17+O18)</f>
        <v>0</v>
      </c>
      <c r="P30" s="44" t="e">
        <f aca="false">P16/(P16+P17+P18)</f>
        <v>#DIV/0!</v>
      </c>
      <c r="Q30" s="44" t="e">
        <f aca="false">Q16/(Q16+Q17+Q18)</f>
        <v>#DIV/0!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4</v>
      </c>
      <c r="C31" s="14" t="n">
        <v>110.430845596782</v>
      </c>
      <c r="D31" s="13" t="str">
        <f aca="false">IF(E31&gt;200,"7",IF(E31&gt;150,"6",IF(E31&gt;115,"5",IF(E31&gt;84,"4",IF(E31&gt;50,"3",IF(E31&gt;30,"2","1"))))))</f>
        <v>2</v>
      </c>
      <c r="E31" s="14" t="n">
        <v>35.0428120775124</v>
      </c>
      <c r="F31" s="3" t="str">
        <f aca="false">CONCATENATE(B31,D31)</f>
        <v>42</v>
      </c>
      <c r="I31" s="9" t="s">
        <v>115</v>
      </c>
      <c r="J31" s="1" t="s">
        <v>116</v>
      </c>
      <c r="K31" s="44" t="n">
        <f aca="false">K25-K26</f>
        <v>0</v>
      </c>
      <c r="L31" s="44" t="n">
        <f aca="false">L25-L26</f>
        <v>0</v>
      </c>
      <c r="M31" s="44" t="n">
        <f aca="false">M25-M26</f>
        <v>-0.0588235294117647</v>
      </c>
      <c r="N31" s="44" t="n">
        <f aca="false">N25-N26</f>
        <v>0.032258064516129</v>
      </c>
      <c r="O31" s="44" t="n">
        <f aca="false">O25-O26</f>
        <v>0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4</v>
      </c>
      <c r="C32" s="14" t="n">
        <v>100.054276799332</v>
      </c>
      <c r="D32" s="13" t="str">
        <f aca="false">IF(E32&gt;200,"7",IF(E32&gt;150,"6",IF(E32&gt;115,"5",IF(E32&gt;84,"4",IF(E32&gt;50,"3",IF(E32&gt;30,"2","1"))))))</f>
        <v>3</v>
      </c>
      <c r="E32" s="14" t="n">
        <v>62.6920712968654</v>
      </c>
      <c r="F32" s="3" t="str">
        <f aca="false">CONCATENATE(B32,D32)</f>
        <v>43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n">
        <f aca="false">(M16*M19)/(M17*M18)</f>
        <v>0</v>
      </c>
      <c r="N32" s="44" t="e">
        <f aca="false">(N16*N19)/(N17*N18)</f>
        <v>#DIV/0!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4</v>
      </c>
      <c r="C33" s="14" t="n">
        <v>95.780521735121</v>
      </c>
      <c r="D33" s="13" t="str">
        <f aca="false">IF(E33&gt;200,"7",IF(E33&gt;150,"6",IF(E33&gt;115,"5",IF(E33&gt;84,"4",IF(E33&gt;50,"3",IF(E33&gt;30,"2","1"))))))</f>
        <v>5</v>
      </c>
      <c r="E33" s="14" t="n">
        <v>147.068511198946</v>
      </c>
      <c r="F33" s="3" t="str">
        <f aca="false">CONCATENATE(B33,D33)</f>
        <v>45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4</v>
      </c>
      <c r="C34" s="14" t="n">
        <v>88.1767170960265</v>
      </c>
      <c r="D34" s="13" t="str">
        <f aca="false">IF(E34&gt;200,"7",IF(E34&gt;150,"6",IF(E34&gt;115,"5",IF(E34&gt;84,"4",IF(E34&gt;50,"3",IF(E34&gt;30,"2","1"))))))</f>
        <v>2</v>
      </c>
      <c r="E34" s="14" t="n">
        <v>34.7091932457786</v>
      </c>
      <c r="F34" s="3" t="str">
        <f aca="false">CONCATENATE(B34,D34)</f>
        <v>42</v>
      </c>
      <c r="J34" s="1" t="s">
        <v>72</v>
      </c>
      <c r="K34" s="1" t="n">
        <f aca="false">K4+L4+SUM(K5:M5)+SUM(L6:N6)+SUM(M7:O7)+SUM(N8:P8)+SUM(O9:Q9)+SUM(P10:Q10)</f>
        <v>24</v>
      </c>
      <c r="L34" s="1" t="n">
        <f aca="false">K34/R11*100</f>
        <v>68.5714285714286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4</v>
      </c>
      <c r="C35" s="14" t="n">
        <v>107.290662132074</v>
      </c>
      <c r="D35" s="13" t="str">
        <f aca="false">IF(E35&gt;200,"7",IF(E35&gt;150,"6",IF(E35&gt;115,"5",IF(E35&gt;84,"4",IF(E35&gt;50,"3",IF(E35&gt;30,"2","1"))))))</f>
        <v>3</v>
      </c>
      <c r="E35" s="14" t="n">
        <v>65.615141955836</v>
      </c>
      <c r="F35" s="3" t="str">
        <f aca="false">CONCATENATE(B35,D35)</f>
        <v>43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4</v>
      </c>
      <c r="C36" s="14" t="n">
        <v>104.187114725774</v>
      </c>
      <c r="D36" s="13" t="str">
        <f aca="false">IF(E36&gt;200,"7",IF(E36&gt;150,"6",IF(E36&gt;115,"5",IF(E36&gt;84,"4",IF(E36&gt;50,"3",IF(E36&gt;30,"2","1"))))))</f>
        <v>3</v>
      </c>
      <c r="E36" s="14" t="n">
        <v>68.2215743440233</v>
      </c>
      <c r="F36" s="3" t="str">
        <f aca="false">CONCATENATE(B36,D36)</f>
        <v>43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4</v>
      </c>
      <c r="C37" s="14" t="n">
        <v>105.674804362067</v>
      </c>
      <c r="D37" s="13" t="str">
        <f aca="false">IF(E37&gt;200,"7",IF(E37&gt;150,"6",IF(E37&gt;115,"5",IF(E37&gt;84,"4",IF(E37&gt;50,"3",IF(E37&gt;30,"2","1"))))))</f>
        <v>2</v>
      </c>
      <c r="E37" s="14" t="n">
        <v>42.9598308668076</v>
      </c>
      <c r="F37" s="3" t="str">
        <f aca="false">CONCATENATE(B37,D37)</f>
        <v>42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4</v>
      </c>
      <c r="C38" s="14" t="n">
        <v>103.905954911908</v>
      </c>
      <c r="D38" s="13" t="str">
        <f aca="false">IF(E38&gt;200,"7",IF(E38&gt;150,"6",IF(E38&gt;115,"5",IF(E38&gt;84,"4",IF(E38&gt;50,"3",IF(E38&gt;30,"2","1"))))))</f>
        <v>2</v>
      </c>
      <c r="E38" s="14" t="n">
        <v>45.0284090909091</v>
      </c>
      <c r="F38" s="3" t="str">
        <f aca="false">CONCATENATE(B38,D38)</f>
        <v>42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C3" activeCellId="0" sqref="C3:C38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4</v>
      </c>
      <c r="C3" s="14" t="n">
        <v>84.7766975849373</v>
      </c>
      <c r="D3" s="13" t="str">
        <f aca="false">IF(E3&gt;200,"7",IF(E3&gt;150,"6",IF(E3&gt;115,"5",IF(E3&gt;84,"4",IF(E3&gt;50,"3",IF(E3&gt;30,"2","1"))))))</f>
        <v>6</v>
      </c>
      <c r="E3" s="14" t="n">
        <v>165.164003364172</v>
      </c>
      <c r="F3" s="3" t="str">
        <f aca="false">CONCATENATE(B3,D3)</f>
        <v>46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4</v>
      </c>
      <c r="C4" s="14" t="n">
        <v>93.7474137029679</v>
      </c>
      <c r="D4" s="13" t="str">
        <f aca="false">IF(E4&gt;200,"7",IF(E4&gt;150,"6",IF(E4&gt;115,"5",IF(E4&gt;84,"4",IF(E4&gt;50,"3",IF(E4&gt;30,"2","1"))))))</f>
        <v>3</v>
      </c>
      <c r="E4" s="14" t="n">
        <v>60.8408006029646</v>
      </c>
      <c r="F4" s="3" t="str">
        <f aca="false">CONCATENATE(B4,D4)</f>
        <v>43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4</v>
      </c>
      <c r="C5" s="14" t="n">
        <v>96.4828755405535</v>
      </c>
      <c r="D5" s="13" t="str">
        <f aca="false">IF(E5&gt;200,"7",IF(E5&gt;150,"6",IF(E5&gt;115,"5",IF(E5&gt;84,"4",IF(E5&gt;50,"3",IF(E5&gt;30,"2","1"))))))</f>
        <v>7</v>
      </c>
      <c r="E5" s="14" t="n">
        <v>202.598021689906</v>
      </c>
      <c r="F5" s="3" t="str">
        <f aca="false">CONCATENATE(B5,D5)</f>
        <v>47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4</v>
      </c>
      <c r="C6" s="14" t="n">
        <v>90.9285998566145</v>
      </c>
      <c r="D6" s="13" t="str">
        <f aca="false">IF(E6&gt;200,"7",IF(E6&gt;150,"6",IF(E6&gt;115,"5",IF(E6&gt;84,"4",IF(E6&gt;50,"3",IF(E6&gt;30,"2","1"))))))</f>
        <v>7</v>
      </c>
      <c r="E6" s="14" t="n">
        <v>225.371804706639</v>
      </c>
      <c r="F6" s="3" t="str">
        <f aca="false">CONCATENATE(B6,D6)</f>
        <v>47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0</v>
      </c>
      <c r="L6" s="1" t="n">
        <f aca="false">COUNTIF($F$3:$F$401,"32")</f>
        <v>0</v>
      </c>
      <c r="M6" s="24" t="n">
        <f aca="false">COUNTIF($F$3:$F$401,"33")</f>
        <v>2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2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</v>
      </c>
      <c r="Y6" s="26" t="n">
        <f aca="false">M6/$R$11</f>
        <v>0.0571428571428571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0.0571428571428571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4</v>
      </c>
      <c r="C7" s="14" t="n">
        <v>85.8352924698803</v>
      </c>
      <c r="D7" s="13" t="str">
        <f aca="false">IF(E7&gt;200,"7",IF(E7&gt;150,"6",IF(E7&gt;115,"5",IF(E7&gt;84,"4",IF(E7&gt;50,"3",IF(E7&gt;30,"2","1"))))))</f>
        <v>4</v>
      </c>
      <c r="E7" s="14" t="n">
        <v>90.0656234225139</v>
      </c>
      <c r="F7" s="3" t="str">
        <f aca="false">CONCATENATE(B7,D7)</f>
        <v>44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0</v>
      </c>
      <c r="L7" s="1" t="n">
        <f aca="false">COUNTIF($F$3:$F$401,"42")</f>
        <v>1</v>
      </c>
      <c r="M7" s="1" t="n">
        <f aca="false">COUNTIF($F$3:$F$401,"43")</f>
        <v>10</v>
      </c>
      <c r="N7" s="24" t="n">
        <f aca="false">COUNTIF($F$3:$F$401,"44")</f>
        <v>6</v>
      </c>
      <c r="O7" s="1" t="n">
        <f aca="false">COUNTIF($F$3:$F$401,"45")</f>
        <v>6</v>
      </c>
      <c r="P7" s="1" t="n">
        <f aca="false">COUNTIF($F$3:$F$401,"46")</f>
        <v>6</v>
      </c>
      <c r="Q7" s="1" t="n">
        <f aca="false">COUNTIF($F$3:$F$401,"47")</f>
        <v>2</v>
      </c>
      <c r="R7" s="25" t="n">
        <f aca="false">SUM(K7:Q7)</f>
        <v>31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0.0285714285714286</v>
      </c>
      <c r="Y7" s="27" t="n">
        <f aca="false">M7/$R$11</f>
        <v>0.285714285714286</v>
      </c>
      <c r="Z7" s="26" t="n">
        <f aca="false">N7/$R$11</f>
        <v>0.171428571428571</v>
      </c>
      <c r="AA7" s="27" t="n">
        <f aca="false">O7/$R$11</f>
        <v>0.171428571428571</v>
      </c>
      <c r="AB7" s="27" t="n">
        <f aca="false">P7/$R$11</f>
        <v>0.171428571428571</v>
      </c>
      <c r="AC7" s="27" t="n">
        <f aca="false">Q7/$R$11</f>
        <v>0.0571428571428571</v>
      </c>
      <c r="AD7" s="28" t="n">
        <f aca="false">R7/$R$11</f>
        <v>0.885714285714286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3</v>
      </c>
      <c r="C8" s="14" t="n">
        <v>83.7426154515267</v>
      </c>
      <c r="D8" s="13" t="str">
        <f aca="false">IF(E8&gt;200,"7",IF(E8&gt;150,"6",IF(E8&gt;115,"5",IF(E8&gt;84,"4",IF(E8&gt;50,"3",IF(E8&gt;30,"2","1"))))))</f>
        <v>3</v>
      </c>
      <c r="E8" s="14" t="n">
        <v>77.8548770816812</v>
      </c>
      <c r="F8" s="3" t="str">
        <f aca="false">CONCATENATE(B8,D8)</f>
        <v>33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0</v>
      </c>
      <c r="N8" s="1" t="n">
        <f aca="false">COUNTIF($F$3:$F$401,"54")</f>
        <v>0</v>
      </c>
      <c r="O8" s="24" t="n">
        <f aca="false">COUNTIF($F$3:$F$401,"55")</f>
        <v>1</v>
      </c>
      <c r="P8" s="1" t="n">
        <f aca="false">COUNTIF($F$3:$F$401,"56")</f>
        <v>1</v>
      </c>
      <c r="Q8" s="1" t="n">
        <f aca="false">COUNTIF($F$3:$F$401,"57")</f>
        <v>0</v>
      </c>
      <c r="R8" s="25" t="n">
        <f aca="false">SUM(K8:Q8)</f>
        <v>2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</v>
      </c>
      <c r="AA8" s="26" t="n">
        <f aca="false">O8/$R$11</f>
        <v>0.0285714285714286</v>
      </c>
      <c r="AB8" s="27" t="n">
        <f aca="false">P8/$R$11</f>
        <v>0.0285714285714286</v>
      </c>
      <c r="AC8" s="27" t="n">
        <f aca="false">Q8/$R$11</f>
        <v>0</v>
      </c>
      <c r="AD8" s="28" t="n">
        <f aca="false">R8/$R$11</f>
        <v>0.0571428571428571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5</v>
      </c>
      <c r="C9" s="14" t="n">
        <v>119.92289979497</v>
      </c>
      <c r="D9" s="13" t="str">
        <f aca="false">IF(E9&gt;200,"7",IF(E9&gt;150,"6",IF(E9&gt;115,"5",IF(E9&gt;84,"4",IF(E9&gt;50,"3",IF(E9&gt;30,"2","1"))))))</f>
        <v>5</v>
      </c>
      <c r="E9" s="14" t="n">
        <v>117.298953820142</v>
      </c>
      <c r="F9" s="3" t="str">
        <f aca="false">CONCATENATE(B9,D9)</f>
        <v>55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4</v>
      </c>
      <c r="C10" s="14" t="n">
        <v>91.0115438831004</v>
      </c>
      <c r="D10" s="13" t="str">
        <f aca="false">IF(E10&gt;200,"7",IF(E10&gt;150,"6",IF(E10&gt;115,"5",IF(E10&gt;84,"4",IF(E10&gt;50,"3",IF(E10&gt;30,"2","1"))))))</f>
        <v>3</v>
      </c>
      <c r="E10" s="14" t="n">
        <v>71.0676880381684</v>
      </c>
      <c r="F10" s="3" t="str">
        <f aca="false">CONCATENATE(B10,D10)</f>
        <v>43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4</v>
      </c>
      <c r="C11" s="14" t="n">
        <v>93.4843939934489</v>
      </c>
      <c r="D11" s="13" t="str">
        <f aca="false">IF(E11&gt;200,"7",IF(E11&gt;150,"6",IF(E11&gt;115,"5",IF(E11&gt;84,"4",IF(E11&gt;50,"3",IF(E11&gt;30,"2","1"))))))</f>
        <v>5</v>
      </c>
      <c r="E11" s="14" t="n">
        <v>124.592687620269</v>
      </c>
      <c r="F11" s="3" t="str">
        <f aca="false">CONCATENATE(B11,D11)</f>
        <v>45</v>
      </c>
      <c r="G11" s="35"/>
      <c r="H11" s="35"/>
      <c r="I11" s="36"/>
      <c r="J11" s="21"/>
      <c r="K11" s="37" t="n">
        <f aca="false">SUM(K4:K10)</f>
        <v>0</v>
      </c>
      <c r="L11" s="37" t="n">
        <f aca="false">SUM(L4:L10)</f>
        <v>1</v>
      </c>
      <c r="M11" s="37" t="n">
        <f aca="false">SUM(M4:M10)</f>
        <v>12</v>
      </c>
      <c r="N11" s="37" t="n">
        <f aca="false">SUM(N4:N10)</f>
        <v>6</v>
      </c>
      <c r="O11" s="37" t="n">
        <f aca="false">SUM(O4:O10)</f>
        <v>7</v>
      </c>
      <c r="P11" s="37" t="n">
        <f aca="false">SUM(P4:P10)</f>
        <v>7</v>
      </c>
      <c r="Q11" s="37" t="n">
        <f aca="false">SUM(Q4:Q10)</f>
        <v>2</v>
      </c>
      <c r="R11" s="38" t="n">
        <f aca="false">SUM(K11:Q11)</f>
        <v>35</v>
      </c>
      <c r="T11" s="21"/>
      <c r="U11" s="21"/>
      <c r="V11" s="21"/>
      <c r="W11" s="28" t="n">
        <f aca="false">K11/$R$11</f>
        <v>0</v>
      </c>
      <c r="X11" s="28" t="n">
        <f aca="false">L11/$R$11</f>
        <v>0.0285714285714286</v>
      </c>
      <c r="Y11" s="28" t="n">
        <f aca="false">M11/$R$11</f>
        <v>0.342857142857143</v>
      </c>
      <c r="Z11" s="28" t="n">
        <f aca="false">N11/$R$11</f>
        <v>0.171428571428571</v>
      </c>
      <c r="AA11" s="28" t="n">
        <f aca="false">O11/$R$11</f>
        <v>0.2</v>
      </c>
      <c r="AB11" s="28" t="n">
        <f aca="false">P11/$R$11</f>
        <v>0.2</v>
      </c>
      <c r="AC11" s="28" t="n">
        <f aca="false">Q11/$R$11</f>
        <v>0.0571428571428571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4</v>
      </c>
      <c r="C12" s="14" t="n">
        <v>92.0244651965856</v>
      </c>
      <c r="D12" s="13" t="str">
        <f aca="false">IF(E12&gt;200,"7",IF(E12&gt;150,"6",IF(E12&gt;115,"5",IF(E12&gt;84,"4",IF(E12&gt;50,"3",IF(E12&gt;30,"2","1"))))))</f>
        <v>6</v>
      </c>
      <c r="E12" s="14" t="n">
        <v>151.574576075672</v>
      </c>
      <c r="F12" s="3" t="str">
        <f aca="false">CONCATENATE(B12,D12)</f>
        <v>46</v>
      </c>
      <c r="G12" s="35"/>
      <c r="H12" s="35"/>
      <c r="J12" s="46" t="s">
        <v>72</v>
      </c>
      <c r="K12" s="47" t="n">
        <f aca="false">K34</f>
        <v>26</v>
      </c>
      <c r="L12" s="47" t="n">
        <f aca="false">L34</f>
        <v>74.2857142857143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4</v>
      </c>
      <c r="C13" s="14" t="n">
        <v>93.3931382156738</v>
      </c>
      <c r="D13" s="13" t="str">
        <f aca="false">IF(E13&gt;200,"7",IF(E13&gt;150,"6",IF(E13&gt;115,"5",IF(E13&gt;84,"4",IF(E13&gt;50,"3",IF(E13&gt;30,"2","1"))))))</f>
        <v>6</v>
      </c>
      <c r="E13" s="14" t="n">
        <v>169.897408207343</v>
      </c>
      <c r="F13" s="3" t="str">
        <f aca="false">CONCATENATE(B13,D13)</f>
        <v>46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4</v>
      </c>
      <c r="C14" s="14" t="n">
        <v>91.1814267845824</v>
      </c>
      <c r="D14" s="13" t="str">
        <f aca="false">IF(E14&gt;200,"7",IF(E14&gt;150,"6",IF(E14&gt;115,"5",IF(E14&gt;84,"4",IF(E14&gt;50,"3",IF(E14&gt;30,"2","1"))))))</f>
        <v>3</v>
      </c>
      <c r="E14" s="14" t="n">
        <v>83.3603003041874</v>
      </c>
      <c r="F14" s="3" t="str">
        <f aca="false">CONCATENATE(B14,D14)</f>
        <v>43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4</v>
      </c>
      <c r="C15" s="14" t="n">
        <v>94.6446865132681</v>
      </c>
      <c r="D15" s="13" t="str">
        <f aca="false">IF(E15&gt;200,"7",IF(E15&gt;150,"6",IF(E15&gt;115,"5",IF(E15&gt;84,"4",IF(E15&gt;50,"3",IF(E15&gt;30,"2","1"))))))</f>
        <v>5</v>
      </c>
      <c r="E15" s="14" t="n">
        <v>121.725487080694</v>
      </c>
      <c r="F15" s="3" t="str">
        <f aca="false">CONCATENATE(B15,D15)</f>
        <v>45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0.257142857142857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4</v>
      </c>
      <c r="C16" s="14" t="n">
        <v>95.0610161993913</v>
      </c>
      <c r="D16" s="13" t="str">
        <f aca="false">IF(E16&gt;200,"7",IF(E16&gt;150,"6",IF(E16&gt;115,"5",IF(E16&gt;84,"4",IF(E16&gt;50,"3",IF(E16&gt;30,"2","1"))))))</f>
        <v>5</v>
      </c>
      <c r="E16" s="14" t="n">
        <v>137.609237217763</v>
      </c>
      <c r="F16" s="3" t="str">
        <f aca="false">CONCATENATE(B16,D16)</f>
        <v>45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0</v>
      </c>
      <c r="M16" s="1" t="n">
        <f aca="false">M6</f>
        <v>2</v>
      </c>
      <c r="N16" s="1" t="n">
        <f aca="false">N7</f>
        <v>6</v>
      </c>
      <c r="O16" s="1" t="n">
        <f aca="false">O8</f>
        <v>1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0.182857142857143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4</v>
      </c>
      <c r="C17" s="14" t="n">
        <v>103.368687699795</v>
      </c>
      <c r="D17" s="13" t="str">
        <f aca="false">IF(E17&gt;200,"7",IF(E17&gt;150,"6",IF(E17&gt;115,"5",IF(E17&gt;84,"4",IF(E17&gt;50,"3",IF(E17&gt;30,"2","1"))))))</f>
        <v>5</v>
      </c>
      <c r="E17" s="14" t="n">
        <v>121.002142125361</v>
      </c>
      <c r="F17" s="3" t="str">
        <f aca="false">CONCATENATE(B17,D17)</f>
        <v>45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0</v>
      </c>
      <c r="N17" s="1" t="n">
        <f aca="false">R7-N16</f>
        <v>25</v>
      </c>
      <c r="O17" s="1" t="n">
        <f aca="false">R8-O16</f>
        <v>1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0.231020408163265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4</v>
      </c>
      <c r="C18" s="14" t="n">
        <v>91.7893822211993</v>
      </c>
      <c r="D18" s="13" t="str">
        <f aca="false">IF(E18&gt;200,"7",IF(E18&gt;150,"6",IF(E18&gt;115,"5",IF(E18&gt;84,"4",IF(E18&gt;50,"3",IF(E18&gt;30,"2","1"))))))</f>
        <v>6</v>
      </c>
      <c r="E18" s="14" t="n">
        <v>194.217939214233</v>
      </c>
      <c r="F18" s="3" t="str">
        <f aca="false">CONCATENATE(B18,D18)</f>
        <v>46</v>
      </c>
      <c r="G18" s="32" t="n">
        <v>5</v>
      </c>
      <c r="H18" s="3" t="s">
        <v>82</v>
      </c>
      <c r="J18" s="1" t="s">
        <v>83</v>
      </c>
      <c r="K18" s="1" t="n">
        <f aca="false">K11-K16</f>
        <v>0</v>
      </c>
      <c r="L18" s="1" t="n">
        <f aca="false">L11-L16</f>
        <v>1</v>
      </c>
      <c r="M18" s="1" t="n">
        <f aca="false">M11-M16</f>
        <v>10</v>
      </c>
      <c r="N18" s="1" t="n">
        <f aca="false">N11-N16</f>
        <v>0</v>
      </c>
      <c r="O18" s="1" t="n">
        <f aca="false">O11-O16</f>
        <v>6</v>
      </c>
      <c r="P18" s="1" t="n">
        <f aca="false">P11-P16</f>
        <v>7</v>
      </c>
      <c r="Q18" s="1" t="n">
        <f aca="false">Q11-Q16</f>
        <v>2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4</v>
      </c>
      <c r="C19" s="14" t="n">
        <v>94.4129256112639</v>
      </c>
      <c r="D19" s="13" t="str">
        <f aca="false">IF(E19&gt;200,"7",IF(E19&gt;150,"6",IF(E19&gt;115,"5",IF(E19&gt;84,"4",IF(E19&gt;50,"3",IF(E19&gt;30,"2","1"))))))</f>
        <v>3</v>
      </c>
      <c r="E19" s="14" t="n">
        <v>54.1257958151013</v>
      </c>
      <c r="F19" s="3" t="str">
        <f aca="false">CONCATENATE(B19,D19)</f>
        <v>43</v>
      </c>
      <c r="G19" s="33" t="n">
        <v>6</v>
      </c>
      <c r="H19" s="3" t="s">
        <v>84</v>
      </c>
      <c r="J19" s="1" t="s">
        <v>85</v>
      </c>
      <c r="K19" s="1" t="n">
        <f aca="false">$R$11-R4-K11+K16</f>
        <v>35</v>
      </c>
      <c r="L19" s="1" t="n">
        <f aca="false">$R$11-R5-L11+L16</f>
        <v>34</v>
      </c>
      <c r="M19" s="1" t="n">
        <f aca="false">$R$11-R6-M11+M16</f>
        <v>23</v>
      </c>
      <c r="N19" s="1" t="n">
        <f aca="false">$R$11-R7-N11+N16</f>
        <v>4</v>
      </c>
      <c r="O19" s="1" t="n">
        <f aca="false">$R$11-R8-O11+O16</f>
        <v>27</v>
      </c>
      <c r="P19" s="1" t="n">
        <f aca="false">$R$11-R9-P11+P16</f>
        <v>28</v>
      </c>
      <c r="Q19" s="43" t="n">
        <f aca="false">$R$11-R10-Q11+Q16</f>
        <v>33</v>
      </c>
      <c r="W19" s="0" t="s">
        <v>51</v>
      </c>
      <c r="X19" s="42" t="n">
        <f aca="false">(X15-X16)/(1-X16)</f>
        <v>0.0909090909090909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4</v>
      </c>
      <c r="C20" s="14" t="n">
        <v>100.596966738907</v>
      </c>
      <c r="D20" s="13" t="str">
        <f aca="false">IF(E20&gt;200,"7",IF(E20&gt;150,"6",IF(E20&gt;115,"5",IF(E20&gt;84,"4",IF(E20&gt;50,"3",IF(E20&gt;30,"2","1"))))))</f>
        <v>3</v>
      </c>
      <c r="E20" s="14" t="n">
        <v>65.2761555147672</v>
      </c>
      <c r="F20" s="3" t="str">
        <f aca="false">CONCATENATE(B20,D20)</f>
        <v>43</v>
      </c>
      <c r="G20" s="34" t="n">
        <v>7</v>
      </c>
      <c r="H20" s="35" t="s">
        <v>86</v>
      </c>
      <c r="J20" s="1" t="s">
        <v>87</v>
      </c>
      <c r="K20" s="1" t="n">
        <f aca="false">SUM(K16:K19)</f>
        <v>35</v>
      </c>
      <c r="L20" s="1" t="n">
        <f aca="false">SUM(L16:L19)</f>
        <v>35</v>
      </c>
      <c r="M20" s="1" t="n">
        <f aca="false">SUM(M16:M19)</f>
        <v>35</v>
      </c>
      <c r="N20" s="1" t="n">
        <f aca="false">SUM(N16:N19)</f>
        <v>35</v>
      </c>
      <c r="O20" s="1" t="n">
        <f aca="false">SUM(O16:O19)</f>
        <v>35</v>
      </c>
      <c r="P20" s="1" t="n">
        <f aca="false">SUM(P16:P19)</f>
        <v>35</v>
      </c>
      <c r="Q20" s="1" t="n">
        <f aca="false">SUM(Q16:Q19)</f>
        <v>35</v>
      </c>
      <c r="W20" s="0" t="s">
        <v>52</v>
      </c>
      <c r="X20" s="42" t="n">
        <f aca="false">(X15-X16)/(1-X17)</f>
        <v>0.0966029723991507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4</v>
      </c>
      <c r="C21" s="14" t="n">
        <v>95.3258687032292</v>
      </c>
      <c r="D21" s="13" t="str">
        <f aca="false">IF(E21&gt;200,"7",IF(E21&gt;150,"6",IF(E21&gt;115,"5",IF(E21&gt;84,"4",IF(E21&gt;50,"3",IF(E21&gt;30,"2","1"))))))</f>
        <v>1</v>
      </c>
      <c r="E21" s="14"/>
      <c r="G21" s="35"/>
      <c r="H21" s="35"/>
      <c r="W21" s="0" t="s">
        <v>53</v>
      </c>
      <c r="X21" s="42" t="n">
        <f aca="false">(K4+L5+M6+N7+O8+P9+Q10)/R11</f>
        <v>0.257142857142857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4</v>
      </c>
      <c r="C22" s="14" t="n">
        <v>100.164861880743</v>
      </c>
      <c r="D22" s="13" t="str">
        <f aca="false">IF(E22&gt;200,"7",IF(E22&gt;150,"6",IF(E22&gt;115,"5",IF(E22&gt;84,"4",IF(E22&gt;50,"3",IF(E22&gt;30,"2","1"))))))</f>
        <v>6</v>
      </c>
      <c r="E22" s="14" t="n">
        <v>185.470414580927</v>
      </c>
      <c r="F22" s="3" t="str">
        <f aca="false">CONCATENATE(B22,D22)</f>
        <v>46</v>
      </c>
      <c r="G22" s="35"/>
      <c r="H22" s="35"/>
      <c r="I22" s="9" t="s">
        <v>89</v>
      </c>
      <c r="J22" s="1" t="s">
        <v>90</v>
      </c>
      <c r="K22" s="44" t="n">
        <f aca="false">(K16+K18)/K20</f>
        <v>0</v>
      </c>
      <c r="L22" s="44" t="n">
        <f aca="false">(L16+L18)/L20</f>
        <v>0.0285714285714286</v>
      </c>
      <c r="M22" s="44" t="n">
        <f aca="false">(M16+M18)/M20</f>
        <v>0.342857142857143</v>
      </c>
      <c r="N22" s="44" t="n">
        <f aca="false">(N16+N18)/N20</f>
        <v>0.171428571428571</v>
      </c>
      <c r="O22" s="44" t="n">
        <f aca="false">(O16+O18)/O20</f>
        <v>0.2</v>
      </c>
      <c r="P22" s="44" t="n">
        <f aca="false">(P16+P18)/P20</f>
        <v>0.2</v>
      </c>
      <c r="Q22" s="44" t="n">
        <f aca="false">(Q16+Q18)/Q20</f>
        <v>0.0571428571428571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4</v>
      </c>
      <c r="C23" s="14" t="n">
        <v>101.83054970944</v>
      </c>
      <c r="D23" s="13" t="str">
        <f aca="false">IF(E23&gt;200,"7",IF(E23&gt;150,"6",IF(E23&gt;115,"5",IF(E23&gt;84,"4",IF(E23&gt;50,"3",IF(E23&gt;30,"2","1"))))))</f>
        <v>6</v>
      </c>
      <c r="E23" s="14" t="n">
        <v>196.802204224764</v>
      </c>
      <c r="F23" s="3" t="str">
        <f aca="false">CONCATENATE(B23,D23)</f>
        <v>46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</v>
      </c>
      <c r="M23" s="44" t="n">
        <f aca="false">(M16+M17)/M20</f>
        <v>0.0571428571428571</v>
      </c>
      <c r="N23" s="44" t="n">
        <f aca="false">(N16+N17)/N20</f>
        <v>0.885714285714286</v>
      </c>
      <c r="O23" s="44" t="n">
        <f aca="false">(O16+O17)/O20</f>
        <v>0.0571428571428571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4</v>
      </c>
      <c r="C24" s="14" t="n">
        <v>90.3556097010169</v>
      </c>
      <c r="D24" s="13" t="str">
        <f aca="false">IF(E24&gt;200,"7",IF(E24&gt;150,"6",IF(E24&gt;115,"5",IF(E24&gt;84,"4",IF(E24&gt;50,"3",IF(E24&gt;30,"2","1"))))))</f>
        <v>4</v>
      </c>
      <c r="E24" s="14" t="n">
        <v>106.786900806834</v>
      </c>
      <c r="F24" s="3" t="str">
        <f aca="false">CONCATENATE(B24,D24)</f>
        <v>44</v>
      </c>
      <c r="I24" s="9" t="s">
        <v>96</v>
      </c>
      <c r="J24" s="1" t="s">
        <v>97</v>
      </c>
      <c r="K24" s="44" t="e">
        <f aca="false">(K16+K17)/(K16+K18)</f>
        <v>#DIV/0!</v>
      </c>
      <c r="L24" s="44" t="n">
        <f aca="false">(L16+L17)/(L16+L18)</f>
        <v>0</v>
      </c>
      <c r="M24" s="44" t="n">
        <f aca="false">(M16+M17)/(M16+M18)</f>
        <v>0.166666666666667</v>
      </c>
      <c r="N24" s="44" t="n">
        <f aca="false">(N16+N17)/(N16+N18)</f>
        <v>5.16666666666667</v>
      </c>
      <c r="O24" s="44" t="n">
        <f aca="false">(O16+O17)/(O16+O18)</f>
        <v>0.285714285714286</v>
      </c>
      <c r="P24" s="44" t="n">
        <f aca="false">(P16+P17)/(P16+P18)</f>
        <v>0</v>
      </c>
      <c r="Q24" s="44" t="n">
        <f aca="false">(Q16+Q17)/(Q16+Q18)</f>
        <v>0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4</v>
      </c>
      <c r="C25" s="14" t="n">
        <v>93.9430977740058</v>
      </c>
      <c r="D25" s="13" t="str">
        <f aca="false">IF(E25&gt;200,"7",IF(E25&gt;150,"6",IF(E25&gt;115,"5",IF(E25&gt;84,"4",IF(E25&gt;50,"3",IF(E25&gt;30,"2","1"))))))</f>
        <v>3</v>
      </c>
      <c r="E25" s="14" t="n">
        <v>69.6778171728071</v>
      </c>
      <c r="F25" s="3" t="str">
        <f aca="false">CONCATENATE(B25,D25)</f>
        <v>43</v>
      </c>
      <c r="I25" s="9" t="s">
        <v>99</v>
      </c>
      <c r="J25" s="1" t="s">
        <v>100</v>
      </c>
      <c r="K25" s="44" t="e">
        <f aca="false">K16/(K16+K18)</f>
        <v>#DIV/0!</v>
      </c>
      <c r="L25" s="44" t="n">
        <f aca="false">L16/(L16+L18)</f>
        <v>0</v>
      </c>
      <c r="M25" s="44" t="n">
        <f aca="false">M16/(M16+M18)</f>
        <v>0.166666666666667</v>
      </c>
      <c r="N25" s="44" t="n">
        <f aca="false">N16/(N16+N18)</f>
        <v>1</v>
      </c>
      <c r="O25" s="44" t="n">
        <f aca="false">O16/(O16+O18)</f>
        <v>0.142857142857143</v>
      </c>
      <c r="P25" s="44" t="n">
        <f aca="false">P16/(P16+P18)</f>
        <v>0</v>
      </c>
      <c r="Q25" s="44" t="n">
        <f aca="false">Q16/(Q16+Q18)</f>
        <v>0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4</v>
      </c>
      <c r="C26" s="14" t="n">
        <v>100.864422973705</v>
      </c>
      <c r="D26" s="13" t="str">
        <f aca="false">IF(E26&gt;200,"7",IF(E26&gt;150,"6",IF(E26&gt;115,"5",IF(E26&gt;84,"4",IF(E26&gt;50,"3",IF(E26&gt;30,"2","1"))))))</f>
        <v>2</v>
      </c>
      <c r="E26" s="14" t="n">
        <v>44.4422642990287</v>
      </c>
      <c r="F26" s="3" t="str">
        <f aca="false">CONCATENATE(B26,D26)</f>
        <v>42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</v>
      </c>
      <c r="M26" s="44" t="n">
        <f aca="false">M17/(M17+M19)</f>
        <v>0</v>
      </c>
      <c r="N26" s="44" t="n">
        <f aca="false">N17/(N17+N19)</f>
        <v>0.862068965517241</v>
      </c>
      <c r="O26" s="44" t="n">
        <f aca="false">O17/(O17+O19)</f>
        <v>0.0357142857142857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4</v>
      </c>
      <c r="C27" s="14" t="n">
        <v>100.263423355823</v>
      </c>
      <c r="D27" s="13" t="str">
        <f aca="false">IF(E27&gt;200,"7",IF(E27&gt;150,"6",IF(E27&gt;115,"5",IF(E27&gt;84,"4",IF(E27&gt;50,"3",IF(E27&gt;30,"2","1"))))))</f>
        <v>4</v>
      </c>
      <c r="E27" s="14" t="n">
        <v>109.307259477908</v>
      </c>
      <c r="F27" s="3" t="str">
        <f aca="false">CONCATENATE(B27,D27)</f>
        <v>44</v>
      </c>
      <c r="I27" s="9" t="s">
        <v>104</v>
      </c>
      <c r="J27" s="1" t="s">
        <v>105</v>
      </c>
      <c r="K27" s="44" t="e">
        <f aca="false">K17/(K16+K17)</f>
        <v>#DIV/0!</v>
      </c>
      <c r="L27" s="44" t="e">
        <f aca="false">L17/(L16+L17)</f>
        <v>#DIV/0!</v>
      </c>
      <c r="M27" s="44" t="n">
        <f aca="false">M17/(M16+M17)</f>
        <v>0</v>
      </c>
      <c r="N27" s="44" t="n">
        <f aca="false">N17/(N16+N17)</f>
        <v>0.806451612903226</v>
      </c>
      <c r="O27" s="44" t="n">
        <f aca="false">O17/(O16+O17)</f>
        <v>0.5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4</v>
      </c>
      <c r="C28" s="14" t="n">
        <v>99.1076950835074</v>
      </c>
      <c r="D28" s="13" t="str">
        <f aca="false">IF(E28&gt;200,"7",IF(E28&gt;150,"6",IF(E28&gt;115,"5",IF(E28&gt;84,"4",IF(E28&gt;50,"3",IF(E28&gt;30,"2","1"))))))</f>
        <v>5</v>
      </c>
      <c r="E28" s="14" t="n">
        <v>122.192423734495</v>
      </c>
      <c r="F28" s="3" t="str">
        <f aca="false">CONCATENATE(B28,D28)</f>
        <v>45</v>
      </c>
      <c r="I28" s="9" t="s">
        <v>107</v>
      </c>
      <c r="J28" s="1" t="s">
        <v>53</v>
      </c>
      <c r="K28" s="44" t="n">
        <f aca="false">(K16+K19)/K20</f>
        <v>1</v>
      </c>
      <c r="L28" s="44" t="n">
        <f aca="false">(L16+L19)/L20</f>
        <v>0.971428571428571</v>
      </c>
      <c r="M28" s="44" t="n">
        <f aca="false">(M16+M19)/M20</f>
        <v>0.714285714285714</v>
      </c>
      <c r="N28" s="44" t="n">
        <f aca="false">(N16+N19)/N20</f>
        <v>0.285714285714286</v>
      </c>
      <c r="O28" s="44" t="n">
        <f aca="false">(O16+O19)/O20</f>
        <v>0.8</v>
      </c>
      <c r="P28" s="44" t="n">
        <f aca="false">(P16+P19)/P20</f>
        <v>0.8</v>
      </c>
      <c r="Q28" s="44" t="n">
        <f aca="false">(Q16+Q19)/Q20</f>
        <v>0.942857142857143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5</v>
      </c>
      <c r="C29" s="14" t="n">
        <v>138.312303190063</v>
      </c>
      <c r="D29" s="13" t="str">
        <f aca="false">IF(E29&gt;200,"7",IF(E29&gt;150,"6",IF(E29&gt;115,"5",IF(E29&gt;84,"4",IF(E29&gt;50,"3",IF(E29&gt;30,"2","1"))))))</f>
        <v>6</v>
      </c>
      <c r="E29" s="14" t="n">
        <v>169.230769230769</v>
      </c>
      <c r="F29" s="3" t="str">
        <f aca="false">CONCATENATE(B29,D29)</f>
        <v>56</v>
      </c>
      <c r="I29" s="9" t="s">
        <v>109</v>
      </c>
      <c r="J29" s="1" t="s">
        <v>110</v>
      </c>
      <c r="K29" s="44" t="e">
        <f aca="false">K16/(K16+K17)</f>
        <v>#DIV/0!</v>
      </c>
      <c r="L29" s="44" t="e">
        <f aca="false">L16/(L16+L17)</f>
        <v>#DIV/0!</v>
      </c>
      <c r="M29" s="44" t="n">
        <f aca="false">M16/(M16+M17)</f>
        <v>1</v>
      </c>
      <c r="N29" s="44" t="n">
        <f aca="false">N16/(N16+N17)</f>
        <v>0.193548387096774</v>
      </c>
      <c r="O29" s="44" t="n">
        <f aca="false">O16/(O16+O17)</f>
        <v>0.5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4</v>
      </c>
      <c r="C30" s="14" t="n">
        <v>102.957076477871</v>
      </c>
      <c r="D30" s="13" t="str">
        <f aca="false">IF(E30&gt;200,"7",IF(E30&gt;150,"6",IF(E30&gt;115,"5",IF(E30&gt;84,"4",IF(E30&gt;50,"3",IF(E30&gt;30,"2","1"))))))</f>
        <v>3</v>
      </c>
      <c r="E30" s="14" t="n">
        <v>77.2696245733788</v>
      </c>
      <c r="F30" s="3" t="str">
        <f aca="false">CONCATENATE(B30,D30)</f>
        <v>43</v>
      </c>
      <c r="I30" s="9" t="s">
        <v>112</v>
      </c>
      <c r="J30" s="1" t="s">
        <v>113</v>
      </c>
      <c r="K30" s="44" t="e">
        <f aca="false">K16/(K16+K17+K18)</f>
        <v>#DIV/0!</v>
      </c>
      <c r="L30" s="44" t="n">
        <f aca="false">L16/(L16+L17+L18)</f>
        <v>0</v>
      </c>
      <c r="M30" s="44" t="n">
        <f aca="false">M16/(M16+M17+M18)</f>
        <v>0.166666666666667</v>
      </c>
      <c r="N30" s="44" t="n">
        <f aca="false">N16/(N16+N17+N18)</f>
        <v>0.193548387096774</v>
      </c>
      <c r="O30" s="44" t="n">
        <f aca="false">O16/(O16+O17+O18)</f>
        <v>0.125</v>
      </c>
      <c r="P30" s="44" t="n">
        <f aca="false">P16/(P16+P17+P18)</f>
        <v>0</v>
      </c>
      <c r="Q30" s="44" t="n">
        <f aca="false">Q16/(Q16+Q17+Q18)</f>
        <v>0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4</v>
      </c>
      <c r="C31" s="14" t="n">
        <v>110.725075729388</v>
      </c>
      <c r="D31" s="13" t="str">
        <f aca="false">IF(E31&gt;200,"7",IF(E31&gt;150,"6",IF(E31&gt;115,"5",IF(E31&gt;84,"4",IF(E31&gt;50,"3",IF(E31&gt;30,"2","1"))))))</f>
        <v>5</v>
      </c>
      <c r="E31" s="14" t="n">
        <v>132.25374732334</v>
      </c>
      <c r="F31" s="3" t="str">
        <f aca="false">CONCATENATE(B31,D31)</f>
        <v>45</v>
      </c>
      <c r="I31" s="9" t="s">
        <v>115</v>
      </c>
      <c r="J31" s="1" t="s">
        <v>116</v>
      </c>
      <c r="K31" s="44" t="e">
        <f aca="false">K25-K26</f>
        <v>#DIV/0!</v>
      </c>
      <c r="L31" s="44" t="n">
        <f aca="false">L25-L26</f>
        <v>0</v>
      </c>
      <c r="M31" s="44" t="n">
        <f aca="false">M25-M26</f>
        <v>0.166666666666667</v>
      </c>
      <c r="N31" s="44" t="n">
        <f aca="false">N25-N26</f>
        <v>0.137931034482759</v>
      </c>
      <c r="O31" s="44" t="n">
        <f aca="false">O25-O26</f>
        <v>0.107142857142857</v>
      </c>
      <c r="P31" s="44" t="n">
        <f aca="false">P25-P26</f>
        <v>0</v>
      </c>
      <c r="Q31" s="44" t="n">
        <f aca="false">Q25-Q26</f>
        <v>0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4</v>
      </c>
      <c r="C32" s="14" t="n">
        <v>89.617832241195</v>
      </c>
      <c r="D32" s="13" t="str">
        <f aca="false">IF(E32&gt;200,"7",IF(E32&gt;150,"6",IF(E32&gt;115,"5",IF(E32&gt;84,"4",IF(E32&gt;50,"3",IF(E32&gt;30,"2","1"))))))</f>
        <v>4</v>
      </c>
      <c r="E32" s="14" t="n">
        <v>109.665708667373</v>
      </c>
      <c r="F32" s="3" t="str">
        <f aca="false">CONCATENATE(B32,D32)</f>
        <v>44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e">
        <f aca="false">(M16*M19)/(M17*M18)</f>
        <v>#DIV/0!</v>
      </c>
      <c r="N32" s="44" t="e">
        <f aca="false">(N16*N19)/(N17*N18)</f>
        <v>#DIV/0!</v>
      </c>
      <c r="O32" s="44" t="n">
        <f aca="false">(O16*O19)/(O17*O18)</f>
        <v>4.5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4</v>
      </c>
      <c r="C33" s="14" t="n">
        <v>88.5346085942722</v>
      </c>
      <c r="D33" s="13" t="str">
        <f aca="false">IF(E33&gt;200,"7",IF(E33&gt;150,"6",IF(E33&gt;115,"5",IF(E33&gt;84,"4",IF(E33&gt;50,"3",IF(E33&gt;30,"2","1"))))))</f>
        <v>4</v>
      </c>
      <c r="E33" s="14" t="n">
        <v>113.999304882287</v>
      </c>
      <c r="F33" s="3" t="str">
        <f aca="false">CONCATENATE(B33,D33)</f>
        <v>44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4</v>
      </c>
      <c r="C34" s="14" t="n">
        <v>89.4672870956821</v>
      </c>
      <c r="D34" s="13" t="str">
        <f aca="false">IF(E34&gt;200,"7",IF(E34&gt;150,"6",IF(E34&gt;115,"5",IF(E34&gt;84,"4",IF(E34&gt;50,"3",IF(E34&gt;30,"2","1"))))))</f>
        <v>3</v>
      </c>
      <c r="E34" s="14" t="n">
        <v>67.2854209445585</v>
      </c>
      <c r="F34" s="3" t="str">
        <f aca="false">CONCATENATE(B34,D34)</f>
        <v>43</v>
      </c>
      <c r="J34" s="1" t="s">
        <v>72</v>
      </c>
      <c r="K34" s="1" t="n">
        <f aca="false">K4+L4+SUM(K5:M5)+SUM(L6:N6)+SUM(M7:O7)+SUM(N8:P8)+SUM(O9:Q9)+SUM(P10:Q10)</f>
        <v>26</v>
      </c>
      <c r="L34" s="1" t="n">
        <f aca="false">K34/R11*100</f>
        <v>74.2857142857143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4</v>
      </c>
      <c r="C35" s="14" t="n">
        <v>102.159954884615</v>
      </c>
      <c r="D35" s="13" t="str">
        <f aca="false">IF(E35&gt;200,"7",IF(E35&gt;150,"6",IF(E35&gt;115,"5",IF(E35&gt;84,"4",IF(E35&gt;50,"3",IF(E35&gt;30,"2","1"))))))</f>
        <v>3</v>
      </c>
      <c r="E35" s="14" t="n">
        <v>69.7635135135135</v>
      </c>
      <c r="F35" s="3" t="str">
        <f aca="false">CONCATENATE(B35,D35)</f>
        <v>43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4</v>
      </c>
      <c r="C36" s="14" t="n">
        <v>110.232024746315</v>
      </c>
      <c r="D36" s="13" t="str">
        <f aca="false">IF(E36&gt;200,"7",IF(E36&gt;150,"6",IF(E36&gt;115,"5",IF(E36&gt;84,"4",IF(E36&gt;50,"3",IF(E36&gt;30,"2","1"))))))</f>
        <v>4</v>
      </c>
      <c r="E36" s="14" t="n">
        <v>112.17008797654</v>
      </c>
      <c r="F36" s="3" t="str">
        <f aca="false">CONCATENATE(B36,D36)</f>
        <v>44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3</v>
      </c>
      <c r="C37" s="14" t="n">
        <v>64.3710388464404</v>
      </c>
      <c r="D37" s="13" t="str">
        <f aca="false">IF(E37&gt;200,"7",IF(E37&gt;150,"6",IF(E37&gt;115,"5",IF(E37&gt;84,"4",IF(E37&gt;50,"3",IF(E37&gt;30,"2","1"))))))</f>
        <v>3</v>
      </c>
      <c r="E37" s="14" t="n">
        <v>81.7398153415306</v>
      </c>
      <c r="F37" s="3" t="str">
        <f aca="false">CONCATENATE(B37,D37)</f>
        <v>33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4</v>
      </c>
      <c r="C38" s="14" t="n">
        <v>100.771389878551</v>
      </c>
      <c r="D38" s="13" t="str">
        <f aca="false">IF(E38&gt;200,"7",IF(E38&gt;150,"6",IF(E38&gt;115,"5",IF(E38&gt;84,"4",IF(E38&gt;50,"3",IF(E38&gt;30,"2","1"))))))</f>
        <v>3</v>
      </c>
      <c r="E38" s="14" t="n">
        <v>77.6781002638522</v>
      </c>
      <c r="F38" s="3" t="str">
        <f aca="false">CONCATENATE(B38,D38)</f>
        <v>43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B1" colorId="64" zoomScale="77" zoomScaleNormal="77" zoomScalePageLayoutView="100" workbookViewId="0">
      <selection pane="topLeft" activeCell="C3" activeCellId="0" sqref="C3:C38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4</v>
      </c>
      <c r="C3" s="14" t="n">
        <v>100.146071392155</v>
      </c>
      <c r="D3" s="13" t="str">
        <f aca="false">IF(E3&gt;200,"7",IF(E3&gt;150,"6",IF(E3&gt;115,"5",IF(E3&gt;84,"4",IF(E3&gt;50,"3",IF(E3&gt;30,"2","1"))))))</f>
        <v>5</v>
      </c>
      <c r="E3" s="14" t="n">
        <v>126.503678061445</v>
      </c>
      <c r="F3" s="3" t="str">
        <f aca="false">CONCATENATE(B3,D3)</f>
        <v>45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4</v>
      </c>
      <c r="C4" s="14" t="n">
        <v>102.801886130447</v>
      </c>
      <c r="D4" s="13" t="str">
        <f aca="false">IF(E4&gt;200,"7",IF(E4&gt;150,"6",IF(E4&gt;115,"5",IF(E4&gt;84,"4",IF(E4&gt;50,"3",IF(E4&gt;30,"2","1"))))))</f>
        <v>6</v>
      </c>
      <c r="E4" s="14" t="n">
        <v>172.768741372066</v>
      </c>
      <c r="F4" s="3" t="str">
        <f aca="false">CONCATENATE(B4,D4)</f>
        <v>46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4</v>
      </c>
      <c r="C5" s="14" t="n">
        <v>100.593988041233</v>
      </c>
      <c r="D5" s="13" t="str">
        <f aca="false">IF(E5&gt;200,"7",IF(E5&gt;150,"6",IF(E5&gt;115,"5",IF(E5&gt;84,"4",IF(E5&gt;50,"3",IF(E5&gt;30,"2","1"))))))</f>
        <v>5</v>
      </c>
      <c r="E5" s="14" t="n">
        <v>119.132899367739</v>
      </c>
      <c r="F5" s="3" t="str">
        <f aca="false">CONCATENATE(B5,D5)</f>
        <v>45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4</v>
      </c>
      <c r="C6" s="14" t="n">
        <v>105.043504239416</v>
      </c>
      <c r="D6" s="13" t="str">
        <f aca="false">IF(E6&gt;200,"7",IF(E6&gt;150,"6",IF(E6&gt;115,"5",IF(E6&gt;84,"4",IF(E6&gt;50,"3",IF(E6&gt;30,"2","1"))))))</f>
        <v>3</v>
      </c>
      <c r="E6" s="14" t="n">
        <v>53.9781591263651</v>
      </c>
      <c r="F6" s="3" t="str">
        <f aca="false">CONCATENATE(B6,D6)</f>
        <v>43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0</v>
      </c>
      <c r="L6" s="1" t="n">
        <f aca="false">COUNTIF($F$3:$F$401,"32")</f>
        <v>0</v>
      </c>
      <c r="M6" s="24" t="n">
        <f aca="false">COUNTIF($F$3:$F$401,"33")</f>
        <v>0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0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4</v>
      </c>
      <c r="C7" s="14" t="n">
        <v>101.278670758866</v>
      </c>
      <c r="D7" s="13" t="str">
        <f aca="false">IF(E7&gt;200,"7",IF(E7&gt;150,"6",IF(E7&gt;115,"5",IF(E7&gt;84,"4",IF(E7&gt;50,"3",IF(E7&gt;30,"2","1"))))))</f>
        <v>7</v>
      </c>
      <c r="E7" s="14" t="n">
        <v>218.919699595609</v>
      </c>
      <c r="F7" s="3" t="str">
        <f aca="false">CONCATENATE(B7,D7)</f>
        <v>47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0</v>
      </c>
      <c r="L7" s="1" t="n">
        <f aca="false">COUNTIF($F$3:$F$401,"42")</f>
        <v>2</v>
      </c>
      <c r="M7" s="1" t="n">
        <f aca="false">COUNTIF($F$3:$F$401,"43")</f>
        <v>9</v>
      </c>
      <c r="N7" s="24" t="n">
        <f aca="false">COUNTIF($F$3:$F$401,"44")</f>
        <v>9</v>
      </c>
      <c r="O7" s="1" t="n">
        <f aca="false">COUNTIF($F$3:$F$401,"45")</f>
        <v>6</v>
      </c>
      <c r="P7" s="1" t="n">
        <f aca="false">COUNTIF($F$3:$F$401,"46")</f>
        <v>4</v>
      </c>
      <c r="Q7" s="1" t="n">
        <f aca="false">COUNTIF($F$3:$F$401,"47")</f>
        <v>3</v>
      </c>
      <c r="R7" s="25" t="n">
        <f aca="false">SUM(K7:Q7)</f>
        <v>33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0.0571428571428571</v>
      </c>
      <c r="Y7" s="27" t="n">
        <f aca="false">M7/$R$11</f>
        <v>0.257142857142857</v>
      </c>
      <c r="Z7" s="26" t="n">
        <f aca="false">N7/$R$11</f>
        <v>0.257142857142857</v>
      </c>
      <c r="AA7" s="27" t="n">
        <f aca="false">O7/$R$11</f>
        <v>0.171428571428571</v>
      </c>
      <c r="AB7" s="27" t="n">
        <f aca="false">P7/$R$11</f>
        <v>0.114285714285714</v>
      </c>
      <c r="AC7" s="27" t="n">
        <f aca="false">Q7/$R$11</f>
        <v>0.0857142857142857</v>
      </c>
      <c r="AD7" s="28" t="n">
        <f aca="false">R7/$R$11</f>
        <v>0.942857142857143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4</v>
      </c>
      <c r="C8" s="14" t="n">
        <v>100.95815436403</v>
      </c>
      <c r="D8" s="13" t="str">
        <f aca="false">IF(E8&gt;200,"7",IF(E8&gt;150,"6",IF(E8&gt;115,"5",IF(E8&gt;84,"4",IF(E8&gt;50,"3",IF(E8&gt;30,"2","1"))))))</f>
        <v>4</v>
      </c>
      <c r="E8" s="14" t="n">
        <v>94.7826086956522</v>
      </c>
      <c r="F8" s="3" t="str">
        <f aca="false">CONCATENATE(B8,D8)</f>
        <v>44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1</v>
      </c>
      <c r="N8" s="1" t="n">
        <f aca="false">COUNTIF($F$3:$F$401,"54")</f>
        <v>1</v>
      </c>
      <c r="O8" s="24" t="n">
        <f aca="false">COUNTIF($F$3:$F$401,"55")</f>
        <v>0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2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0.0285714285714286</v>
      </c>
      <c r="Z8" s="27" t="n">
        <f aca="false">N8/$R$11</f>
        <v>0.0285714285714286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0.0571428571428571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4</v>
      </c>
      <c r="C9" s="14" t="n">
        <v>103.305832281659</v>
      </c>
      <c r="D9" s="13" t="str">
        <f aca="false">IF(E9&gt;200,"7",IF(E9&gt;150,"6",IF(E9&gt;115,"5",IF(E9&gt;84,"4",IF(E9&gt;50,"3",IF(E9&gt;30,"2","1"))))))</f>
        <v>6</v>
      </c>
      <c r="E9" s="14" t="n">
        <v>171.476980602945</v>
      </c>
      <c r="F9" s="3" t="str">
        <f aca="false">CONCATENATE(B9,D9)</f>
        <v>46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4</v>
      </c>
      <c r="C10" s="14" t="n">
        <v>102.464445295361</v>
      </c>
      <c r="D10" s="13" t="str">
        <f aca="false">IF(E10&gt;200,"7",IF(E10&gt;150,"6",IF(E10&gt;115,"5",IF(E10&gt;84,"4",IF(E10&gt;50,"3",IF(E10&gt;30,"2","1"))))))</f>
        <v>4</v>
      </c>
      <c r="E10" s="14" t="n">
        <v>97.2150800780645</v>
      </c>
      <c r="F10" s="3" t="str">
        <f aca="false">CONCATENATE(B10,D10)</f>
        <v>44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4</v>
      </c>
      <c r="C11" s="14" t="n">
        <v>102.312713814612</v>
      </c>
      <c r="D11" s="13" t="str">
        <f aca="false">IF(E11&gt;200,"7",IF(E11&gt;150,"6",IF(E11&gt;115,"5",IF(E11&gt;84,"4",IF(E11&gt;50,"3",IF(E11&gt;30,"2","1"))))))</f>
        <v>3</v>
      </c>
      <c r="E11" s="14" t="n">
        <v>83.4418031102281</v>
      </c>
      <c r="F11" s="3" t="str">
        <f aca="false">CONCATENATE(B11,D11)</f>
        <v>43</v>
      </c>
      <c r="G11" s="35"/>
      <c r="H11" s="35"/>
      <c r="I11" s="36"/>
      <c r="J11" s="21"/>
      <c r="K11" s="37" t="n">
        <f aca="false">SUM(K4:K10)</f>
        <v>0</v>
      </c>
      <c r="L11" s="37" t="n">
        <f aca="false">SUM(L4:L10)</f>
        <v>2</v>
      </c>
      <c r="M11" s="37" t="n">
        <f aca="false">SUM(M4:M10)</f>
        <v>10</v>
      </c>
      <c r="N11" s="37" t="n">
        <f aca="false">SUM(N4:N10)</f>
        <v>10</v>
      </c>
      <c r="O11" s="37" t="n">
        <f aca="false">SUM(O4:O10)</f>
        <v>6</v>
      </c>
      <c r="P11" s="37" t="n">
        <f aca="false">SUM(P4:P10)</f>
        <v>4</v>
      </c>
      <c r="Q11" s="37" t="n">
        <f aca="false">SUM(Q4:Q10)</f>
        <v>3</v>
      </c>
      <c r="R11" s="38" t="n">
        <f aca="false">SUM(K11:Q11)</f>
        <v>35</v>
      </c>
      <c r="T11" s="21"/>
      <c r="U11" s="21"/>
      <c r="V11" s="21"/>
      <c r="W11" s="28" t="n">
        <f aca="false">K11/$R$11</f>
        <v>0</v>
      </c>
      <c r="X11" s="28" t="n">
        <f aca="false">L11/$R$11</f>
        <v>0.0571428571428571</v>
      </c>
      <c r="Y11" s="28" t="n">
        <f aca="false">M11/$R$11</f>
        <v>0.285714285714286</v>
      </c>
      <c r="Z11" s="28" t="n">
        <f aca="false">N11/$R$11</f>
        <v>0.285714285714286</v>
      </c>
      <c r="AA11" s="28" t="n">
        <f aca="false">O11/$R$11</f>
        <v>0.171428571428571</v>
      </c>
      <c r="AB11" s="28" t="n">
        <f aca="false">P11/$R$11</f>
        <v>0.114285714285714</v>
      </c>
      <c r="AC11" s="28" t="n">
        <f aca="false">Q11/$R$11</f>
        <v>0.0857142857142857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4</v>
      </c>
      <c r="C12" s="14" t="n">
        <v>97.4465376099374</v>
      </c>
      <c r="D12" s="13" t="str">
        <f aca="false">IF(E12&gt;200,"7",IF(E12&gt;150,"6",IF(E12&gt;115,"5",IF(E12&gt;84,"4",IF(E12&gt;50,"3",IF(E12&gt;30,"2","1"))))))</f>
        <v>2</v>
      </c>
      <c r="E12" s="14" t="n">
        <v>44.4195841010792</v>
      </c>
      <c r="F12" s="3" t="str">
        <f aca="false">CONCATENATE(B12,D12)</f>
        <v>42</v>
      </c>
      <c r="G12" s="35"/>
      <c r="H12" s="35"/>
      <c r="J12" s="46" t="s">
        <v>72</v>
      </c>
      <c r="K12" s="47" t="n">
        <f aca="false">K34</f>
        <v>25</v>
      </c>
      <c r="L12" s="48" t="n">
        <f aca="false">L34</f>
        <v>71.4285714285714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4</v>
      </c>
      <c r="C13" s="14" t="n">
        <v>101.669175060546</v>
      </c>
      <c r="D13" s="13" t="str">
        <f aca="false">IF(E13&gt;200,"7",IF(E13&gt;150,"6",IF(E13&gt;115,"5",IF(E13&gt;84,"4",IF(E13&gt;50,"3",IF(E13&gt;30,"2","1"))))))</f>
        <v>7</v>
      </c>
      <c r="E13" s="14" t="n">
        <v>251.123188405797</v>
      </c>
      <c r="F13" s="3" t="str">
        <f aca="false">CONCATENATE(B13,D13)</f>
        <v>47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4</v>
      </c>
      <c r="C14" s="14" t="n">
        <v>101.50636923382</v>
      </c>
      <c r="D14" s="13" t="str">
        <f aca="false">IF(E14&gt;200,"7",IF(E14&gt;150,"6",IF(E14&gt;115,"5",IF(E14&gt;84,"4",IF(E14&gt;50,"3",IF(E14&gt;30,"2","1"))))))</f>
        <v>4</v>
      </c>
      <c r="E14" s="14" t="n">
        <v>96.2658100782975</v>
      </c>
      <c r="F14" s="3" t="str">
        <f aca="false">CONCATENATE(B14,D14)</f>
        <v>44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4</v>
      </c>
      <c r="C15" s="14" t="n">
        <v>96.3562559420652</v>
      </c>
      <c r="D15" s="13" t="str">
        <f aca="false">IF(E15&gt;200,"7",IF(E15&gt;150,"6",IF(E15&gt;115,"5",IF(E15&gt;84,"4",IF(E15&gt;50,"3",IF(E15&gt;30,"2","1"))))))</f>
        <v>4</v>
      </c>
      <c r="E15" s="14" t="n">
        <v>104.265622465766</v>
      </c>
      <c r="F15" s="3" t="str">
        <f aca="false">CONCATENATE(B15,D15)</f>
        <v>44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0.257142857142857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4</v>
      </c>
      <c r="C16" s="14" t="n">
        <v>107.006744323207</v>
      </c>
      <c r="D16" s="13" t="str">
        <f aca="false">IF(E16&gt;200,"7",IF(E16&gt;150,"6",IF(E16&gt;115,"5",IF(E16&gt;84,"4",IF(E16&gt;50,"3",IF(E16&gt;30,"2","1"))))))</f>
        <v>5</v>
      </c>
      <c r="E16" s="14" t="n">
        <v>120.545222206446</v>
      </c>
      <c r="F16" s="3" t="str">
        <f aca="false">CONCATENATE(B16,D16)</f>
        <v>45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0</v>
      </c>
      <c r="M16" s="1" t="n">
        <f aca="false">M6</f>
        <v>0</v>
      </c>
      <c r="N16" s="1" t="n">
        <f aca="false">N7</f>
        <v>9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0.279183673469388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4</v>
      </c>
      <c r="C17" s="14" t="n">
        <v>109.335290000405</v>
      </c>
      <c r="D17" s="13" t="str">
        <f aca="false">IF(E17&gt;200,"7",IF(E17&gt;150,"6",IF(E17&gt;115,"5",IF(E17&gt;84,"4",IF(E17&gt;50,"3",IF(E17&gt;30,"2","1"))))))</f>
        <v>1</v>
      </c>
      <c r="E17" s="14"/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0</v>
      </c>
      <c r="N17" s="1" t="n">
        <f aca="false">R7-N16</f>
        <v>24</v>
      </c>
      <c r="O17" s="1" t="n">
        <f aca="false">R8-O16</f>
        <v>2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0.216326530612245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4</v>
      </c>
      <c r="C18" s="14" t="n">
        <v>99.0424342224356</v>
      </c>
      <c r="D18" s="13" t="str">
        <f aca="false">IF(E18&gt;200,"7",IF(E18&gt;150,"6",IF(E18&gt;115,"5",IF(E18&gt;84,"4",IF(E18&gt;50,"3",IF(E18&gt;30,"2","1"))))))</f>
        <v>5</v>
      </c>
      <c r="E18" s="14" t="n">
        <v>143.274078004776</v>
      </c>
      <c r="F18" s="3" t="str">
        <f aca="false">CONCATENATE(B18,D18)</f>
        <v>45</v>
      </c>
      <c r="G18" s="32" t="n">
        <v>5</v>
      </c>
      <c r="H18" s="3" t="s">
        <v>82</v>
      </c>
      <c r="J18" s="1" t="s">
        <v>83</v>
      </c>
      <c r="K18" s="1" t="n">
        <f aca="false">K11-K16</f>
        <v>0</v>
      </c>
      <c r="L18" s="1" t="n">
        <f aca="false">L11-L16</f>
        <v>2</v>
      </c>
      <c r="M18" s="1" t="n">
        <f aca="false">M11-M16</f>
        <v>10</v>
      </c>
      <c r="N18" s="1" t="n">
        <f aca="false">N11-N16</f>
        <v>1</v>
      </c>
      <c r="O18" s="1" t="n">
        <f aca="false">O11-O16</f>
        <v>6</v>
      </c>
      <c r="P18" s="1" t="n">
        <f aca="false">P11-P16</f>
        <v>4</v>
      </c>
      <c r="Q18" s="1" t="n">
        <f aca="false">Q11-Q16</f>
        <v>3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4</v>
      </c>
      <c r="C19" s="14" t="n">
        <v>95.2367806084051</v>
      </c>
      <c r="D19" s="13" t="str">
        <f aca="false">IF(E19&gt;200,"7",IF(E19&gt;150,"6",IF(E19&gt;115,"5",IF(E19&gt;84,"4",IF(E19&gt;50,"3",IF(E19&gt;30,"2","1"))))))</f>
        <v>4</v>
      </c>
      <c r="E19" s="14" t="n">
        <v>110.609235122854</v>
      </c>
      <c r="F19" s="3" t="str">
        <f aca="false">CONCATENATE(B19,D19)</f>
        <v>44</v>
      </c>
      <c r="G19" s="33" t="n">
        <v>6</v>
      </c>
      <c r="H19" s="3" t="s">
        <v>84</v>
      </c>
      <c r="J19" s="1" t="s">
        <v>85</v>
      </c>
      <c r="K19" s="1" t="n">
        <f aca="false">$R$11-R4-K11+K16</f>
        <v>35</v>
      </c>
      <c r="L19" s="1" t="n">
        <f aca="false">$R$11-R5-L11+L16</f>
        <v>33</v>
      </c>
      <c r="M19" s="1" t="n">
        <f aca="false">$R$11-R6-M11+M16</f>
        <v>25</v>
      </c>
      <c r="N19" s="1" t="n">
        <f aca="false">$R$11-R7-N11+N16</f>
        <v>1</v>
      </c>
      <c r="O19" s="1" t="n">
        <f aca="false">$R$11-R8-O11+O16</f>
        <v>27</v>
      </c>
      <c r="P19" s="1" t="n">
        <f aca="false">$R$11-R9-P11+P16</f>
        <v>31</v>
      </c>
      <c r="Q19" s="43" t="n">
        <f aca="false">$R$11-R10-Q11+Q16</f>
        <v>32</v>
      </c>
      <c r="W19" s="0" t="s">
        <v>51</v>
      </c>
      <c r="X19" s="42" t="n">
        <f aca="false">(X15-X16)/(1-X16)</f>
        <v>-0.0305775764439411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4</v>
      </c>
      <c r="C20" s="14" t="n">
        <v>99.2428646758217</v>
      </c>
      <c r="D20" s="13" t="str">
        <f aca="false">IF(E20&gt;200,"7",IF(E20&gt;150,"6",IF(E20&gt;115,"5",IF(E20&gt;84,"4",IF(E20&gt;50,"3",IF(E20&gt;30,"2","1"))))))</f>
        <v>6</v>
      </c>
      <c r="E20" s="14" t="n">
        <v>152.299829642249</v>
      </c>
      <c r="F20" s="3" t="str">
        <f aca="false">CONCATENATE(B20,D20)</f>
        <v>46</v>
      </c>
      <c r="G20" s="34" t="n">
        <v>7</v>
      </c>
      <c r="H20" s="35" t="s">
        <v>86</v>
      </c>
      <c r="J20" s="1" t="s">
        <v>87</v>
      </c>
      <c r="K20" s="1" t="n">
        <f aca="false">SUM(K16:K19)</f>
        <v>35</v>
      </c>
      <c r="L20" s="1" t="n">
        <f aca="false">SUM(L16:L19)</f>
        <v>35</v>
      </c>
      <c r="M20" s="1" t="n">
        <f aca="false">SUM(M16:M19)</f>
        <v>35</v>
      </c>
      <c r="N20" s="1" t="n">
        <f aca="false">SUM(N16:N19)</f>
        <v>35</v>
      </c>
      <c r="O20" s="1" t="n">
        <f aca="false">SUM(O16:O19)</f>
        <v>35</v>
      </c>
      <c r="P20" s="1" t="n">
        <f aca="false">SUM(P16:P19)</f>
        <v>35</v>
      </c>
      <c r="Q20" s="1" t="n">
        <f aca="false">SUM(Q16:Q19)</f>
        <v>35</v>
      </c>
      <c r="W20" s="0" t="s">
        <v>52</v>
      </c>
      <c r="X20" s="42" t="n">
        <f aca="false">(X15-X16)/(1-X17)</f>
        <v>-0.028125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4</v>
      </c>
      <c r="C21" s="14" t="n">
        <v>104.405738623734</v>
      </c>
      <c r="D21" s="13" t="str">
        <f aca="false">IF(E21&gt;200,"7",IF(E21&gt;150,"6",IF(E21&gt;115,"5",IF(E21&gt;84,"4",IF(E21&gt;50,"3",IF(E21&gt;30,"2","1"))))))</f>
        <v>3</v>
      </c>
      <c r="E21" s="14" t="n">
        <v>55.0906842539159</v>
      </c>
      <c r="F21" s="3" t="str">
        <f aca="false">CONCATENATE(B21,D21)</f>
        <v>43</v>
      </c>
      <c r="G21" s="35"/>
      <c r="H21" s="35"/>
      <c r="W21" s="0" t="s">
        <v>53</v>
      </c>
      <c r="X21" s="42" t="n">
        <f aca="false">(K4+L5+M6+N7+O8+P9+Q10)/R11</f>
        <v>0.257142857142857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4</v>
      </c>
      <c r="C22" s="14" t="n">
        <v>107.800040154632</v>
      </c>
      <c r="D22" s="13" t="str">
        <f aca="false">IF(E22&gt;200,"7",IF(E22&gt;150,"6",IF(E22&gt;115,"5",IF(E22&gt;84,"4",IF(E22&gt;50,"3",IF(E22&gt;30,"2","1"))))))</f>
        <v>2</v>
      </c>
      <c r="E22" s="14" t="n">
        <v>48.9877944262198</v>
      </c>
      <c r="F22" s="3" t="str">
        <f aca="false">CONCATENATE(B22,D22)</f>
        <v>42</v>
      </c>
      <c r="G22" s="35"/>
      <c r="H22" s="35"/>
      <c r="I22" s="9" t="s">
        <v>89</v>
      </c>
      <c r="J22" s="1" t="s">
        <v>90</v>
      </c>
      <c r="K22" s="44" t="n">
        <f aca="false">(K16+K18)/K20</f>
        <v>0</v>
      </c>
      <c r="L22" s="44" t="n">
        <f aca="false">(L16+L18)/L20</f>
        <v>0.0571428571428571</v>
      </c>
      <c r="M22" s="44" t="n">
        <f aca="false">(M16+M18)/M20</f>
        <v>0.285714285714286</v>
      </c>
      <c r="N22" s="44" t="n">
        <f aca="false">(N16+N18)/N20</f>
        <v>0.285714285714286</v>
      </c>
      <c r="O22" s="44" t="n">
        <f aca="false">(O16+O18)/O20</f>
        <v>0.171428571428571</v>
      </c>
      <c r="P22" s="44" t="n">
        <f aca="false">(P16+P18)/P20</f>
        <v>0.114285714285714</v>
      </c>
      <c r="Q22" s="44" t="n">
        <f aca="false">(Q16+Q18)/Q20</f>
        <v>0.0857142857142857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4</v>
      </c>
      <c r="C23" s="14" t="n">
        <v>97.667998406587</v>
      </c>
      <c r="D23" s="13" t="str">
        <f aca="false">IF(E23&gt;200,"7",IF(E23&gt;150,"6",IF(E23&gt;115,"5",IF(E23&gt;84,"4",IF(E23&gt;50,"3",IF(E23&gt;30,"2","1"))))))</f>
        <v>7</v>
      </c>
      <c r="E23" s="14" t="n">
        <v>282.587325512812</v>
      </c>
      <c r="F23" s="3" t="str">
        <f aca="false">CONCATENATE(B23,D23)</f>
        <v>47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</v>
      </c>
      <c r="M23" s="44" t="n">
        <f aca="false">(M16+M17)/M20</f>
        <v>0</v>
      </c>
      <c r="N23" s="44" t="n">
        <f aca="false">(N16+N17)/N20</f>
        <v>0.942857142857143</v>
      </c>
      <c r="O23" s="44" t="n">
        <f aca="false">(O16+O17)/O20</f>
        <v>0.0571428571428571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4</v>
      </c>
      <c r="C24" s="14" t="n">
        <v>106.383263751955</v>
      </c>
      <c r="D24" s="13" t="str">
        <f aca="false">IF(E24&gt;200,"7",IF(E24&gt;150,"6",IF(E24&gt;115,"5",IF(E24&gt;84,"4",IF(E24&gt;50,"3",IF(E24&gt;30,"2","1"))))))</f>
        <v>3</v>
      </c>
      <c r="E24" s="14" t="n">
        <v>69.946452476573</v>
      </c>
      <c r="F24" s="3" t="str">
        <f aca="false">CONCATENATE(B24,D24)</f>
        <v>43</v>
      </c>
      <c r="I24" s="9" t="s">
        <v>96</v>
      </c>
      <c r="J24" s="1" t="s">
        <v>97</v>
      </c>
      <c r="K24" s="44" t="e">
        <f aca="false">(K16+K17)/(K16+K18)</f>
        <v>#DIV/0!</v>
      </c>
      <c r="L24" s="44" t="n">
        <f aca="false">(L16+L17)/(L16+L18)</f>
        <v>0</v>
      </c>
      <c r="M24" s="44" t="n">
        <f aca="false">(M16+M17)/(M16+M18)</f>
        <v>0</v>
      </c>
      <c r="N24" s="44" t="n">
        <f aca="false">(N16+N17)/(N16+N18)</f>
        <v>3.3</v>
      </c>
      <c r="O24" s="44" t="n">
        <f aca="false">(O16+O17)/(O16+O18)</f>
        <v>0.333333333333333</v>
      </c>
      <c r="P24" s="44" t="n">
        <f aca="false">(P16+P17)/(P16+P18)</f>
        <v>0</v>
      </c>
      <c r="Q24" s="44" t="n">
        <f aca="false">(Q16+Q17)/(Q16+Q18)</f>
        <v>0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4</v>
      </c>
      <c r="C25" s="14" t="n">
        <v>99.3203659744425</v>
      </c>
      <c r="D25" s="13" t="str">
        <f aca="false">IF(E25&gt;200,"7",IF(E25&gt;150,"6",IF(E25&gt;115,"5",IF(E25&gt;84,"4",IF(E25&gt;50,"3",IF(E25&gt;30,"2","1"))))))</f>
        <v>4</v>
      </c>
      <c r="E25" s="14" t="n">
        <v>101.179835538077</v>
      </c>
      <c r="F25" s="3" t="str">
        <f aca="false">CONCATENATE(B25,D25)</f>
        <v>44</v>
      </c>
      <c r="I25" s="9" t="s">
        <v>99</v>
      </c>
      <c r="J25" s="1" t="s">
        <v>100</v>
      </c>
      <c r="K25" s="44" t="e">
        <f aca="false">K16/(K16+K18)</f>
        <v>#DIV/0!</v>
      </c>
      <c r="L25" s="44" t="n">
        <f aca="false">L16/(L16+L18)</f>
        <v>0</v>
      </c>
      <c r="M25" s="44" t="n">
        <f aca="false">M16/(M16+M18)</f>
        <v>0</v>
      </c>
      <c r="N25" s="44" t="n">
        <f aca="false">N16/(N16+N18)</f>
        <v>0.9</v>
      </c>
      <c r="O25" s="44" t="n">
        <f aca="false">O16/(O16+O18)</f>
        <v>0</v>
      </c>
      <c r="P25" s="44" t="n">
        <f aca="false">P16/(P16+P18)</f>
        <v>0</v>
      </c>
      <c r="Q25" s="44" t="n">
        <f aca="false">Q16/(Q16+Q18)</f>
        <v>0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4</v>
      </c>
      <c r="C26" s="14" t="n">
        <v>109.407643201698</v>
      </c>
      <c r="D26" s="13" t="str">
        <f aca="false">IF(E26&gt;200,"7",IF(E26&gt;150,"6",IF(E26&gt;115,"5",IF(E26&gt;84,"4",IF(E26&gt;50,"3",IF(E26&gt;30,"2","1"))))))</f>
        <v>3</v>
      </c>
      <c r="E26" s="14" t="n">
        <v>57.5529032730468</v>
      </c>
      <c r="F26" s="3" t="str">
        <f aca="false">CONCATENATE(B26,D26)</f>
        <v>43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</v>
      </c>
      <c r="M26" s="44" t="n">
        <f aca="false">M17/(M17+M19)</f>
        <v>0</v>
      </c>
      <c r="N26" s="44" t="n">
        <f aca="false">N17/(N17+N19)</f>
        <v>0.96</v>
      </c>
      <c r="O26" s="44" t="n">
        <f aca="false">O17/(O17+O19)</f>
        <v>0.0689655172413793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4</v>
      </c>
      <c r="C27" s="14" t="n">
        <v>106.313039895221</v>
      </c>
      <c r="D27" s="13" t="str">
        <f aca="false">IF(E27&gt;200,"7",IF(E27&gt;150,"6",IF(E27&gt;115,"5",IF(E27&gt;84,"4",IF(E27&gt;50,"3",IF(E27&gt;30,"2","1"))))))</f>
        <v>3</v>
      </c>
      <c r="E27" s="14" t="n">
        <v>83.6602693245679</v>
      </c>
      <c r="F27" s="3" t="str">
        <f aca="false">CONCATENATE(B27,D27)</f>
        <v>43</v>
      </c>
      <c r="I27" s="9" t="s">
        <v>104</v>
      </c>
      <c r="J27" s="1" t="s">
        <v>105</v>
      </c>
      <c r="K27" s="44" t="e">
        <f aca="false">K17/(K16+K17)</f>
        <v>#DIV/0!</v>
      </c>
      <c r="L27" s="44" t="e">
        <f aca="false">L17/(L16+L17)</f>
        <v>#DIV/0!</v>
      </c>
      <c r="M27" s="44" t="e">
        <f aca="false">M17/(M16+M17)</f>
        <v>#DIV/0!</v>
      </c>
      <c r="N27" s="44" t="n">
        <f aca="false">N17/(N16+N17)</f>
        <v>0.727272727272727</v>
      </c>
      <c r="O27" s="44" t="n">
        <f aca="false">O17/(O16+O17)</f>
        <v>1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4</v>
      </c>
      <c r="C28" s="14" t="n">
        <v>103.612314783433</v>
      </c>
      <c r="D28" s="13" t="str">
        <f aca="false">IF(E28&gt;200,"7",IF(E28&gt;150,"6",IF(E28&gt;115,"5",IF(E28&gt;84,"4",IF(E28&gt;50,"3",IF(E28&gt;30,"2","1"))))))</f>
        <v>3</v>
      </c>
      <c r="E28" s="14" t="n">
        <v>69.6333991068647</v>
      </c>
      <c r="F28" s="3" t="str">
        <f aca="false">CONCATENATE(B28,D28)</f>
        <v>43</v>
      </c>
      <c r="I28" s="9" t="s">
        <v>107</v>
      </c>
      <c r="J28" s="1" t="s">
        <v>53</v>
      </c>
      <c r="K28" s="44" t="n">
        <f aca="false">(K16+K19)/K20</f>
        <v>1</v>
      </c>
      <c r="L28" s="44" t="n">
        <f aca="false">(L16+L19)/L20</f>
        <v>0.942857142857143</v>
      </c>
      <c r="M28" s="44" t="n">
        <f aca="false">(M16+M19)/M20</f>
        <v>0.714285714285714</v>
      </c>
      <c r="N28" s="44" t="n">
        <f aca="false">(N16+N19)/N20</f>
        <v>0.285714285714286</v>
      </c>
      <c r="O28" s="44" t="n">
        <f aca="false">(O16+O19)/O20</f>
        <v>0.771428571428571</v>
      </c>
      <c r="P28" s="44" t="n">
        <f aca="false">(P16+P19)/P20</f>
        <v>0.885714285714286</v>
      </c>
      <c r="Q28" s="44" t="n">
        <f aca="false">(Q16+Q19)/Q20</f>
        <v>0.914285714285714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4</v>
      </c>
      <c r="C29" s="14" t="n">
        <v>86.6384065040709</v>
      </c>
      <c r="D29" s="13" t="str">
        <f aca="false">IF(E29&gt;200,"7",IF(E29&gt;150,"6",IF(E29&gt;115,"5",IF(E29&gt;84,"4",IF(E29&gt;50,"3",IF(E29&gt;30,"2","1"))))))</f>
        <v>3</v>
      </c>
      <c r="E29" s="14" t="n">
        <v>82.8169014084507</v>
      </c>
      <c r="F29" s="3" t="str">
        <f aca="false">CONCATENATE(B29,D29)</f>
        <v>43</v>
      </c>
      <c r="I29" s="9" t="s">
        <v>109</v>
      </c>
      <c r="J29" s="1" t="s">
        <v>110</v>
      </c>
      <c r="K29" s="44" t="e">
        <f aca="false">K16/(K16+K17)</f>
        <v>#DIV/0!</v>
      </c>
      <c r="L29" s="44" t="e">
        <f aca="false">L16/(L16+L17)</f>
        <v>#DIV/0!</v>
      </c>
      <c r="M29" s="44" t="e">
        <f aca="false">M16/(M16+M17)</f>
        <v>#DIV/0!</v>
      </c>
      <c r="N29" s="44" t="n">
        <f aca="false">N16/(N16+N17)</f>
        <v>0.272727272727273</v>
      </c>
      <c r="O29" s="44" t="n">
        <f aca="false">O16/(O16+O17)</f>
        <v>0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4</v>
      </c>
      <c r="C30" s="14" t="n">
        <v>100.310313637252</v>
      </c>
      <c r="D30" s="13" t="str">
        <f aca="false">IF(E30&gt;200,"7",IF(E30&gt;150,"6",IF(E30&gt;115,"5",IF(E30&gt;84,"4",IF(E30&gt;50,"3",IF(E30&gt;30,"2","1"))))))</f>
        <v>3</v>
      </c>
      <c r="E30" s="14" t="n">
        <v>58.9763177998472</v>
      </c>
      <c r="F30" s="3" t="str">
        <f aca="false">CONCATENATE(B30,D30)</f>
        <v>43</v>
      </c>
      <c r="I30" s="9" t="s">
        <v>112</v>
      </c>
      <c r="J30" s="1" t="s">
        <v>113</v>
      </c>
      <c r="K30" s="44" t="e">
        <f aca="false">K16/(K16+K17+K18)</f>
        <v>#DIV/0!</v>
      </c>
      <c r="L30" s="44" t="n">
        <f aca="false">L16/(L16+L17+L18)</f>
        <v>0</v>
      </c>
      <c r="M30" s="44" t="n">
        <f aca="false">M16/(M16+M17+M18)</f>
        <v>0</v>
      </c>
      <c r="N30" s="44" t="n">
        <f aca="false">N16/(N16+N17+N18)</f>
        <v>0.264705882352941</v>
      </c>
      <c r="O30" s="44" t="n">
        <f aca="false">O16/(O16+O17+O18)</f>
        <v>0</v>
      </c>
      <c r="P30" s="44" t="n">
        <f aca="false">P16/(P16+P17+P18)</f>
        <v>0</v>
      </c>
      <c r="Q30" s="44" t="n">
        <f aca="false">Q16/(Q16+Q17+Q18)</f>
        <v>0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5</v>
      </c>
      <c r="C31" s="14" t="n">
        <v>125.641262693264</v>
      </c>
      <c r="D31" s="13" t="str">
        <f aca="false">IF(E31&gt;200,"7",IF(E31&gt;150,"6",IF(E31&gt;115,"5",IF(E31&gt;84,"4",IF(E31&gt;50,"3",IF(E31&gt;30,"2","1"))))))</f>
        <v>3</v>
      </c>
      <c r="E31" s="14" t="n">
        <v>72.6268383039751</v>
      </c>
      <c r="F31" s="3" t="str">
        <f aca="false">CONCATENATE(B31,D31)</f>
        <v>53</v>
      </c>
      <c r="I31" s="9" t="s">
        <v>115</v>
      </c>
      <c r="J31" s="1" t="s">
        <v>116</v>
      </c>
      <c r="K31" s="44" t="e">
        <f aca="false">K25-K26</f>
        <v>#DIV/0!</v>
      </c>
      <c r="L31" s="44" t="n">
        <f aca="false">L25-L26</f>
        <v>0</v>
      </c>
      <c r="M31" s="44" t="n">
        <f aca="false">M25-M26</f>
        <v>0</v>
      </c>
      <c r="N31" s="44" t="n">
        <f aca="false">N25-N26</f>
        <v>-0.06</v>
      </c>
      <c r="O31" s="44" t="n">
        <f aca="false">O25-O26</f>
        <v>-0.0689655172413793</v>
      </c>
      <c r="P31" s="44" t="n">
        <f aca="false">P25-P26</f>
        <v>0</v>
      </c>
      <c r="Q31" s="44" t="n">
        <f aca="false">Q25-Q26</f>
        <v>0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4</v>
      </c>
      <c r="C32" s="14" t="n">
        <v>101.887356696941</v>
      </c>
      <c r="D32" s="13" t="str">
        <f aca="false">IF(E32&gt;200,"7",IF(E32&gt;150,"6",IF(E32&gt;115,"5",IF(E32&gt;84,"4",IF(E32&gt;50,"3",IF(E32&gt;30,"2","1"))))))</f>
        <v>5</v>
      </c>
      <c r="E32" s="14" t="n">
        <v>119.05117111741</v>
      </c>
      <c r="F32" s="3" t="str">
        <f aca="false">CONCATENATE(B32,D32)</f>
        <v>45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e">
        <f aca="false">(M16*M19)/(M17*M18)</f>
        <v>#DIV/0!</v>
      </c>
      <c r="N32" s="44" t="n">
        <f aca="false">(N16*N19)/(N17*N18)</f>
        <v>0.375</v>
      </c>
      <c r="O32" s="44" t="n">
        <f aca="false">(O16*O19)/(O17*O18)</f>
        <v>0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4</v>
      </c>
      <c r="C33" s="14" t="n">
        <v>94.3990331823585</v>
      </c>
      <c r="D33" s="13" t="str">
        <f aca="false">IF(E33&gt;200,"7",IF(E33&gt;150,"6",IF(E33&gt;115,"5",IF(E33&gt;84,"4",IF(E33&gt;50,"3",IF(E33&gt;30,"2","1"))))))</f>
        <v>6</v>
      </c>
      <c r="E33" s="14" t="n">
        <v>163.363144930651</v>
      </c>
      <c r="F33" s="3" t="str">
        <f aca="false">CONCATENATE(B33,D33)</f>
        <v>46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4</v>
      </c>
      <c r="C34" s="14" t="n">
        <v>102.84361637694</v>
      </c>
      <c r="D34" s="13" t="str">
        <f aca="false">IF(E34&gt;200,"7",IF(E34&gt;150,"6",IF(E34&gt;115,"5",IF(E34&gt;84,"4",IF(E34&gt;50,"3",IF(E34&gt;30,"2","1"))))))</f>
        <v>4</v>
      </c>
      <c r="E34" s="14" t="n">
        <v>87.0520231213873</v>
      </c>
      <c r="F34" s="3" t="str">
        <f aca="false">CONCATENATE(B34,D34)</f>
        <v>44</v>
      </c>
      <c r="J34" s="1" t="s">
        <v>72</v>
      </c>
      <c r="K34" s="1" t="n">
        <f aca="false">K4+L4+SUM(K5:M5)+SUM(L6:N6)+SUM(M7:O7)+SUM(N8:P8)+SUM(O9:Q9)+SUM(P10:Q10)</f>
        <v>25</v>
      </c>
      <c r="L34" s="1" t="n">
        <f aca="false">K34/R11*100</f>
        <v>71.4285714285714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4</v>
      </c>
      <c r="C35" s="14" t="n">
        <v>110.161205647842</v>
      </c>
      <c r="D35" s="13" t="str">
        <f aca="false">IF(E35&gt;200,"7",IF(E35&gt;150,"6",IF(E35&gt;115,"5",IF(E35&gt;84,"4",IF(E35&gt;50,"3",IF(E35&gt;30,"2","1"))))))</f>
        <v>5</v>
      </c>
      <c r="E35" s="14" t="n">
        <v>128.553191489362</v>
      </c>
      <c r="F35" s="3" t="str">
        <f aca="false">CONCATENATE(B35,D35)</f>
        <v>45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5</v>
      </c>
      <c r="C36" s="14" t="n">
        <v>139.720368234757</v>
      </c>
      <c r="D36" s="13" t="str">
        <f aca="false">IF(E36&gt;200,"7",IF(E36&gt;150,"6",IF(E36&gt;115,"5",IF(E36&gt;84,"4",IF(E36&gt;50,"3",IF(E36&gt;30,"2","1"))))))</f>
        <v>4</v>
      </c>
      <c r="E36" s="14" t="n">
        <v>91</v>
      </c>
      <c r="F36" s="3" t="str">
        <f aca="false">CONCATENATE(B36,D36)</f>
        <v>54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4</v>
      </c>
      <c r="C37" s="14" t="n">
        <v>96.5014796604457</v>
      </c>
      <c r="D37" s="13" t="str">
        <f aca="false">IF(E37&gt;200,"7",IF(E37&gt;150,"6",IF(E37&gt;115,"5",IF(E37&gt;84,"4",IF(E37&gt;50,"3",IF(E37&gt;30,"2","1"))))))</f>
        <v>4</v>
      </c>
      <c r="E37" s="14" t="n">
        <v>113.97092025648</v>
      </c>
      <c r="F37" s="3" t="str">
        <f aca="false">CONCATENATE(B37,D37)</f>
        <v>44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4</v>
      </c>
      <c r="C38" s="14" t="n">
        <v>112.305615008906</v>
      </c>
      <c r="D38" s="13" t="str">
        <f aca="false">IF(E38&gt;200,"7",IF(E38&gt;150,"6",IF(E38&gt;115,"5",IF(E38&gt;84,"4",IF(E38&gt;50,"3",IF(E38&gt;30,"2","1"))))))</f>
        <v>4</v>
      </c>
      <c r="E38" s="14" t="n">
        <v>91.9230769230769</v>
      </c>
      <c r="F38" s="3" t="str">
        <f aca="false">CONCATENATE(B38,D38)</f>
        <v>44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69" zoomScaleNormal="69" zoomScalePageLayoutView="100" workbookViewId="0">
      <selection pane="topLeft" activeCell="G30" activeCellId="0" sqref="G30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4</v>
      </c>
      <c r="C3" s="14" t="n">
        <v>103.96161833839</v>
      </c>
      <c r="D3" s="13" t="str">
        <f aca="false">IF(E3&gt;200,"7",IF(E3&gt;150,"6",IF(E3&gt;115,"5",IF(E3&gt;84,"4",IF(E3&gt;50,"3",IF(E3&gt;30,"2","1"))))))</f>
        <v>2</v>
      </c>
      <c r="E3" s="14" t="n">
        <v>42.6085927328678</v>
      </c>
      <c r="F3" s="3" t="str">
        <f aca="false">CONCATENATE(B3,D3)</f>
        <v>42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4</v>
      </c>
      <c r="C4" s="14" t="n">
        <v>99.6869859847095</v>
      </c>
      <c r="D4" s="13" t="str">
        <f aca="false">IF(E4&gt;200,"7",IF(E4&gt;150,"6",IF(E4&gt;115,"5",IF(E4&gt;84,"4",IF(E4&gt;50,"3",IF(E4&gt;30,"2","1"))))))</f>
        <v>3</v>
      </c>
      <c r="E4" s="14" t="n">
        <v>79.1666666666666</v>
      </c>
      <c r="F4" s="3" t="str">
        <f aca="false">CONCATENATE(B4,D4)</f>
        <v>43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4</v>
      </c>
      <c r="C5" s="14" t="n">
        <v>105.233622663157</v>
      </c>
      <c r="D5" s="13" t="str">
        <f aca="false">IF(E5&gt;200,"7",IF(E5&gt;150,"6",IF(E5&gt;115,"5",IF(E5&gt;84,"4",IF(E5&gt;50,"3",IF(E5&gt;30,"2","1"))))))</f>
        <v>2</v>
      </c>
      <c r="E5" s="14" t="n">
        <v>38.1053839219864</v>
      </c>
      <c r="F5" s="3" t="str">
        <f aca="false">CONCATENATE(B5,D5)</f>
        <v>42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4</v>
      </c>
      <c r="C6" s="14" t="n">
        <v>95.7758375123735</v>
      </c>
      <c r="D6" s="13" t="str">
        <f aca="false">IF(E6&gt;200,"7",IF(E6&gt;150,"6",IF(E6&gt;115,"5",IF(E6&gt;84,"4",IF(E6&gt;50,"3",IF(E6&gt;30,"2","1"))))))</f>
        <v>3</v>
      </c>
      <c r="E6" s="14" t="n">
        <v>62.6800883134378</v>
      </c>
      <c r="F6" s="3" t="str">
        <f aca="false">CONCATENATE(B6,D6)</f>
        <v>43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0</v>
      </c>
      <c r="L6" s="1" t="n">
        <f aca="false">COUNTIF($F$3:$F$401,"32")</f>
        <v>0</v>
      </c>
      <c r="M6" s="24" t="n">
        <f aca="false">COUNTIF($F$3:$F$401,"33")</f>
        <v>0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0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4</v>
      </c>
      <c r="C7" s="14" t="n">
        <v>89.6950791646021</v>
      </c>
      <c r="D7" s="13" t="str">
        <f aca="false">IF(E7&gt;200,"7",IF(E7&gt;150,"6",IF(E7&gt;115,"5",IF(E7&gt;84,"4",IF(E7&gt;50,"3",IF(E7&gt;30,"2","1"))))))</f>
        <v>3</v>
      </c>
      <c r="E7" s="14" t="n">
        <v>66.1407766990291</v>
      </c>
      <c r="F7" s="3" t="str">
        <f aca="false">CONCATENATE(B7,D7)</f>
        <v>43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1</v>
      </c>
      <c r="L7" s="1" t="n">
        <f aca="false">COUNTIF($F$3:$F$401,"42")</f>
        <v>8</v>
      </c>
      <c r="M7" s="1" t="n">
        <f aca="false">COUNTIF($F$3:$F$401,"43")</f>
        <v>10</v>
      </c>
      <c r="N7" s="24" t="n">
        <f aca="false">COUNTIF($F$3:$F$401,"44")</f>
        <v>7</v>
      </c>
      <c r="O7" s="1" t="n">
        <f aca="false">COUNTIF($F$3:$F$401,"45")</f>
        <v>5</v>
      </c>
      <c r="P7" s="1" t="n">
        <f aca="false">COUNTIF($F$3:$F$401,"46")</f>
        <v>3</v>
      </c>
      <c r="Q7" s="1" t="n">
        <f aca="false">COUNTIF($F$3:$F$401,"47")</f>
        <v>0</v>
      </c>
      <c r="R7" s="25" t="n">
        <f aca="false">SUM(K7:Q7)</f>
        <v>34</v>
      </c>
      <c r="T7" s="21"/>
      <c r="U7" s="21"/>
      <c r="V7" s="18" t="n">
        <v>4</v>
      </c>
      <c r="W7" s="27" t="n">
        <f aca="false">K7/$R$11</f>
        <v>0.0285714285714286</v>
      </c>
      <c r="X7" s="27" t="n">
        <f aca="false">L7/$R$11</f>
        <v>0.228571428571429</v>
      </c>
      <c r="Y7" s="27" t="n">
        <f aca="false">M7/$R$11</f>
        <v>0.285714285714286</v>
      </c>
      <c r="Z7" s="26" t="n">
        <f aca="false">N7/$R$11</f>
        <v>0.2</v>
      </c>
      <c r="AA7" s="27" t="n">
        <f aca="false">O7/$R$11</f>
        <v>0.142857142857143</v>
      </c>
      <c r="AB7" s="27" t="n">
        <f aca="false">P7/$R$11</f>
        <v>0.0857142857142857</v>
      </c>
      <c r="AC7" s="27" t="n">
        <f aca="false">Q7/$R$11</f>
        <v>0</v>
      </c>
      <c r="AD7" s="28" t="n">
        <f aca="false">R7/$R$11</f>
        <v>0.971428571428571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4</v>
      </c>
      <c r="C8" s="14" t="n">
        <v>91.8299165220443</v>
      </c>
      <c r="D8" s="13" t="str">
        <f aca="false">IF(E8&gt;200,"7",IF(E8&gt;150,"6",IF(E8&gt;115,"5",IF(E8&gt;84,"4",IF(E8&gt;50,"3",IF(E8&gt;30,"2","1"))))))</f>
        <v>3</v>
      </c>
      <c r="E8" s="14" t="n">
        <v>77.5539568345324</v>
      </c>
      <c r="F8" s="3" t="str">
        <f aca="false">CONCATENATE(B8,D8)</f>
        <v>43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0</v>
      </c>
      <c r="N8" s="1" t="n">
        <f aca="false">COUNTIF($F$3:$F$401,"54")</f>
        <v>0</v>
      </c>
      <c r="O8" s="24" t="n">
        <f aca="false">COUNTIF($F$3:$F$401,"55")</f>
        <v>0</v>
      </c>
      <c r="P8" s="1" t="n">
        <f aca="false">COUNTIF($F$3:$F$401,"56")</f>
        <v>1</v>
      </c>
      <c r="Q8" s="1" t="n">
        <f aca="false">COUNTIF($F$3:$F$401,"57")</f>
        <v>0</v>
      </c>
      <c r="R8" s="25" t="n">
        <f aca="false">SUM(K8:Q8)</f>
        <v>1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0.0285714285714286</v>
      </c>
      <c r="AC8" s="27" t="n">
        <f aca="false">Q8/$R$11</f>
        <v>0</v>
      </c>
      <c r="AD8" s="28" t="n">
        <f aca="false">R8/$R$11</f>
        <v>0.0285714285714286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4</v>
      </c>
      <c r="C9" s="14" t="n">
        <v>108.044465563575</v>
      </c>
      <c r="D9" s="13" t="str">
        <f aca="false">IF(E9&gt;200,"7",IF(E9&gt;150,"6",IF(E9&gt;115,"5",IF(E9&gt;84,"4",IF(E9&gt;50,"3",IF(E9&gt;30,"2","1"))))))</f>
        <v>4</v>
      </c>
      <c r="E9" s="14" t="n">
        <v>104.513783701909</v>
      </c>
      <c r="F9" s="3" t="str">
        <f aca="false">CONCATENATE(B9,D9)</f>
        <v>44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4</v>
      </c>
      <c r="C10" s="14" t="n">
        <v>100.692550114293</v>
      </c>
      <c r="D10" s="13" t="str">
        <f aca="false">IF(E10&gt;200,"7",IF(E10&gt;150,"6",IF(E10&gt;115,"5",IF(E10&gt;84,"4",IF(E10&gt;50,"3",IF(E10&gt;30,"2","1"))))))</f>
        <v>4</v>
      </c>
      <c r="E10" s="14" t="n">
        <v>105.340339290548</v>
      </c>
      <c r="F10" s="3" t="str">
        <f aca="false">CONCATENATE(B10,D10)</f>
        <v>44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4</v>
      </c>
      <c r="C11" s="14" t="n">
        <v>108.558613584226</v>
      </c>
      <c r="D11" s="13" t="str">
        <f aca="false">IF(E11&gt;200,"7",IF(E11&gt;150,"6",IF(E11&gt;115,"5",IF(E11&gt;84,"4",IF(E11&gt;50,"3",IF(E11&gt;30,"2","1"))))))</f>
        <v>2</v>
      </c>
      <c r="E11" s="14" t="n">
        <v>38.7152527725767</v>
      </c>
      <c r="F11" s="3" t="str">
        <f aca="false">CONCATENATE(B11,D11)</f>
        <v>42</v>
      </c>
      <c r="G11" s="35"/>
      <c r="H11" s="35"/>
      <c r="I11" s="36"/>
      <c r="J11" s="21"/>
      <c r="K11" s="37" t="n">
        <f aca="false">SUM(K4:K10)</f>
        <v>1</v>
      </c>
      <c r="L11" s="37" t="n">
        <f aca="false">SUM(L4:L10)</f>
        <v>8</v>
      </c>
      <c r="M11" s="37" t="n">
        <f aca="false">SUM(M4:M10)</f>
        <v>10</v>
      </c>
      <c r="N11" s="37" t="n">
        <f aca="false">SUM(N4:N10)</f>
        <v>7</v>
      </c>
      <c r="O11" s="37" t="n">
        <f aca="false">SUM(O4:O10)</f>
        <v>5</v>
      </c>
      <c r="P11" s="37" t="n">
        <f aca="false">SUM(P4:P10)</f>
        <v>4</v>
      </c>
      <c r="Q11" s="37" t="n">
        <f aca="false">SUM(Q4:Q10)</f>
        <v>0</v>
      </c>
      <c r="R11" s="38" t="n">
        <f aca="false">SUM(K11:Q11)</f>
        <v>35</v>
      </c>
      <c r="T11" s="21"/>
      <c r="U11" s="21"/>
      <c r="V11" s="21"/>
      <c r="W11" s="28" t="n">
        <f aca="false">K11/$R$11</f>
        <v>0.0285714285714286</v>
      </c>
      <c r="X11" s="28" t="n">
        <f aca="false">L11/$R$11</f>
        <v>0.228571428571429</v>
      </c>
      <c r="Y11" s="28" t="n">
        <f aca="false">M11/$R$11</f>
        <v>0.285714285714286</v>
      </c>
      <c r="Z11" s="28" t="n">
        <f aca="false">N11/$R$11</f>
        <v>0.2</v>
      </c>
      <c r="AA11" s="28" t="n">
        <f aca="false">O11/$R$11</f>
        <v>0.142857142857143</v>
      </c>
      <c r="AB11" s="28" t="n">
        <f aca="false">P11/$R$11</f>
        <v>0.114285714285714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4</v>
      </c>
      <c r="C12" s="14" t="n">
        <v>102.005253934454</v>
      </c>
      <c r="D12" s="13" t="str">
        <f aca="false">IF(E12&gt;200,"7",IF(E12&gt;150,"6",IF(E12&gt;115,"5",IF(E12&gt;84,"4",IF(E12&gt;50,"3",IF(E12&gt;30,"2","1"))))))</f>
        <v>3</v>
      </c>
      <c r="E12" s="14" t="n">
        <v>75.7806715735377</v>
      </c>
      <c r="F12" s="3" t="str">
        <f aca="false">CONCATENATE(B12,D12)</f>
        <v>43</v>
      </c>
      <c r="G12" s="35"/>
      <c r="H12" s="35"/>
      <c r="J12" s="46" t="s">
        <v>72</v>
      </c>
      <c r="K12" s="47" t="n">
        <f aca="false">K34</f>
        <v>23</v>
      </c>
      <c r="L12" s="48" t="n">
        <f aca="false">L34</f>
        <v>65.7142857142857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4</v>
      </c>
      <c r="C13" s="14" t="n">
        <v>106.250037244221</v>
      </c>
      <c r="D13" s="13" t="str">
        <f aca="false">IF(E13&gt;200,"7",IF(E13&gt;150,"6",IF(E13&gt;115,"5",IF(E13&gt;84,"4",IF(E13&gt;50,"3",IF(E13&gt;30,"2","1"))))))</f>
        <v>3</v>
      </c>
      <c r="E13" s="14" t="n">
        <v>57.5396825396825</v>
      </c>
      <c r="F13" s="3" t="str">
        <f aca="false">CONCATENATE(B13,D13)</f>
        <v>43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4</v>
      </c>
      <c r="C14" s="14" t="n">
        <v>107.013257734415</v>
      </c>
      <c r="D14" s="13" t="str">
        <f aca="false">IF(E14&gt;200,"7",IF(E14&gt;150,"6",IF(E14&gt;115,"5",IF(E14&gt;84,"4",IF(E14&gt;50,"3",IF(E14&gt;30,"2","1"))))))</f>
        <v>2</v>
      </c>
      <c r="E14" s="14" t="n">
        <v>35.0930267735592</v>
      </c>
      <c r="F14" s="3" t="str">
        <f aca="false">CONCATENATE(B14,D14)</f>
        <v>42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4</v>
      </c>
      <c r="C15" s="14" t="n">
        <v>102.298414596756</v>
      </c>
      <c r="D15" s="13" t="str">
        <f aca="false">IF(E15&gt;200,"7",IF(E15&gt;150,"6",IF(E15&gt;115,"5",IF(E15&gt;84,"4",IF(E15&gt;50,"3",IF(E15&gt;30,"2","1"))))))</f>
        <v>3</v>
      </c>
      <c r="E15" s="14" t="n">
        <v>83.4813499111901</v>
      </c>
      <c r="F15" s="3" t="str">
        <f aca="false">CONCATENATE(B15,D15)</f>
        <v>43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0.2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4</v>
      </c>
      <c r="C16" s="14" t="n">
        <v>105.823043487874</v>
      </c>
      <c r="D16" s="13" t="str">
        <f aca="false">IF(E16&gt;200,"7",IF(E16&gt;150,"6",IF(E16&gt;115,"5",IF(E16&gt;84,"4",IF(E16&gt;50,"3",IF(E16&gt;30,"2","1"))))))</f>
        <v>5</v>
      </c>
      <c r="E16" s="14" t="n">
        <v>128.869042565835</v>
      </c>
      <c r="F16" s="3" t="str">
        <f aca="false">CONCATENATE(B16,D16)</f>
        <v>45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0</v>
      </c>
      <c r="M16" s="1" t="n">
        <f aca="false">M6</f>
        <v>0</v>
      </c>
      <c r="N16" s="1" t="n">
        <f aca="false">N7</f>
        <v>7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0.198367346938776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4</v>
      </c>
      <c r="C17" s="14" t="n">
        <v>107.745160894348</v>
      </c>
      <c r="D17" s="13" t="str">
        <f aca="false">IF(E17&gt;200,"7",IF(E17&gt;150,"6",IF(E17&gt;115,"5",IF(E17&gt;84,"4",IF(E17&gt;50,"3",IF(E17&gt;30,"2","1"))))))</f>
        <v>5</v>
      </c>
      <c r="E17" s="14" t="n">
        <v>126.175931582162</v>
      </c>
      <c r="F17" s="3" t="str">
        <f aca="false">CONCATENATE(B17,D17)</f>
        <v>45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0</v>
      </c>
      <c r="N17" s="1" t="n">
        <f aca="false">R7-N16</f>
        <v>27</v>
      </c>
      <c r="O17" s="1" t="n">
        <f aca="false">R8-O16</f>
        <v>1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0.208163265306122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4</v>
      </c>
      <c r="C18" s="14" t="n">
        <v>104.689739055782</v>
      </c>
      <c r="D18" s="13" t="str">
        <f aca="false">IF(E18&gt;200,"7",IF(E18&gt;150,"6",IF(E18&gt;115,"5",IF(E18&gt;84,"4",IF(E18&gt;50,"3",IF(E18&gt;30,"2","1"))))))</f>
        <v>3</v>
      </c>
      <c r="E18" s="14" t="n">
        <v>61.3476366074422</v>
      </c>
      <c r="F18" s="3" t="str">
        <f aca="false">CONCATENATE(B18,D18)</f>
        <v>43</v>
      </c>
      <c r="G18" s="32" t="n">
        <v>5</v>
      </c>
      <c r="H18" s="3" t="s">
        <v>82</v>
      </c>
      <c r="J18" s="1" t="s">
        <v>83</v>
      </c>
      <c r="K18" s="1" t="n">
        <f aca="false">K11-K16</f>
        <v>1</v>
      </c>
      <c r="L18" s="1" t="n">
        <f aca="false">L11-L16</f>
        <v>8</v>
      </c>
      <c r="M18" s="1" t="n">
        <f aca="false">M11-M16</f>
        <v>10</v>
      </c>
      <c r="N18" s="1" t="n">
        <f aca="false">N11-N16</f>
        <v>0</v>
      </c>
      <c r="O18" s="1" t="n">
        <f aca="false">O11-O16</f>
        <v>5</v>
      </c>
      <c r="P18" s="1" t="n">
        <f aca="false">P11-P16</f>
        <v>4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4</v>
      </c>
      <c r="C19" s="14" t="n">
        <v>101.567847627266</v>
      </c>
      <c r="D19" s="13" t="str">
        <f aca="false">IF(E19&gt;200,"7",IF(E19&gt;150,"6",IF(E19&gt;115,"5",IF(E19&gt;84,"4",IF(E19&gt;50,"3",IF(E19&gt;30,"2","1"))))))</f>
        <v>4</v>
      </c>
      <c r="E19" s="14" t="n">
        <v>84.0711558768581</v>
      </c>
      <c r="F19" s="3" t="str">
        <f aca="false">CONCATENATE(B19,D19)</f>
        <v>44</v>
      </c>
      <c r="G19" s="33" t="n">
        <v>6</v>
      </c>
      <c r="H19" s="3" t="s">
        <v>84</v>
      </c>
      <c r="J19" s="1" t="s">
        <v>85</v>
      </c>
      <c r="K19" s="1" t="n">
        <f aca="false">$R$11-R4-K11+K16</f>
        <v>34</v>
      </c>
      <c r="L19" s="1" t="n">
        <f aca="false">$R$11-R5-L11+L16</f>
        <v>27</v>
      </c>
      <c r="M19" s="1" t="n">
        <f aca="false">$R$11-R6-M11+M16</f>
        <v>25</v>
      </c>
      <c r="N19" s="1" t="n">
        <f aca="false">$R$11-R7-N11+N16</f>
        <v>1</v>
      </c>
      <c r="O19" s="1" t="n">
        <f aca="false">$R$11-R8-O11+O16</f>
        <v>29</v>
      </c>
      <c r="P19" s="1" t="n">
        <f aca="false">$R$11-R9-P11+P16</f>
        <v>31</v>
      </c>
      <c r="Q19" s="43" t="n">
        <f aca="false">$R$11-R10-Q11+Q16</f>
        <v>35</v>
      </c>
      <c r="W19" s="0" t="s">
        <v>51</v>
      </c>
      <c r="X19" s="42" t="n">
        <f aca="false">(X15-X16)/(1-X16)</f>
        <v>0.00203665987780043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4</v>
      </c>
      <c r="C20" s="14" t="n">
        <v>113.267769846638</v>
      </c>
      <c r="D20" s="13" t="str">
        <f aca="false">IF(E20&gt;200,"7",IF(E20&gt;150,"6",IF(E20&gt;115,"5",IF(E20&gt;84,"4",IF(E20&gt;50,"3",IF(E20&gt;30,"2","1"))))))</f>
        <v>5</v>
      </c>
      <c r="E20" s="14" t="n">
        <v>142.277291177099</v>
      </c>
      <c r="F20" s="3" t="str">
        <f aca="false">CONCATENATE(B20,D20)</f>
        <v>45</v>
      </c>
      <c r="G20" s="34" t="n">
        <v>7</v>
      </c>
      <c r="H20" s="35" t="s">
        <v>86</v>
      </c>
      <c r="J20" s="1" t="s">
        <v>87</v>
      </c>
      <c r="K20" s="1" t="n">
        <f aca="false">SUM(K16:K19)</f>
        <v>35</v>
      </c>
      <c r="L20" s="1" t="n">
        <f aca="false">SUM(L16:L19)</f>
        <v>35</v>
      </c>
      <c r="M20" s="1" t="n">
        <f aca="false">SUM(M16:M19)</f>
        <v>35</v>
      </c>
      <c r="N20" s="1" t="n">
        <f aca="false">SUM(N16:N19)</f>
        <v>35</v>
      </c>
      <c r="O20" s="1" t="n">
        <f aca="false">SUM(O16:O19)</f>
        <v>35</v>
      </c>
      <c r="P20" s="1" t="n">
        <f aca="false">SUM(P16:P19)</f>
        <v>35</v>
      </c>
      <c r="Q20" s="1" t="n">
        <f aca="false">SUM(Q16:Q19)</f>
        <v>35</v>
      </c>
      <c r="W20" s="0" t="s">
        <v>52</v>
      </c>
      <c r="X20" s="42" t="n">
        <f aca="false">(X15-X16)/(1-X17)</f>
        <v>0.00206185567010312</v>
      </c>
    </row>
    <row r="21" customFormat="false" ht="14.4" hidden="false" customHeight="false" outlineLevel="0" collapsed="false">
      <c r="A21" s="0" t="n">
        <v>19</v>
      </c>
      <c r="B21" s="13"/>
      <c r="C21" s="14"/>
      <c r="D21" s="13"/>
      <c r="E21" s="14"/>
      <c r="G21" s="35"/>
      <c r="H21" s="35"/>
      <c r="W21" s="0" t="s">
        <v>53</v>
      </c>
      <c r="X21" s="42" t="n">
        <f aca="false">(K4+L5+M6+N7+O8+P9+Q10)/R11</f>
        <v>0.2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4</v>
      </c>
      <c r="C22" s="14" t="n">
        <v>90.7358282115384</v>
      </c>
      <c r="D22" s="13" t="str">
        <f aca="false">IF(E22&gt;200,"7",IF(E22&gt;150,"6",IF(E22&gt;115,"5",IF(E22&gt;84,"4",IF(E22&gt;50,"3",IF(E22&gt;30,"2","1"))))))</f>
        <v>3</v>
      </c>
      <c r="E22" s="14" t="n">
        <v>70.1713166911405</v>
      </c>
      <c r="F22" s="3" t="str">
        <f aca="false">CONCATENATE(B22,D22)</f>
        <v>43</v>
      </c>
      <c r="G22" s="35"/>
      <c r="H22" s="35"/>
      <c r="I22" s="9" t="s">
        <v>89</v>
      </c>
      <c r="J22" s="1" t="s">
        <v>90</v>
      </c>
      <c r="K22" s="44" t="n">
        <f aca="false">(K16+K18)/K20</f>
        <v>0.0285714285714286</v>
      </c>
      <c r="L22" s="44" t="n">
        <f aca="false">(L16+L18)/L20</f>
        <v>0.228571428571429</v>
      </c>
      <c r="M22" s="44" t="n">
        <f aca="false">(M16+M18)/M20</f>
        <v>0.285714285714286</v>
      </c>
      <c r="N22" s="44" t="n">
        <f aca="false">(N16+N18)/N20</f>
        <v>0.2</v>
      </c>
      <c r="O22" s="44" t="n">
        <f aca="false">(O16+O18)/O20</f>
        <v>0.142857142857143</v>
      </c>
      <c r="P22" s="44" t="n">
        <f aca="false">(P16+P18)/P20</f>
        <v>0.114285714285714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4</v>
      </c>
      <c r="C23" s="14" t="n">
        <v>105.540219786176</v>
      </c>
      <c r="D23" s="13" t="str">
        <f aca="false">IF(E23&gt;200,"7",IF(E23&gt;150,"6",IF(E23&gt;115,"5",IF(E23&gt;84,"4",IF(E23&gt;50,"3",IF(E23&gt;30,"2","1"))))))</f>
        <v>2</v>
      </c>
      <c r="E23" s="14" t="n">
        <v>33.1400516358404</v>
      </c>
      <c r="F23" s="3" t="str">
        <f aca="false">CONCATENATE(B23,D23)</f>
        <v>42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</v>
      </c>
      <c r="M23" s="44" t="n">
        <f aca="false">(M16+M17)/M20</f>
        <v>0</v>
      </c>
      <c r="N23" s="44" t="n">
        <f aca="false">(N16+N17)/N20</f>
        <v>0.971428571428571</v>
      </c>
      <c r="O23" s="44" t="n">
        <f aca="false">(O16+O17)/O20</f>
        <v>0.0285714285714286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4</v>
      </c>
      <c r="C24" s="14" t="n">
        <v>97.4448960923264</v>
      </c>
      <c r="D24" s="13" t="str">
        <f aca="false">IF(E24&gt;200,"7",IF(E24&gt;150,"6",IF(E24&gt;115,"5",IF(E24&gt;84,"4",IF(E24&gt;50,"3",IF(E24&gt;30,"2","1"))))))</f>
        <v>1</v>
      </c>
      <c r="E24" s="14" t="n">
        <v>28.2659089209601</v>
      </c>
      <c r="F24" s="3" t="str">
        <f aca="false">CONCATENATE(B24,D24)</f>
        <v>41</v>
      </c>
      <c r="I24" s="9" t="s">
        <v>96</v>
      </c>
      <c r="J24" s="1" t="s">
        <v>97</v>
      </c>
      <c r="K24" s="44" t="n">
        <f aca="false">(K16+K17)/(K16+K18)</f>
        <v>0</v>
      </c>
      <c r="L24" s="44" t="n">
        <f aca="false">(L16+L17)/(L16+L18)</f>
        <v>0</v>
      </c>
      <c r="M24" s="44" t="n">
        <f aca="false">(M16+M17)/(M16+M18)</f>
        <v>0</v>
      </c>
      <c r="N24" s="44" t="n">
        <f aca="false">(N16+N17)/(N16+N18)</f>
        <v>4.85714285714286</v>
      </c>
      <c r="O24" s="44" t="n">
        <f aca="false">(O16+O17)/(O16+O18)</f>
        <v>0.2</v>
      </c>
      <c r="P24" s="44" t="n">
        <f aca="false">(P16+P17)/(P16+P18)</f>
        <v>0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4</v>
      </c>
      <c r="C25" s="14" t="n">
        <v>97.9960495822483</v>
      </c>
      <c r="D25" s="13" t="str">
        <f aca="false">IF(E25&gt;200,"7",IF(E25&gt;150,"6",IF(E25&gt;115,"5",IF(E25&gt;84,"4",IF(E25&gt;50,"3",IF(E25&gt;30,"2","1"))))))</f>
        <v>2</v>
      </c>
      <c r="E25" s="14" t="n">
        <v>41.2087912087912</v>
      </c>
      <c r="F25" s="3" t="str">
        <f aca="false">CONCATENATE(B25,D25)</f>
        <v>42</v>
      </c>
      <c r="I25" s="9" t="s">
        <v>99</v>
      </c>
      <c r="J25" s="1" t="s">
        <v>100</v>
      </c>
      <c r="K25" s="44" t="n">
        <f aca="false">K16/(K16+K18)</f>
        <v>0</v>
      </c>
      <c r="L25" s="44" t="n">
        <f aca="false">L16/(L16+L18)</f>
        <v>0</v>
      </c>
      <c r="M25" s="44" t="n">
        <f aca="false">M16/(M16+M18)</f>
        <v>0</v>
      </c>
      <c r="N25" s="44" t="n">
        <f aca="false">N16/(N16+N18)</f>
        <v>1</v>
      </c>
      <c r="O25" s="44" t="n">
        <f aca="false">O16/(O16+O18)</f>
        <v>0</v>
      </c>
      <c r="P25" s="44" t="n">
        <f aca="false">P16/(P16+P18)</f>
        <v>0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4</v>
      </c>
      <c r="C26" s="14" t="n">
        <v>104.117484102677</v>
      </c>
      <c r="D26" s="13" t="str">
        <f aca="false">IF(E26&gt;200,"7",IF(E26&gt;150,"6",IF(E26&gt;115,"5",IF(E26&gt;84,"4",IF(E26&gt;50,"3",IF(E26&gt;30,"2","1"))))))</f>
        <v>4</v>
      </c>
      <c r="E26" s="14" t="n">
        <v>112.477682999405</v>
      </c>
      <c r="F26" s="3" t="str">
        <f aca="false">CONCATENATE(B26,D26)</f>
        <v>44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</v>
      </c>
      <c r="M26" s="44" t="n">
        <f aca="false">M17/(M17+M19)</f>
        <v>0</v>
      </c>
      <c r="N26" s="44" t="n">
        <f aca="false">N17/(N17+N19)</f>
        <v>0.964285714285714</v>
      </c>
      <c r="O26" s="44" t="n">
        <f aca="false">O17/(O17+O19)</f>
        <v>0.0333333333333333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4</v>
      </c>
      <c r="C27" s="14" t="n">
        <v>98.8698043062943</v>
      </c>
      <c r="D27" s="13" t="str">
        <f aca="false">IF(E27&gt;200,"7",IF(E27&gt;150,"6",IF(E27&gt;115,"5",IF(E27&gt;84,"4",IF(E27&gt;50,"3",IF(E27&gt;30,"2","1"))))))</f>
        <v>6</v>
      </c>
      <c r="E27" s="14" t="n">
        <v>152.758132956153</v>
      </c>
      <c r="F27" s="3" t="str">
        <f aca="false">CONCATENATE(B27,D27)</f>
        <v>46</v>
      </c>
      <c r="I27" s="9" t="s">
        <v>104</v>
      </c>
      <c r="J27" s="1" t="s">
        <v>105</v>
      </c>
      <c r="K27" s="44" t="e">
        <f aca="false">K17/(K16+K17)</f>
        <v>#DIV/0!</v>
      </c>
      <c r="L27" s="44" t="e">
        <f aca="false">L17/(L16+L17)</f>
        <v>#DIV/0!</v>
      </c>
      <c r="M27" s="44" t="e">
        <f aca="false">M17/(M16+M17)</f>
        <v>#DIV/0!</v>
      </c>
      <c r="N27" s="44" t="n">
        <f aca="false">N17/(N16+N17)</f>
        <v>0.794117647058823</v>
      </c>
      <c r="O27" s="44" t="n">
        <f aca="false">O17/(O16+O17)</f>
        <v>1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4</v>
      </c>
      <c r="C28" s="14" t="n">
        <v>102.662288409289</v>
      </c>
      <c r="D28" s="13" t="str">
        <f aca="false">IF(E28&gt;200,"7",IF(E28&gt;150,"6",IF(E28&gt;115,"5",IF(E28&gt;84,"4",IF(E28&gt;50,"3",IF(E28&gt;30,"2","1"))))))</f>
        <v>4</v>
      </c>
      <c r="E28" s="14" t="n">
        <v>109.336430956875</v>
      </c>
      <c r="F28" s="3" t="str">
        <f aca="false">CONCATENATE(B28,D28)</f>
        <v>44</v>
      </c>
      <c r="I28" s="9" t="s">
        <v>107</v>
      </c>
      <c r="J28" s="1" t="s">
        <v>53</v>
      </c>
      <c r="K28" s="44" t="n">
        <f aca="false">(K16+K19)/K20</f>
        <v>0.971428571428571</v>
      </c>
      <c r="L28" s="44" t="n">
        <f aca="false">(L16+L19)/L20</f>
        <v>0.771428571428571</v>
      </c>
      <c r="M28" s="44" t="n">
        <f aca="false">(M16+M19)/M20</f>
        <v>0.714285714285714</v>
      </c>
      <c r="N28" s="44" t="n">
        <f aca="false">(N16+N19)/N20</f>
        <v>0.228571428571429</v>
      </c>
      <c r="O28" s="44" t="n">
        <f aca="false">(O16+O19)/O20</f>
        <v>0.828571428571429</v>
      </c>
      <c r="P28" s="44" t="n">
        <f aca="false">(P16+P19)/P20</f>
        <v>0.885714285714286</v>
      </c>
      <c r="Q28" s="44" t="n">
        <f aca="false">(Q16+Q19)/Q20</f>
        <v>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5</v>
      </c>
      <c r="C29" s="14" t="n">
        <v>149.285261663732</v>
      </c>
      <c r="D29" s="13" t="str">
        <f aca="false">IF(E29&gt;200,"7",IF(E29&gt;150,"6",IF(E29&gt;115,"5",IF(E29&gt;84,"4",IF(E29&gt;50,"3",IF(E29&gt;30,"2","1"))))))</f>
        <v>6</v>
      </c>
      <c r="E29" s="14" t="n">
        <v>160.38961038961</v>
      </c>
      <c r="F29" s="3" t="str">
        <f aca="false">CONCATENATE(B29,D29)</f>
        <v>56</v>
      </c>
      <c r="I29" s="9" t="s">
        <v>109</v>
      </c>
      <c r="J29" s="1" t="s">
        <v>110</v>
      </c>
      <c r="K29" s="44" t="e">
        <f aca="false">K16/(K16+K17)</f>
        <v>#DIV/0!</v>
      </c>
      <c r="L29" s="44" t="e">
        <f aca="false">L16/(L16+L17)</f>
        <v>#DIV/0!</v>
      </c>
      <c r="M29" s="44" t="e">
        <f aca="false">M16/(M16+M17)</f>
        <v>#DIV/0!</v>
      </c>
      <c r="N29" s="44" t="n">
        <f aca="false">N16/(N16+N17)</f>
        <v>0.205882352941176</v>
      </c>
      <c r="O29" s="44" t="n">
        <f aca="false">O16/(O16+O17)</f>
        <v>0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4</v>
      </c>
      <c r="C30" s="14" t="n">
        <v>97.8011171967176</v>
      </c>
      <c r="D30" s="13" t="str">
        <f aca="false">IF(E30&gt;200,"7",IF(E30&gt;150,"6",IF(E30&gt;115,"5",IF(E30&gt;84,"4",IF(E30&gt;50,"3",IF(E30&gt;30,"2","1"))))))</f>
        <v>4</v>
      </c>
      <c r="E30" s="14" t="n">
        <v>111.120726958027</v>
      </c>
      <c r="F30" s="3" t="str">
        <f aca="false">CONCATENATE(B30,D30)</f>
        <v>44</v>
      </c>
      <c r="I30" s="9" t="s">
        <v>112</v>
      </c>
      <c r="J30" s="1" t="s">
        <v>113</v>
      </c>
      <c r="K30" s="44" t="n">
        <f aca="false">K16/(K16+K17+K18)</f>
        <v>0</v>
      </c>
      <c r="L30" s="44" t="n">
        <f aca="false">L16/(L16+L17+L18)</f>
        <v>0</v>
      </c>
      <c r="M30" s="44" t="n">
        <f aca="false">M16/(M16+M17+M18)</f>
        <v>0</v>
      </c>
      <c r="N30" s="44" t="n">
        <f aca="false">N16/(N16+N17+N18)</f>
        <v>0.205882352941176</v>
      </c>
      <c r="O30" s="44" t="n">
        <f aca="false">O16/(O16+O17+O18)</f>
        <v>0</v>
      </c>
      <c r="P30" s="44" t="n">
        <f aca="false">P16/(P16+P17+P18)</f>
        <v>0</v>
      </c>
      <c r="Q30" s="44" t="e">
        <f aca="false">Q16/(Q16+Q17+Q18)</f>
        <v>#DIV/0!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4</v>
      </c>
      <c r="C31" s="14" t="n">
        <v>104.4011025427</v>
      </c>
      <c r="D31" s="13" t="str">
        <f aca="false">IF(E31&gt;200,"7",IF(E31&gt;150,"6",IF(E31&gt;115,"5",IF(E31&gt;84,"4",IF(E31&gt;50,"3",IF(E31&gt;30,"2","1"))))))</f>
        <v>6</v>
      </c>
      <c r="E31" s="14" t="n">
        <v>168.567807351077</v>
      </c>
      <c r="F31" s="3" t="str">
        <f aca="false">CONCATENATE(B31,D31)</f>
        <v>46</v>
      </c>
      <c r="I31" s="9" t="s">
        <v>115</v>
      </c>
      <c r="J31" s="1" t="s">
        <v>116</v>
      </c>
      <c r="K31" s="44" t="n">
        <f aca="false">K25-K26</f>
        <v>0</v>
      </c>
      <c r="L31" s="44" t="n">
        <f aca="false">L25-L26</f>
        <v>0</v>
      </c>
      <c r="M31" s="44" t="n">
        <f aca="false">M25-M26</f>
        <v>0</v>
      </c>
      <c r="N31" s="44" t="n">
        <f aca="false">N25-N26</f>
        <v>0.0357142857142857</v>
      </c>
      <c r="O31" s="44" t="n">
        <f aca="false">O25-O26</f>
        <v>-0.0333333333333333</v>
      </c>
      <c r="P31" s="44" t="n">
        <f aca="false">P25-P26</f>
        <v>0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4</v>
      </c>
      <c r="C32" s="14" t="n">
        <v>101.125839746375</v>
      </c>
      <c r="D32" s="13" t="str">
        <f aca="false">IF(E32&gt;200,"7",IF(E32&gt;150,"6",IF(E32&gt;115,"5",IF(E32&gt;84,"4",IF(E32&gt;50,"3",IF(E32&gt;30,"2","1"))))))</f>
        <v>5</v>
      </c>
      <c r="E32" s="14" t="n">
        <v>128.484400959941</v>
      </c>
      <c r="F32" s="3" t="str">
        <f aca="false">CONCATENATE(B32,D32)</f>
        <v>45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e">
        <f aca="false">(M16*M19)/(M17*M18)</f>
        <v>#DIV/0!</v>
      </c>
      <c r="N32" s="44" t="e">
        <f aca="false">(N16*N19)/(N17*N18)</f>
        <v>#DIV/0!</v>
      </c>
      <c r="O32" s="44" t="n">
        <f aca="false">(O16*O19)/(O17*O18)</f>
        <v>0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4</v>
      </c>
      <c r="C33" s="14" t="n">
        <v>113.731439521909</v>
      </c>
      <c r="D33" s="13" t="str">
        <f aca="false">IF(E33&gt;200,"7",IF(E33&gt;150,"6",IF(E33&gt;115,"5",IF(E33&gt;84,"4",IF(E33&gt;50,"3",IF(E33&gt;30,"2","1"))))))</f>
        <v>6</v>
      </c>
      <c r="E33" s="14" t="n">
        <v>164.148448935266</v>
      </c>
      <c r="F33" s="3" t="str">
        <f aca="false">CONCATENATE(B33,D33)</f>
        <v>46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4</v>
      </c>
      <c r="C34" s="14" t="n">
        <v>84.7240832684848</v>
      </c>
      <c r="D34" s="13" t="str">
        <f aca="false">IF(E34&gt;200,"7",IF(E34&gt;150,"6",IF(E34&gt;115,"5",IF(E34&gt;84,"4",IF(E34&gt;50,"3",IF(E34&gt;30,"2","1"))))))</f>
        <v>3</v>
      </c>
      <c r="E34" s="14" t="n">
        <v>72.1826663393076</v>
      </c>
      <c r="F34" s="3" t="str">
        <f aca="false">CONCATENATE(B34,D34)</f>
        <v>43</v>
      </c>
      <c r="J34" s="1" t="s">
        <v>72</v>
      </c>
      <c r="K34" s="1" t="n">
        <f aca="false">K4+L4+SUM(K5:M5)+SUM(L6:N6)+SUM(M7:O7)+SUM(N8:P8)+SUM(O9:Q9)+SUM(P10:Q10)</f>
        <v>23</v>
      </c>
      <c r="L34" s="1" t="n">
        <f aca="false">K34/R11*100</f>
        <v>65.7142857142857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4</v>
      </c>
      <c r="C35" s="14" t="n">
        <v>111.771639821547</v>
      </c>
      <c r="D35" s="13" t="str">
        <f aca="false">IF(E35&gt;200,"7",IF(E35&gt;150,"6",IF(E35&gt;115,"5",IF(E35&gt;84,"4",IF(E35&gt;50,"3",IF(E35&gt;30,"2","1"))))))</f>
        <v>5</v>
      </c>
      <c r="E35" s="14" t="n">
        <v>131.847133757962</v>
      </c>
      <c r="F35" s="3" t="str">
        <f aca="false">CONCATENATE(B35,D35)</f>
        <v>45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4</v>
      </c>
      <c r="C36" s="14" t="n">
        <v>108.071826781371</v>
      </c>
      <c r="D36" s="13" t="str">
        <f aca="false">IF(E36&gt;200,"7",IF(E36&gt;150,"6",IF(E36&gt;115,"5",IF(E36&gt;84,"4",IF(E36&gt;50,"3",IF(E36&gt;30,"2","1"))))))</f>
        <v>2</v>
      </c>
      <c r="E36" s="14" t="n">
        <v>44.8087431693989</v>
      </c>
      <c r="F36" s="3" t="str">
        <f aca="false">CONCATENATE(B36,D36)</f>
        <v>42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4</v>
      </c>
      <c r="C37" s="14" t="n">
        <v>97.7169082128855</v>
      </c>
      <c r="D37" s="13" t="str">
        <f aca="false">IF(E37&gt;200,"7",IF(E37&gt;150,"6",IF(E37&gt;115,"5",IF(E37&gt;84,"4",IF(E37&gt;50,"3",IF(E37&gt;30,"2","1"))))))</f>
        <v>4</v>
      </c>
      <c r="E37" s="14" t="n">
        <v>91.5941351714469</v>
      </c>
      <c r="F37" s="3" t="str">
        <f aca="false">CONCATENATE(B37,D37)</f>
        <v>44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4</v>
      </c>
      <c r="C38" s="14" t="n">
        <v>92.2564963774036</v>
      </c>
      <c r="D38" s="13" t="str">
        <f aca="false">IF(E38&gt;200,"7",IF(E38&gt;150,"6",IF(E38&gt;115,"5",IF(E38&gt;84,"4",IF(E38&gt;50,"3",IF(E38&gt;30,"2","1"))))))</f>
        <v>2</v>
      </c>
      <c r="E38" s="14" t="n">
        <v>48.8584474885845</v>
      </c>
      <c r="F38" s="3" t="str">
        <f aca="false">CONCATENATE(B38,D38)</f>
        <v>42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0" activeCellId="0" sqref="C30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4</v>
      </c>
      <c r="C3" s="14" t="n">
        <v>107.043029325252</v>
      </c>
      <c r="D3" s="13" t="str">
        <f aca="false">IF(E3&gt;200,"7",IF(E3&gt;150,"6",IF(E3&gt;115,"5",IF(E3&gt;84,"4",IF(E3&gt;50,"3",IF(E3&gt;30,"2","1"))))))</f>
        <v>1</v>
      </c>
      <c r="E3" s="14" t="n">
        <v>23.9329876346231</v>
      </c>
      <c r="F3" s="3" t="str">
        <f aca="false">CONCATENATE(B3,D3)</f>
        <v>41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4</v>
      </c>
      <c r="C4" s="14" t="n">
        <v>105.971258004909</v>
      </c>
      <c r="D4" s="13" t="str">
        <f aca="false">IF(E4&gt;200,"7",IF(E4&gt;150,"6",IF(E4&gt;115,"5",IF(E4&gt;84,"4",IF(E4&gt;50,"3",IF(E4&gt;30,"2","1"))))))</f>
        <v>4</v>
      </c>
      <c r="E4" s="14" t="n">
        <v>94.4669365721997</v>
      </c>
      <c r="F4" s="3" t="str">
        <f aca="false">CONCATENATE(B4,D4)</f>
        <v>44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5</v>
      </c>
      <c r="C5" s="14" t="n">
        <v>120.056498566046</v>
      </c>
      <c r="D5" s="13" t="str">
        <f aca="false">IF(E5&gt;200,"7",IF(E5&gt;150,"6",IF(E5&gt;115,"5",IF(E5&gt;84,"4",IF(E5&gt;50,"3",IF(E5&gt;30,"2","1"))))))</f>
        <v>1</v>
      </c>
      <c r="E5" s="14" t="n">
        <v>9.24385283786282</v>
      </c>
      <c r="F5" s="3" t="str">
        <f aca="false">CONCATENATE(B5,D5)</f>
        <v>51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5</v>
      </c>
      <c r="C6" s="14" t="n">
        <v>117.845811305601</v>
      </c>
      <c r="D6" s="13" t="str">
        <f aca="false">IF(E6&gt;200,"7",IF(E6&gt;150,"6",IF(E6&gt;115,"5",IF(E6&gt;84,"4",IF(E6&gt;50,"3",IF(E6&gt;30,"2","1"))))))</f>
        <v>3</v>
      </c>
      <c r="E6" s="14" t="n">
        <v>59.7443630618986</v>
      </c>
      <c r="F6" s="3" t="str">
        <f aca="false">CONCATENATE(B6,D6)</f>
        <v>53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0</v>
      </c>
      <c r="L6" s="1" t="n">
        <f aca="false">COUNTIF($F$3:$F$401,"32")</f>
        <v>1</v>
      </c>
      <c r="M6" s="24" t="n">
        <f aca="false">COUNTIF($F$3:$F$401,"33")</f>
        <v>0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1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0.0294117647058823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0.0294117647058823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4</v>
      </c>
      <c r="C7" s="14" t="n">
        <v>108.732506367329</v>
      </c>
      <c r="D7" s="13" t="str">
        <f aca="false">IF(E7&gt;200,"7",IF(E7&gt;150,"6",IF(E7&gt;115,"5",IF(E7&gt;84,"4",IF(E7&gt;50,"3",IF(E7&gt;30,"2","1"))))))</f>
        <v>1</v>
      </c>
      <c r="E7" s="14" t="n">
        <v>15.0980392156863</v>
      </c>
      <c r="F7" s="3" t="str">
        <f aca="false">CONCATENATE(B7,D7)</f>
        <v>41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12</v>
      </c>
      <c r="L7" s="1" t="n">
        <f aca="false">COUNTIF($F$3:$F$401,"42")</f>
        <v>2</v>
      </c>
      <c r="M7" s="1" t="n">
        <f aca="false">COUNTIF($F$3:$F$401,"43")</f>
        <v>5</v>
      </c>
      <c r="N7" s="24" t="n">
        <f aca="false">COUNTIF($F$3:$F$401,"44")</f>
        <v>3</v>
      </c>
      <c r="O7" s="1" t="n">
        <f aca="false">COUNTIF($F$3:$F$401,"45")</f>
        <v>0</v>
      </c>
      <c r="P7" s="1" t="n">
        <f aca="false">COUNTIF($F$3:$F$401,"46")</f>
        <v>0</v>
      </c>
      <c r="Q7" s="1" t="n">
        <f aca="false">COUNTIF($F$3:$F$401,"47")</f>
        <v>0</v>
      </c>
      <c r="R7" s="25" t="n">
        <f aca="false">SUM(K7:Q7)</f>
        <v>22</v>
      </c>
      <c r="T7" s="21"/>
      <c r="U7" s="21"/>
      <c r="V7" s="18" t="n">
        <v>4</v>
      </c>
      <c r="W7" s="27" t="n">
        <f aca="false">K7/$R$11</f>
        <v>0.352941176470588</v>
      </c>
      <c r="X7" s="27" t="n">
        <f aca="false">L7/$R$11</f>
        <v>0.0588235294117647</v>
      </c>
      <c r="Y7" s="27" t="n">
        <f aca="false">M7/$R$11</f>
        <v>0.147058823529412</v>
      </c>
      <c r="Z7" s="26" t="n">
        <f aca="false">N7/$R$11</f>
        <v>0.0882352941176471</v>
      </c>
      <c r="AA7" s="27" t="n">
        <f aca="false">O7/$R$11</f>
        <v>0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0.647058823529412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4</v>
      </c>
      <c r="C8" s="14" t="n">
        <v>92.5580432676779</v>
      </c>
      <c r="D8" s="13" t="str">
        <f aca="false">IF(E8&gt;200,"7",IF(E8&gt;150,"6",IF(E8&gt;115,"5",IF(E8&gt;84,"4",IF(E8&gt;50,"3",IF(E8&gt;30,"2","1"))))))</f>
        <v>3</v>
      </c>
      <c r="E8" s="14" t="n">
        <v>56.6352429296592</v>
      </c>
      <c r="F8" s="3" t="str">
        <f aca="false">CONCATENATE(B8,D8)</f>
        <v>43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4</v>
      </c>
      <c r="L8" s="1" t="n">
        <f aca="false">COUNTIF($F$3:$F$401,"52")</f>
        <v>2</v>
      </c>
      <c r="M8" s="1" t="n">
        <f aca="false">COUNTIF($F$3:$F$401,"53")</f>
        <v>3</v>
      </c>
      <c r="N8" s="1" t="n">
        <f aca="false">COUNTIF($F$3:$F$401,"54")</f>
        <v>1</v>
      </c>
      <c r="O8" s="24" t="n">
        <f aca="false">COUNTIF($F$3:$F$401,"55")</f>
        <v>0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10</v>
      </c>
      <c r="T8" s="21"/>
      <c r="U8" s="21"/>
      <c r="V8" s="19" t="n">
        <v>5</v>
      </c>
      <c r="W8" s="27" t="n">
        <f aca="false">K8/$R$11</f>
        <v>0.117647058823529</v>
      </c>
      <c r="X8" s="27" t="n">
        <f aca="false">L8/$R$11</f>
        <v>0.0588235294117647</v>
      </c>
      <c r="Y8" s="27" t="n">
        <f aca="false">M8/$R$11</f>
        <v>0.0882352941176471</v>
      </c>
      <c r="Z8" s="27" t="n">
        <f aca="false">N8/$R$11</f>
        <v>0.0294117647058823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0.294117647058823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3</v>
      </c>
      <c r="C9" s="14" t="n">
        <v>80.8931734311958</v>
      </c>
      <c r="D9" s="13" t="str">
        <f aca="false">IF(E9&gt;200,"7",IF(E9&gt;150,"6",IF(E9&gt;115,"5",IF(E9&gt;84,"4",IF(E9&gt;50,"3",IF(E9&gt;30,"2","1"))))))</f>
        <v>2</v>
      </c>
      <c r="E9" s="14" t="n">
        <v>42.0007636502482</v>
      </c>
      <c r="F9" s="3" t="str">
        <f aca="false">CONCATENATE(B9,D9)</f>
        <v>32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4</v>
      </c>
      <c r="C10" s="14" t="n">
        <v>99.6058343313354</v>
      </c>
      <c r="D10" s="13" t="str">
        <f aca="false">IF(E10&gt;200,"7",IF(E10&gt;150,"6",IF(E10&gt;115,"5",IF(E10&gt;84,"4",IF(E10&gt;50,"3",IF(E10&gt;30,"2","1"))))))</f>
        <v>3</v>
      </c>
      <c r="E10" s="14" t="n">
        <v>64.0687679083095</v>
      </c>
      <c r="F10" s="3" t="str">
        <f aca="false">CONCATENATE(B10,D10)</f>
        <v>43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1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1</v>
      </c>
      <c r="T10" s="21"/>
      <c r="U10" s="21"/>
      <c r="V10" s="20" t="n">
        <v>7</v>
      </c>
      <c r="W10" s="27" t="n">
        <f aca="false">K10/$R$11</f>
        <v>0.0294117647058823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0.0294117647058823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5</v>
      </c>
      <c r="C11" s="14" t="n">
        <v>119.580023150772</v>
      </c>
      <c r="D11" s="13" t="str">
        <f aca="false">IF(E11&gt;200,"7",IF(E11&gt;150,"6",IF(E11&gt;115,"5",IF(E11&gt;84,"4",IF(E11&gt;50,"3",IF(E11&gt;30,"2","1"))))))</f>
        <v>3</v>
      </c>
      <c r="E11" s="14" t="n">
        <v>63.7982195845697</v>
      </c>
      <c r="F11" s="3" t="str">
        <f aca="false">CONCATENATE(B11,D11)</f>
        <v>53</v>
      </c>
      <c r="G11" s="35"/>
      <c r="H11" s="35"/>
      <c r="I11" s="36"/>
      <c r="J11" s="21"/>
      <c r="K11" s="37" t="n">
        <f aca="false">SUM(K4:K10)</f>
        <v>17</v>
      </c>
      <c r="L11" s="37" t="n">
        <f aca="false">SUM(L4:L10)</f>
        <v>5</v>
      </c>
      <c r="M11" s="37" t="n">
        <f aca="false">SUM(M4:M10)</f>
        <v>8</v>
      </c>
      <c r="N11" s="37" t="n">
        <f aca="false">SUM(N4:N10)</f>
        <v>4</v>
      </c>
      <c r="O11" s="37" t="n">
        <f aca="false">SUM(O4:O10)</f>
        <v>0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34</v>
      </c>
      <c r="T11" s="21"/>
      <c r="U11" s="21"/>
      <c r="V11" s="21"/>
      <c r="W11" s="28" t="n">
        <f aca="false">K11/$R$11</f>
        <v>0.5</v>
      </c>
      <c r="X11" s="28" t="n">
        <f aca="false">L11/$R$11</f>
        <v>0.147058823529412</v>
      </c>
      <c r="Y11" s="28" t="n">
        <f aca="false">M11/$R$11</f>
        <v>0.235294117647059</v>
      </c>
      <c r="Z11" s="28" t="n">
        <f aca="false">N11/$R$11</f>
        <v>0.117647058823529</v>
      </c>
      <c r="AA11" s="28" t="n">
        <f aca="false">O11/$R$11</f>
        <v>0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4</v>
      </c>
      <c r="C12" s="14" t="n">
        <v>111.089695722217</v>
      </c>
      <c r="D12" s="13" t="str">
        <f aca="false">IF(E12&gt;200,"7",IF(E12&gt;150,"6",IF(E12&gt;115,"5",IF(E12&gt;84,"4",IF(E12&gt;50,"3",IF(E12&gt;30,"2","1"))))))</f>
        <v>1</v>
      </c>
      <c r="E12" s="14" t="n">
        <v>0</v>
      </c>
      <c r="F12" s="3" t="str">
        <f aca="false">CONCATENATE(B12,D12)</f>
        <v>41</v>
      </c>
      <c r="G12" s="35"/>
      <c r="H12" s="35"/>
      <c r="J12" s="46" t="s">
        <v>72</v>
      </c>
      <c r="K12" s="47" t="n">
        <f aca="false">K34</f>
        <v>10</v>
      </c>
      <c r="L12" s="48" t="n">
        <f aca="false">L34</f>
        <v>29.4117647058824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4</v>
      </c>
      <c r="C13" s="14" t="n">
        <v>109.864273614935</v>
      </c>
      <c r="D13" s="13" t="str">
        <f aca="false">IF(E13&gt;200,"7",IF(E13&gt;150,"6",IF(E13&gt;115,"5",IF(E13&gt;84,"4",IF(E13&gt;50,"3",IF(E13&gt;30,"2","1"))))))</f>
        <v>4</v>
      </c>
      <c r="E13" s="14" t="n">
        <v>90.574456218628</v>
      </c>
      <c r="F13" s="3" t="str">
        <f aca="false">CONCATENATE(B13,D13)</f>
        <v>44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5</v>
      </c>
      <c r="C14" s="14" t="n">
        <v>120.323790089214</v>
      </c>
      <c r="D14" s="13" t="str">
        <f aca="false">IF(E14&gt;200,"7",IF(E14&gt;150,"6",IF(E14&gt;115,"5",IF(E14&gt;84,"4",IF(E14&gt;50,"3",IF(E14&gt;30,"2","1"))))))</f>
        <v>2</v>
      </c>
      <c r="E14" s="14" t="n">
        <v>39.7172520432958</v>
      </c>
      <c r="F14" s="3" t="str">
        <f aca="false">CONCATENATE(B14,D14)</f>
        <v>52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4</v>
      </c>
      <c r="C15" s="14" t="n">
        <v>106.900695866683</v>
      </c>
      <c r="D15" s="13" t="str">
        <f aca="false">IF(E15&gt;200,"7",IF(E15&gt;150,"6",IF(E15&gt;115,"5",IF(E15&gt;84,"4",IF(E15&gt;50,"3",IF(E15&gt;30,"2","1"))))))</f>
        <v>1</v>
      </c>
      <c r="E15" s="14" t="n">
        <v>13.6469089751171</v>
      </c>
      <c r="F15" s="3" t="str">
        <f aca="false">CONCATENATE(B15,D15)</f>
        <v>41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0.0882352941176471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4</v>
      </c>
      <c r="C16" s="14" t="n">
        <v>107.712154233642</v>
      </c>
      <c r="D16" s="13" t="str">
        <f aca="false">IF(E16&gt;200,"7",IF(E16&gt;150,"6",IF(E16&gt;115,"5",IF(E16&gt;84,"4",IF(E16&gt;50,"3",IF(E16&gt;30,"2","1"))))))</f>
        <v>3</v>
      </c>
      <c r="E16" s="14" t="n">
        <v>57.2903225806452</v>
      </c>
      <c r="F16" s="3" t="str">
        <f aca="false">CONCATENATE(B16,D16)</f>
        <v>43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0</v>
      </c>
      <c r="M16" s="1" t="n">
        <f aca="false">M6</f>
        <v>0</v>
      </c>
      <c r="N16" s="1" t="n">
        <f aca="false">N7</f>
        <v>3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0.0830449826989619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5</v>
      </c>
      <c r="C17" s="14" t="n">
        <v>124.300960201633</v>
      </c>
      <c r="D17" s="13" t="str">
        <f aca="false">IF(E17&gt;200,"7",IF(E17&gt;150,"6",IF(E17&gt;115,"5",IF(E17&gt;84,"4",IF(E17&gt;50,"3",IF(E17&gt;30,"2","1"))))))</f>
        <v>3</v>
      </c>
      <c r="E17" s="14" t="n">
        <v>56.1638111157543</v>
      </c>
      <c r="F17" s="3" t="str">
        <f aca="false">CONCATENATE(B17,D17)</f>
        <v>53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1</v>
      </c>
      <c r="N17" s="1" t="n">
        <f aca="false">R7-N16</f>
        <v>19</v>
      </c>
      <c r="O17" s="1" t="n">
        <f aca="false">R8-O16</f>
        <v>10</v>
      </c>
      <c r="P17" s="1" t="n">
        <f aca="false">R9-P16</f>
        <v>0</v>
      </c>
      <c r="Q17" s="1" t="n">
        <f aca="false">R10-Q16</f>
        <v>1</v>
      </c>
      <c r="W17" s="0" t="s">
        <v>81</v>
      </c>
      <c r="X17" s="42" t="n">
        <f aca="false">(W11^2)+(X11^2)+(Y11^2)+(Z11^2)+(AA11^2)+(AB11^2)+(AC11^2)</f>
        <v>0.34083044982699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4</v>
      </c>
      <c r="C18" s="14" t="n">
        <v>109.898767427906</v>
      </c>
      <c r="D18" s="13" t="str">
        <f aca="false">IF(E18&gt;200,"7",IF(E18&gt;150,"6",IF(E18&gt;115,"5",IF(E18&gt;84,"4",IF(E18&gt;50,"3",IF(E18&gt;30,"2","1"))))))</f>
        <v>3</v>
      </c>
      <c r="E18" s="14" t="n">
        <v>52.6315789473684</v>
      </c>
      <c r="F18" s="3" t="str">
        <f aca="false">CONCATENATE(B18,D18)</f>
        <v>43</v>
      </c>
      <c r="G18" s="32" t="n">
        <v>5</v>
      </c>
      <c r="H18" s="3" t="s">
        <v>82</v>
      </c>
      <c r="J18" s="1" t="s">
        <v>83</v>
      </c>
      <c r="K18" s="1" t="n">
        <f aca="false">K11-K16</f>
        <v>17</v>
      </c>
      <c r="L18" s="1" t="n">
        <f aca="false">L11-L16</f>
        <v>5</v>
      </c>
      <c r="M18" s="1" t="n">
        <f aca="false">M11-M16</f>
        <v>8</v>
      </c>
      <c r="N18" s="1" t="n">
        <f aca="false">N11-N16</f>
        <v>1</v>
      </c>
      <c r="O18" s="1" t="n">
        <f aca="false">O11-O16</f>
        <v>0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4</v>
      </c>
      <c r="C19" s="14" t="n">
        <v>97.9035428302175</v>
      </c>
      <c r="D19" s="13" t="str">
        <f aca="false">IF(E19&gt;200,"7",IF(E19&gt;150,"6",IF(E19&gt;115,"5",IF(E19&gt;84,"4",IF(E19&gt;50,"3",IF(E19&gt;30,"2","1"))))))</f>
        <v>4</v>
      </c>
      <c r="E19" s="14" t="n">
        <v>95.9123087462891</v>
      </c>
      <c r="F19" s="3" t="str">
        <f aca="false">CONCATENATE(B19,D19)</f>
        <v>44</v>
      </c>
      <c r="G19" s="33" t="n">
        <v>6</v>
      </c>
      <c r="H19" s="3" t="s">
        <v>84</v>
      </c>
      <c r="J19" s="1" t="s">
        <v>85</v>
      </c>
      <c r="K19" s="1" t="n">
        <f aca="false">$R$11-R4-K11+K16</f>
        <v>17</v>
      </c>
      <c r="L19" s="1" t="n">
        <f aca="false">$R$11-R5-L11+L16</f>
        <v>29</v>
      </c>
      <c r="M19" s="1" t="n">
        <f aca="false">$R$11-R6-M11+M16</f>
        <v>25</v>
      </c>
      <c r="N19" s="1" t="n">
        <f aca="false">$R$11-R7-N11+N16</f>
        <v>11</v>
      </c>
      <c r="O19" s="1" t="n">
        <f aca="false">$R$11-R8-O11+O16</f>
        <v>24</v>
      </c>
      <c r="P19" s="1" t="n">
        <f aca="false">$R$11-R9-P11+P16</f>
        <v>34</v>
      </c>
      <c r="Q19" s="43" t="n">
        <f aca="false">$R$11-R10-Q11+Q16</f>
        <v>33</v>
      </c>
      <c r="W19" s="0" t="s">
        <v>51</v>
      </c>
      <c r="X19" s="42" t="n">
        <f aca="false">(X15-X16)/(1-X16)</f>
        <v>0.00566037735849058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4</v>
      </c>
      <c r="C20" s="14" t="n">
        <v>110.197649735814</v>
      </c>
      <c r="D20" s="13" t="str">
        <f aca="false">IF(E20&gt;200,"7",IF(E20&gt;150,"6",IF(E20&gt;115,"5",IF(E20&gt;84,"4",IF(E20&gt;50,"3",IF(E20&gt;30,"2","1"))))))</f>
        <v>1</v>
      </c>
      <c r="E20" s="14" t="n">
        <v>22.7790432801822</v>
      </c>
      <c r="F20" s="3" t="str">
        <f aca="false">CONCATENATE(B20,D20)</f>
        <v>41</v>
      </c>
      <c r="G20" s="34" t="n">
        <v>7</v>
      </c>
      <c r="H20" s="35" t="s">
        <v>86</v>
      </c>
      <c r="J20" s="1" t="s">
        <v>87</v>
      </c>
      <c r="K20" s="1" t="n">
        <f aca="false">SUM(K16:K19)</f>
        <v>34</v>
      </c>
      <c r="L20" s="1" t="n">
        <f aca="false">SUM(L16:L19)</f>
        <v>34</v>
      </c>
      <c r="M20" s="1" t="n">
        <f aca="false">SUM(M16:M19)</f>
        <v>34</v>
      </c>
      <c r="N20" s="1" t="n">
        <f aca="false">SUM(N16:N19)</f>
        <v>34</v>
      </c>
      <c r="O20" s="1" t="n">
        <f aca="false">SUM(O16:O19)</f>
        <v>34</v>
      </c>
      <c r="P20" s="1" t="n">
        <f aca="false">SUM(P16:P19)</f>
        <v>34</v>
      </c>
      <c r="Q20" s="1" t="n">
        <f aca="false">SUM(Q16:Q19)</f>
        <v>34</v>
      </c>
      <c r="W20" s="0" t="s">
        <v>52</v>
      </c>
      <c r="X20" s="42" t="n">
        <f aca="false">(X15-X16)/(1-X17)</f>
        <v>0.00787401574803151</v>
      </c>
    </row>
    <row r="21" customFormat="false" ht="14.4" hidden="false" customHeight="false" outlineLevel="0" collapsed="false">
      <c r="A21" s="0" t="n">
        <v>19</v>
      </c>
      <c r="B21" s="13"/>
      <c r="C21" s="14"/>
      <c r="D21" s="13"/>
      <c r="E21" s="14"/>
      <c r="G21" s="35"/>
      <c r="H21" s="35"/>
      <c r="W21" s="0" t="s">
        <v>53</v>
      </c>
      <c r="X21" s="42" t="n">
        <f aca="false">(K4+L5+M6+N7+O8+P9+Q10)/R11</f>
        <v>0.0882352941176471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4</v>
      </c>
      <c r="C22" s="14" t="n">
        <v>105.377997272926</v>
      </c>
      <c r="D22" s="13" t="str">
        <f aca="false">IF(E22&gt;200,"7",IF(E22&gt;150,"6",IF(E22&gt;115,"5",IF(E22&gt;84,"4",IF(E22&gt;50,"3",IF(E22&gt;30,"2","1"))))))</f>
        <v>1</v>
      </c>
      <c r="E22" s="14" t="n">
        <v>12.1960072595281</v>
      </c>
      <c r="F22" s="3" t="str">
        <f aca="false">CONCATENATE(B22,D22)</f>
        <v>41</v>
      </c>
      <c r="G22" s="35"/>
      <c r="H22" s="35"/>
      <c r="I22" s="9" t="s">
        <v>89</v>
      </c>
      <c r="J22" s="1" t="s">
        <v>90</v>
      </c>
      <c r="K22" s="44" t="n">
        <f aca="false">(K16+K18)/K20</f>
        <v>0.5</v>
      </c>
      <c r="L22" s="44" t="n">
        <f aca="false">(L16+L18)/L20</f>
        <v>0.147058823529412</v>
      </c>
      <c r="M22" s="44" t="n">
        <f aca="false">(M16+M18)/M20</f>
        <v>0.235294117647059</v>
      </c>
      <c r="N22" s="44" t="n">
        <f aca="false">(N16+N18)/N20</f>
        <v>0.117647058823529</v>
      </c>
      <c r="O22" s="44" t="n">
        <f aca="false">(O16+O18)/O20</f>
        <v>0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5</v>
      </c>
      <c r="C23" s="14" t="n">
        <v>121.256103647941</v>
      </c>
      <c r="D23" s="13" t="str">
        <f aca="false">IF(E23&gt;200,"7",IF(E23&gt;150,"6",IF(E23&gt;115,"5",IF(E23&gt;84,"4",IF(E23&gt;50,"3",IF(E23&gt;30,"2","1"))))))</f>
        <v>4</v>
      </c>
      <c r="E23" s="14" t="n">
        <v>112.137130218413</v>
      </c>
      <c r="F23" s="3" t="str">
        <f aca="false">CONCATENATE(B23,D23)</f>
        <v>54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</v>
      </c>
      <c r="M23" s="44" t="n">
        <f aca="false">(M16+M17)/M20</f>
        <v>0.0294117647058823</v>
      </c>
      <c r="N23" s="44" t="n">
        <f aca="false">(N16+N17)/N20</f>
        <v>0.647058823529412</v>
      </c>
      <c r="O23" s="44" t="n">
        <f aca="false">(O16+O17)/O20</f>
        <v>0.294117647058823</v>
      </c>
      <c r="P23" s="44" t="n">
        <f aca="false">(P16+P17)/P20</f>
        <v>0</v>
      </c>
      <c r="Q23" s="44" t="n">
        <f aca="false">(Q16+Q17)/Q20</f>
        <v>0.0294117647058823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4</v>
      </c>
      <c r="C24" s="14" t="n">
        <v>112.19386188751</v>
      </c>
      <c r="D24" s="13" t="str">
        <f aca="false">IF(E24&gt;200,"7",IF(E24&gt;150,"6",IF(E24&gt;115,"5",IF(E24&gt;84,"4",IF(E24&gt;50,"3",IF(E24&gt;30,"2","1"))))))</f>
        <v>2</v>
      </c>
      <c r="E24" s="14" t="n">
        <v>46.2992125984252</v>
      </c>
      <c r="F24" s="3" t="str">
        <f aca="false">CONCATENATE(B24,D24)</f>
        <v>42</v>
      </c>
      <c r="I24" s="9" t="s">
        <v>96</v>
      </c>
      <c r="J24" s="1" t="s">
        <v>97</v>
      </c>
      <c r="K24" s="44" t="n">
        <f aca="false">(K16+K17)/(K16+K18)</f>
        <v>0</v>
      </c>
      <c r="L24" s="44" t="n">
        <f aca="false">(L16+L17)/(L16+L18)</f>
        <v>0</v>
      </c>
      <c r="M24" s="44" t="n">
        <f aca="false">(M16+M17)/(M16+M18)</f>
        <v>0.125</v>
      </c>
      <c r="N24" s="44" t="n">
        <f aca="false">(N16+N17)/(N16+N18)</f>
        <v>5.5</v>
      </c>
      <c r="O24" s="44" t="e">
        <f aca="false">(O16+O17)/(O16+O18)</f>
        <v>#DIV/0!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4</v>
      </c>
      <c r="C25" s="14" t="n">
        <v>99.4614324547265</v>
      </c>
      <c r="D25" s="13" t="str">
        <f aca="false">IF(E25&gt;200,"7",IF(E25&gt;150,"6",IF(E25&gt;115,"5",IF(E25&gt;84,"4",IF(E25&gt;50,"3",IF(E25&gt;30,"2","1"))))))</f>
        <v>1</v>
      </c>
      <c r="E25" s="14" t="n">
        <v>10.4895104895105</v>
      </c>
      <c r="F25" s="3" t="str">
        <f aca="false">CONCATENATE(B25,D25)</f>
        <v>41</v>
      </c>
      <c r="I25" s="9" t="s">
        <v>99</v>
      </c>
      <c r="J25" s="1" t="s">
        <v>100</v>
      </c>
      <c r="K25" s="44" t="n">
        <f aca="false">K16/(K16+K18)</f>
        <v>0</v>
      </c>
      <c r="L25" s="44" t="n">
        <f aca="false">L16/(L16+L18)</f>
        <v>0</v>
      </c>
      <c r="M25" s="44" t="n">
        <f aca="false">M16/(M16+M18)</f>
        <v>0</v>
      </c>
      <c r="N25" s="44" t="n">
        <f aca="false">N16/(N16+N18)</f>
        <v>0.75</v>
      </c>
      <c r="O25" s="44" t="e">
        <f aca="false">O16/(O16+O18)</f>
        <v>#DIV/0!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5</v>
      </c>
      <c r="C26" s="14" t="n">
        <v>120.825199102535</v>
      </c>
      <c r="D26" s="13" t="str">
        <f aca="false">IF(E26&gt;200,"7",IF(E26&gt;150,"6",IF(E26&gt;115,"5",IF(E26&gt;84,"4",IF(E26&gt;50,"3",IF(E26&gt;30,"2","1"))))))</f>
        <v>2</v>
      </c>
      <c r="E26" s="14" t="n">
        <v>41.4305949008499</v>
      </c>
      <c r="F26" s="3" t="str">
        <f aca="false">CONCATENATE(B26,D26)</f>
        <v>52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</v>
      </c>
      <c r="M26" s="44" t="n">
        <f aca="false">M17/(M17+M19)</f>
        <v>0.0384615384615385</v>
      </c>
      <c r="N26" s="44" t="n">
        <f aca="false">N17/(N17+N19)</f>
        <v>0.633333333333333</v>
      </c>
      <c r="O26" s="44" t="n">
        <f aca="false">O17/(O17+O19)</f>
        <v>0.294117647058823</v>
      </c>
      <c r="P26" s="44" t="n">
        <f aca="false">P17/(P17+P19)</f>
        <v>0</v>
      </c>
      <c r="Q26" s="44" t="n">
        <f aca="false">Q17/(Q17+Q19)</f>
        <v>0.0294117647058823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4</v>
      </c>
      <c r="C27" s="14" t="n">
        <v>101.981170660766</v>
      </c>
      <c r="D27" s="13" t="str">
        <f aca="false">IF(E27&gt;200,"7",IF(E27&gt;150,"6",IF(E27&gt;115,"5",IF(E27&gt;84,"4",IF(E27&gt;50,"3",IF(E27&gt;30,"2","1"))))))</f>
        <v>1</v>
      </c>
      <c r="E27" s="14" t="n">
        <v>8.75699343225493</v>
      </c>
      <c r="F27" s="3" t="str">
        <f aca="false">CONCATENATE(B27,D27)</f>
        <v>41</v>
      </c>
      <c r="I27" s="9" t="s">
        <v>104</v>
      </c>
      <c r="J27" s="1" t="s">
        <v>105</v>
      </c>
      <c r="K27" s="44" t="e">
        <f aca="false">K17/(K16+K17)</f>
        <v>#DIV/0!</v>
      </c>
      <c r="L27" s="44" t="e">
        <f aca="false">L17/(L16+L17)</f>
        <v>#DIV/0!</v>
      </c>
      <c r="M27" s="44" t="n">
        <f aca="false">M17/(M16+M17)</f>
        <v>1</v>
      </c>
      <c r="N27" s="44" t="n">
        <f aca="false">N17/(N16+N17)</f>
        <v>0.863636363636364</v>
      </c>
      <c r="O27" s="44" t="n">
        <f aca="false">O17/(O16+O17)</f>
        <v>1</v>
      </c>
      <c r="P27" s="44" t="e">
        <f aca="false">P17/(P16+P17)</f>
        <v>#DIV/0!</v>
      </c>
      <c r="Q27" s="44" t="n">
        <f aca="false">Q17/(Q16+Q17)</f>
        <v>1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5</v>
      </c>
      <c r="C28" s="14" t="n">
        <v>116.173859897214</v>
      </c>
      <c r="D28" s="13" t="str">
        <f aca="false">IF(E28&gt;200,"7",IF(E28&gt;150,"6",IF(E28&gt;115,"5",IF(E28&gt;84,"4",IF(E28&gt;50,"3",IF(E28&gt;30,"2","1"))))))</f>
        <v>1</v>
      </c>
      <c r="E28" s="14" t="n">
        <v>0</v>
      </c>
      <c r="F28" s="3" t="str">
        <f aca="false">CONCATENATE(B28,D28)</f>
        <v>51</v>
      </c>
      <c r="I28" s="9" t="s">
        <v>107</v>
      </c>
      <c r="J28" s="1" t="s">
        <v>53</v>
      </c>
      <c r="K28" s="44" t="n">
        <f aca="false">(K16+K19)/K20</f>
        <v>0.5</v>
      </c>
      <c r="L28" s="44" t="n">
        <f aca="false">(L16+L19)/L20</f>
        <v>0.852941176470588</v>
      </c>
      <c r="M28" s="44" t="n">
        <f aca="false">(M16+M19)/M20</f>
        <v>0.735294117647059</v>
      </c>
      <c r="N28" s="44" t="n">
        <f aca="false">(N16+N19)/N20</f>
        <v>0.411764705882353</v>
      </c>
      <c r="O28" s="44" t="n">
        <f aca="false">(O16+O19)/O20</f>
        <v>0.705882352941176</v>
      </c>
      <c r="P28" s="44" t="n">
        <f aca="false">(P16+P19)/P20</f>
        <v>1</v>
      </c>
      <c r="Q28" s="44" t="n">
        <f aca="false">(Q16+Q19)/Q20</f>
        <v>0.970588235294118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7</v>
      </c>
      <c r="C29" s="14" t="n">
        <v>245.410521965887</v>
      </c>
      <c r="D29" s="13" t="str">
        <f aca="false">IF(E29&gt;200,"7",IF(E29&gt;150,"6",IF(E29&gt;115,"5",IF(E29&gt;84,"4",IF(E29&gt;50,"3",IF(E29&gt;30,"2","1"))))))</f>
        <v>1</v>
      </c>
      <c r="E29" s="14" t="n">
        <v>0</v>
      </c>
      <c r="F29" s="3" t="str">
        <f aca="false">CONCATENATE(B29,D29)</f>
        <v>71</v>
      </c>
      <c r="I29" s="9" t="s">
        <v>109</v>
      </c>
      <c r="J29" s="1" t="s">
        <v>110</v>
      </c>
      <c r="K29" s="44" t="e">
        <f aca="false">K16/(K16+K17)</f>
        <v>#DIV/0!</v>
      </c>
      <c r="L29" s="44" t="e">
        <f aca="false">L16/(L16+L17)</f>
        <v>#DIV/0!</v>
      </c>
      <c r="M29" s="44" t="n">
        <f aca="false">M16/(M16+M17)</f>
        <v>0</v>
      </c>
      <c r="N29" s="44" t="n">
        <f aca="false">N16/(N16+N17)</f>
        <v>0.136363636363636</v>
      </c>
      <c r="O29" s="44" t="n">
        <f aca="false">O16/(O16+O17)</f>
        <v>0</v>
      </c>
      <c r="P29" s="44" t="e">
        <f aca="false">P16/(P16+P17)</f>
        <v>#DIV/0!</v>
      </c>
      <c r="Q29" s="44" t="n">
        <f aca="false">Q16/(Q16+Q17)</f>
        <v>0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4</v>
      </c>
      <c r="C30" s="14" t="n">
        <v>93.0672990946562</v>
      </c>
      <c r="D30" s="13" t="str">
        <f aca="false">IF(E30&gt;200,"7",IF(E30&gt;150,"6",IF(E30&gt;115,"5",IF(E30&gt;84,"4",IF(E30&gt;50,"3",IF(E30&gt;30,"2","1"))))))</f>
        <v>1</v>
      </c>
      <c r="E30" s="14" t="n">
        <v>0</v>
      </c>
      <c r="F30" s="3" t="str">
        <f aca="false">CONCATENATE(B30,D30)</f>
        <v>41</v>
      </c>
      <c r="I30" s="9" t="s">
        <v>112</v>
      </c>
      <c r="J30" s="1" t="s">
        <v>113</v>
      </c>
      <c r="K30" s="44" t="n">
        <f aca="false">K16/(K16+K17+K18)</f>
        <v>0</v>
      </c>
      <c r="L30" s="44" t="n">
        <f aca="false">L16/(L16+L17+L18)</f>
        <v>0</v>
      </c>
      <c r="M30" s="44" t="n">
        <f aca="false">M16/(M16+M17+M18)</f>
        <v>0</v>
      </c>
      <c r="N30" s="44" t="n">
        <f aca="false">N16/(N16+N17+N18)</f>
        <v>0.130434782608696</v>
      </c>
      <c r="O30" s="44" t="n">
        <f aca="false">O16/(O16+O17+O18)</f>
        <v>0</v>
      </c>
      <c r="P30" s="44" t="e">
        <f aca="false">P16/(P16+P17+P18)</f>
        <v>#DIV/0!</v>
      </c>
      <c r="Q30" s="44" t="n">
        <f aca="false">Q16/(Q16+Q17+Q18)</f>
        <v>0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5</v>
      </c>
      <c r="C31" s="14" t="n">
        <v>139.83891933499</v>
      </c>
      <c r="D31" s="13" t="str">
        <f aca="false">IF(E31&gt;200,"7",IF(E31&gt;150,"6",IF(E31&gt;115,"5",IF(E31&gt;84,"4",IF(E31&gt;50,"3",IF(E31&gt;30,"2","1"))))))</f>
        <v>1</v>
      </c>
      <c r="E31" s="14" t="n">
        <v>0</v>
      </c>
      <c r="F31" s="3" t="str">
        <f aca="false">CONCATENATE(B31,D31)</f>
        <v>51</v>
      </c>
      <c r="I31" s="9" t="s">
        <v>115</v>
      </c>
      <c r="J31" s="1" t="s">
        <v>116</v>
      </c>
      <c r="K31" s="44" t="n">
        <f aca="false">K25-K26</f>
        <v>0</v>
      </c>
      <c r="L31" s="44" t="n">
        <f aca="false">L25-L26</f>
        <v>0</v>
      </c>
      <c r="M31" s="44" t="n">
        <f aca="false">M25-M26</f>
        <v>-0.0384615384615385</v>
      </c>
      <c r="N31" s="44" t="n">
        <f aca="false">N25-N26</f>
        <v>0.116666666666667</v>
      </c>
      <c r="O31" s="44" t="e">
        <f aca="false">O25-O26</f>
        <v>#DIV/0!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4</v>
      </c>
      <c r="C32" s="14" t="n">
        <v>104.55121345579</v>
      </c>
      <c r="D32" s="13" t="str">
        <f aca="false">IF(E32&gt;200,"7",IF(E32&gt;150,"6",IF(E32&gt;115,"5",IF(E32&gt;84,"4",IF(E32&gt;50,"3",IF(E32&gt;30,"2","1"))))))</f>
        <v>1</v>
      </c>
      <c r="E32" s="14" t="n">
        <v>17.0551449687322</v>
      </c>
      <c r="F32" s="3" t="str">
        <f aca="false">CONCATENATE(B32,D32)</f>
        <v>41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n">
        <f aca="false">(M16*M19)/(M17*M18)</f>
        <v>0</v>
      </c>
      <c r="N32" s="44" t="n">
        <f aca="false">(N16*N19)/(N17*N18)</f>
        <v>1.73684210526316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4</v>
      </c>
      <c r="C33" s="14" t="n">
        <v>95.4924276598631</v>
      </c>
      <c r="D33" s="13" t="str">
        <f aca="false">IF(E33&gt;200,"7",IF(E33&gt;150,"6",IF(E33&gt;115,"5",IF(E33&gt;84,"4",IF(E33&gt;50,"3",IF(E33&gt;30,"2","1"))))))</f>
        <v>2</v>
      </c>
      <c r="E33" s="14" t="n">
        <v>31.5307679267673</v>
      </c>
      <c r="F33" s="3" t="str">
        <f aca="false">CONCATENATE(B33,D33)</f>
        <v>42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4</v>
      </c>
      <c r="C34" s="14" t="n">
        <v>97.6359256809984</v>
      </c>
      <c r="D34" s="13" t="str">
        <f aca="false">IF(E34&gt;200,"7",IF(E34&gt;150,"6",IF(E34&gt;115,"5",IF(E34&gt;84,"4",IF(E34&gt;50,"3",IF(E34&gt;30,"2","1"))))))</f>
        <v>1</v>
      </c>
      <c r="E34" s="14" t="n">
        <v>0</v>
      </c>
      <c r="F34" s="3" t="str">
        <f aca="false">CONCATENATE(B34,D34)</f>
        <v>41</v>
      </c>
      <c r="J34" s="1" t="s">
        <v>72</v>
      </c>
      <c r="K34" s="1" t="n">
        <f aca="false">K4+L4+SUM(K5:M5)+SUM(L6:N6)+SUM(M7:O7)+SUM(N8:P8)+SUM(O9:Q9)+SUM(P10:Q10)</f>
        <v>10</v>
      </c>
      <c r="L34" s="1" t="n">
        <f aca="false">K34/R11*100</f>
        <v>29.4117647058824</v>
      </c>
    </row>
    <row r="35" customFormat="false" ht="14.4" hidden="false" customHeight="false" outlineLevel="0" collapsed="false">
      <c r="A35" s="0" t="n">
        <v>33</v>
      </c>
      <c r="B35" s="13"/>
      <c r="C35" s="14"/>
      <c r="D35" s="13"/>
      <c r="E35" s="14"/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5</v>
      </c>
      <c r="C36" s="14" t="n">
        <v>140.308150947685</v>
      </c>
      <c r="D36" s="13" t="str">
        <f aca="false">IF(E36&gt;200,"7",IF(E36&gt;150,"6",IF(E36&gt;115,"5",IF(E36&gt;84,"4",IF(E36&gt;50,"3",IF(E36&gt;30,"2","1"))))))</f>
        <v>1</v>
      </c>
      <c r="E36" s="14" t="n">
        <v>0</v>
      </c>
      <c r="F36" s="3" t="str">
        <f aca="false">CONCATENATE(B36,D36)</f>
        <v>51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4</v>
      </c>
      <c r="C37" s="14" t="n">
        <v>106.686873519818</v>
      </c>
      <c r="D37" s="13" t="str">
        <f aca="false">IF(E37&gt;200,"7",IF(E37&gt;150,"6",IF(E37&gt;115,"5",IF(E37&gt;84,"4",IF(E37&gt;50,"3",IF(E37&gt;30,"2","1"))))))</f>
        <v>3</v>
      </c>
      <c r="E37" s="14" t="n">
        <v>70.7315038785553</v>
      </c>
      <c r="F37" s="3" t="str">
        <f aca="false">CONCATENATE(B37,D37)</f>
        <v>43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4</v>
      </c>
      <c r="C38" s="14" t="n">
        <v>96.6172300322883</v>
      </c>
      <c r="D38" s="13" t="str">
        <f aca="false">IF(E38&gt;200,"7",IF(E38&gt;150,"6",IF(E38&gt;115,"5",IF(E38&gt;84,"4",IF(E38&gt;50,"3",IF(E38&gt;30,"2","1"))))))</f>
        <v>1</v>
      </c>
      <c r="E38" s="14" t="n">
        <v>0</v>
      </c>
      <c r="F38" s="3" t="str">
        <f aca="false">CONCATENATE(B38,D38)</f>
        <v>41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D28" activeCellId="0" sqref="D28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4</v>
      </c>
      <c r="C3" s="14" t="n">
        <v>114.339518705576</v>
      </c>
      <c r="D3" s="13" t="str">
        <f aca="false">IF(E3&gt;200,"7",IF(E3&gt;150,"6",IF(E3&gt;115,"5",IF(E3&gt;84,"4",IF(E3&gt;50,"3",IF(E3&gt;30,"2","1"))))))</f>
        <v>1</v>
      </c>
      <c r="E3" s="49" t="n">
        <v>0</v>
      </c>
      <c r="F3" s="3" t="str">
        <f aca="false">CONCATENATE(B3,D3)</f>
        <v>41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4</v>
      </c>
      <c r="C4" s="14" t="n">
        <v>104.03638241084</v>
      </c>
      <c r="D4" s="13" t="str">
        <f aca="false">IF(E4&gt;200,"7",IF(E4&gt;150,"6",IF(E4&gt;115,"5",IF(E4&gt;84,"4",IF(E4&gt;50,"3",IF(E4&gt;30,"2","1"))))))</f>
        <v>1</v>
      </c>
      <c r="E4" s="49" t="n">
        <v>0</v>
      </c>
      <c r="F4" s="3" t="str">
        <f aca="false">CONCATENATE(B4,D4)</f>
        <v>41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4</v>
      </c>
      <c r="C5" s="14" t="n">
        <v>99.4886322375266</v>
      </c>
      <c r="D5" s="13" t="str">
        <f aca="false">IF(E5&gt;200,"7",IF(E5&gt;150,"6",IF(E5&gt;115,"5",IF(E5&gt;84,"4",IF(E5&gt;50,"3",IF(E5&gt;30,"2","1"))))))</f>
        <v>1</v>
      </c>
      <c r="E5" s="49" t="n">
        <v>0</v>
      </c>
      <c r="F5" s="3" t="str">
        <f aca="false">CONCATENATE(B5,D5)</f>
        <v>41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4</v>
      </c>
      <c r="C6" s="14" t="n">
        <v>108.946221624865</v>
      </c>
      <c r="D6" s="13" t="str">
        <f aca="false">IF(E6&gt;200,"7",IF(E6&gt;150,"6",IF(E6&gt;115,"5",IF(E6&gt;84,"4",IF(E6&gt;50,"3",IF(E6&gt;30,"2","1"))))))</f>
        <v>1</v>
      </c>
      <c r="E6" s="49" t="n">
        <v>1.56758712166888</v>
      </c>
      <c r="F6" s="3" t="str">
        <f aca="false">CONCATENATE(B6,D6)</f>
        <v>41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2</v>
      </c>
      <c r="L6" s="1" t="n">
        <f aca="false">COUNTIF($F$3:$F$401,"32")</f>
        <v>0</v>
      </c>
      <c r="M6" s="24" t="n">
        <f aca="false">COUNTIF($F$3:$F$401,"33")</f>
        <v>0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2</v>
      </c>
      <c r="T6" s="21"/>
      <c r="U6" s="21"/>
      <c r="V6" s="17" t="n">
        <v>3</v>
      </c>
      <c r="W6" s="27" t="n">
        <f aca="false">K6/$R$11</f>
        <v>0.0588235294117647</v>
      </c>
      <c r="X6" s="27" t="n">
        <f aca="false">L6/$R$11</f>
        <v>0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0.0588235294117647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4</v>
      </c>
      <c r="C7" s="14" t="n">
        <v>86.7384824059032</v>
      </c>
      <c r="D7" s="13" t="str">
        <f aca="false">IF(E7&gt;200,"7",IF(E7&gt;150,"6",IF(E7&gt;115,"5",IF(E7&gt;84,"4",IF(E7&gt;50,"3",IF(E7&gt;30,"2","1"))))))</f>
        <v>1</v>
      </c>
      <c r="E7" s="49" t="n">
        <v>0</v>
      </c>
      <c r="F7" s="3" t="str">
        <f aca="false">CONCATENATE(B7,D7)</f>
        <v>41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17</v>
      </c>
      <c r="L7" s="1" t="n">
        <f aca="false">COUNTIF($F$3:$F$401,"42")</f>
        <v>4</v>
      </c>
      <c r="M7" s="1" t="n">
        <f aca="false">COUNTIF($F$3:$F$401,"43")</f>
        <v>1</v>
      </c>
      <c r="N7" s="24" t="n">
        <f aca="false">COUNTIF($F$3:$F$401,"44")</f>
        <v>1</v>
      </c>
      <c r="O7" s="1" t="n">
        <f aca="false">COUNTIF($F$3:$F$401,"45")</f>
        <v>0</v>
      </c>
      <c r="P7" s="1" t="n">
        <f aca="false">COUNTIF($F$3:$F$401,"46")</f>
        <v>0</v>
      </c>
      <c r="Q7" s="1" t="n">
        <f aca="false">COUNTIF($F$3:$F$401,"47")</f>
        <v>0</v>
      </c>
      <c r="R7" s="25" t="n">
        <f aca="false">SUM(K7:Q7)</f>
        <v>23</v>
      </c>
      <c r="T7" s="21"/>
      <c r="U7" s="21"/>
      <c r="V7" s="18" t="n">
        <v>4</v>
      </c>
      <c r="W7" s="27" t="n">
        <f aca="false">K7/$R$11</f>
        <v>0.5</v>
      </c>
      <c r="X7" s="27" t="n">
        <f aca="false">L7/$R$11</f>
        <v>0.117647058823529</v>
      </c>
      <c r="Y7" s="27" t="n">
        <f aca="false">M7/$R$11</f>
        <v>0.0294117647058823</v>
      </c>
      <c r="Z7" s="26" t="n">
        <f aca="false">N7/$R$11</f>
        <v>0.0294117647058823</v>
      </c>
      <c r="AA7" s="27" t="n">
        <f aca="false">O7/$R$11</f>
        <v>0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0.676470588235294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4</v>
      </c>
      <c r="C8" s="14" t="n">
        <v>94.8311432393578</v>
      </c>
      <c r="D8" s="13" t="str">
        <f aca="false">IF(E8&gt;200,"7",IF(E8&gt;150,"6",IF(E8&gt;115,"5",IF(E8&gt;84,"4",IF(E8&gt;50,"3",IF(E8&gt;30,"2","1"))))))</f>
        <v>1</v>
      </c>
      <c r="E8" s="49" t="n">
        <v>10.7954545454545</v>
      </c>
      <c r="F8" s="3" t="str">
        <f aca="false">CONCATENATE(B8,D8)</f>
        <v>41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6</v>
      </c>
      <c r="L8" s="1" t="n">
        <f aca="false">COUNTIF($F$3:$F$401,"52")</f>
        <v>1</v>
      </c>
      <c r="M8" s="1" t="n">
        <f aca="false">COUNTIF($F$3:$F$401,"53")</f>
        <v>0</v>
      </c>
      <c r="N8" s="1" t="n">
        <f aca="false">COUNTIF($F$3:$F$401,"54")</f>
        <v>0</v>
      </c>
      <c r="O8" s="24" t="n">
        <f aca="false">COUNTIF($F$3:$F$401,"55")</f>
        <v>0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7</v>
      </c>
      <c r="T8" s="21"/>
      <c r="U8" s="21"/>
      <c r="V8" s="19" t="n">
        <v>5</v>
      </c>
      <c r="W8" s="27" t="n">
        <f aca="false">K8/$R$11</f>
        <v>0.176470588235294</v>
      </c>
      <c r="X8" s="27" t="n">
        <f aca="false">L8/$R$11</f>
        <v>0.0294117647058823</v>
      </c>
      <c r="Y8" s="27" t="n">
        <f aca="false">M8/$R$11</f>
        <v>0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0.205882352941176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7</v>
      </c>
      <c r="C9" s="14" t="n">
        <v>220.301278393767</v>
      </c>
      <c r="D9" s="13" t="str">
        <f aca="false">IF(E9&gt;200,"7",IF(E9&gt;150,"6",IF(E9&gt;115,"5",IF(E9&gt;84,"4",IF(E9&gt;50,"3",IF(E9&gt;30,"2","1"))))))</f>
        <v>1</v>
      </c>
      <c r="E9" s="49" t="n">
        <v>6.00672753483902</v>
      </c>
      <c r="F9" s="3" t="str">
        <f aca="false">CONCATENATE(B9,D9)</f>
        <v>71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1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1</v>
      </c>
      <c r="T9" s="21"/>
      <c r="U9" s="21"/>
      <c r="V9" s="20" t="n">
        <v>6</v>
      </c>
      <c r="W9" s="27" t="n">
        <f aca="false">K9/$R$11</f>
        <v>0.0294117647058823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0.0294117647058823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5</v>
      </c>
      <c r="C10" s="14" t="n">
        <v>115.929649112308</v>
      </c>
      <c r="D10" s="13" t="str">
        <f aca="false">IF(E10&gt;200,"7",IF(E10&gt;150,"6",IF(E10&gt;115,"5",IF(E10&gt;84,"4",IF(E10&gt;50,"3",IF(E10&gt;30,"2","1"))))))</f>
        <v>1</v>
      </c>
      <c r="E10" s="49" t="n">
        <v>24.2228576699566</v>
      </c>
      <c r="F10" s="3" t="str">
        <f aca="false">CONCATENATE(B10,D10)</f>
        <v>51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1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1</v>
      </c>
      <c r="T10" s="21"/>
      <c r="U10" s="21"/>
      <c r="V10" s="20" t="n">
        <v>7</v>
      </c>
      <c r="W10" s="27" t="n">
        <f aca="false">K10/$R$11</f>
        <v>0.0294117647058823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0.0294117647058823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4</v>
      </c>
      <c r="C11" s="14" t="n">
        <v>113.954655502475</v>
      </c>
      <c r="D11" s="13" t="str">
        <f aca="false">IF(E11&gt;200,"7",IF(E11&gt;150,"6",IF(E11&gt;115,"5",IF(E11&gt;84,"4",IF(E11&gt;50,"3",IF(E11&gt;30,"2","1"))))))</f>
        <v>1</v>
      </c>
      <c r="E11" s="49" t="n">
        <v>0.60899352944375</v>
      </c>
      <c r="F11" s="3" t="str">
        <f aca="false">CONCATENATE(B11,D11)</f>
        <v>41</v>
      </c>
      <c r="G11" s="35"/>
      <c r="H11" s="35"/>
      <c r="I11" s="36"/>
      <c r="J11" s="21"/>
      <c r="K11" s="37" t="n">
        <f aca="false">SUM(K4:K10)</f>
        <v>27</v>
      </c>
      <c r="L11" s="37" t="n">
        <f aca="false">SUM(L4:L10)</f>
        <v>5</v>
      </c>
      <c r="M11" s="37" t="n">
        <f aca="false">SUM(M4:M10)</f>
        <v>1</v>
      </c>
      <c r="N11" s="37" t="n">
        <f aca="false">SUM(N4:N10)</f>
        <v>1</v>
      </c>
      <c r="O11" s="37" t="n">
        <f aca="false">SUM(O4:O10)</f>
        <v>0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34</v>
      </c>
      <c r="T11" s="21"/>
      <c r="U11" s="21"/>
      <c r="V11" s="21"/>
      <c r="W11" s="28" t="n">
        <f aca="false">K11/$R$11</f>
        <v>0.794117647058823</v>
      </c>
      <c r="X11" s="28" t="n">
        <f aca="false">L11/$R$11</f>
        <v>0.147058823529412</v>
      </c>
      <c r="Y11" s="28" t="n">
        <f aca="false">M11/$R$11</f>
        <v>0.0294117647058823</v>
      </c>
      <c r="Z11" s="28" t="n">
        <f aca="false">N11/$R$11</f>
        <v>0.0294117647058823</v>
      </c>
      <c r="AA11" s="28" t="n">
        <f aca="false">O11/$R$11</f>
        <v>0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5</v>
      </c>
      <c r="C12" s="14" t="n">
        <v>123.134932509127</v>
      </c>
      <c r="D12" s="13" t="str">
        <f aca="false">IF(E12&gt;200,"7",IF(E12&gt;150,"6",IF(E12&gt;115,"5",IF(E12&gt;84,"4",IF(E12&gt;50,"3",IF(E12&gt;30,"2","1"))))))</f>
        <v>1</v>
      </c>
      <c r="E12" s="49" t="n">
        <v>0</v>
      </c>
      <c r="F12" s="3" t="str">
        <f aca="false">CONCATENATE(B12,D12)</f>
        <v>51</v>
      </c>
      <c r="G12" s="35"/>
      <c r="H12" s="35"/>
      <c r="J12" s="46" t="s">
        <v>72</v>
      </c>
      <c r="K12" s="47" t="n">
        <f aca="false">K34</f>
        <v>2</v>
      </c>
      <c r="L12" s="47" t="n">
        <f aca="false">L34</f>
        <v>5.88235294117647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5</v>
      </c>
      <c r="C13" s="14" t="n">
        <v>117.840052618641</v>
      </c>
      <c r="D13" s="13" t="str">
        <f aca="false">IF(E13&gt;200,"7",IF(E13&gt;150,"6",IF(E13&gt;115,"5",IF(E13&gt;84,"4",IF(E13&gt;50,"3",IF(E13&gt;30,"2","1"))))))</f>
        <v>2</v>
      </c>
      <c r="E13" s="49" t="n">
        <v>36.9011976047904</v>
      </c>
      <c r="F13" s="3" t="str">
        <f aca="false">CONCATENATE(B13,D13)</f>
        <v>52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/>
      <c r="C14" s="14"/>
      <c r="D14" s="13"/>
      <c r="E14" s="49"/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4</v>
      </c>
      <c r="C15" s="14" t="n">
        <v>106.846486792417</v>
      </c>
      <c r="D15" s="13" t="str">
        <f aca="false">IF(E15&gt;200,"7",IF(E15&gt;150,"6",IF(E15&gt;115,"5",IF(E15&gt;84,"4",IF(E15&gt;50,"3",IF(E15&gt;30,"2","1"))))))</f>
        <v>1</v>
      </c>
      <c r="E15" s="49" t="n">
        <v>20.3903291581707</v>
      </c>
      <c r="F15" s="3" t="str">
        <f aca="false">CONCATENATE(B15,D15)</f>
        <v>41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0.0294117647058823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4</v>
      </c>
      <c r="C16" s="14" t="n">
        <v>105.811311221655</v>
      </c>
      <c r="D16" s="13" t="str">
        <f aca="false">IF(E16&gt;200,"7",IF(E16&gt;150,"6",IF(E16&gt;115,"5",IF(E16&gt;84,"4",IF(E16&gt;50,"3",IF(E16&gt;30,"2","1"))))))</f>
        <v>1</v>
      </c>
      <c r="E16" s="49" t="n">
        <v>28.6171771198855</v>
      </c>
      <c r="F16" s="3" t="str">
        <f aca="false">CONCATENATE(B16,D16)</f>
        <v>41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0</v>
      </c>
      <c r="M16" s="1" t="n">
        <f aca="false">M6</f>
        <v>0</v>
      </c>
      <c r="N16" s="1" t="n">
        <f aca="false">N7</f>
        <v>1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0.0216262975778547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4</v>
      </c>
      <c r="C17" s="14" t="n">
        <v>98.0847230690025</v>
      </c>
      <c r="D17" s="13" t="str">
        <f aca="false">IF(E17&gt;200,"7",IF(E17&gt;150,"6",IF(E17&gt;115,"5",IF(E17&gt;84,"4",IF(E17&gt;50,"3",IF(E17&gt;30,"2","1"))))))</f>
        <v>1</v>
      </c>
      <c r="E17" s="49" t="n">
        <v>16.470109800732</v>
      </c>
      <c r="F17" s="3" t="str">
        <f aca="false">CONCATENATE(B17,D17)</f>
        <v>41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2</v>
      </c>
      <c r="N17" s="1" t="n">
        <f aca="false">R7-N16</f>
        <v>22</v>
      </c>
      <c r="O17" s="1" t="n">
        <f aca="false">R8-O16</f>
        <v>7</v>
      </c>
      <c r="P17" s="1" t="n">
        <f aca="false">R9-P16</f>
        <v>1</v>
      </c>
      <c r="Q17" s="1" t="n">
        <f aca="false">R10-Q16</f>
        <v>1</v>
      </c>
      <c r="W17" s="0" t="s">
        <v>81</v>
      </c>
      <c r="X17" s="42" t="n">
        <f aca="false">(W11^2)+(X11^2)+(Y11^2)+(Z11^2)+(AA11^2)+(AB11^2)+(AC11^2)</f>
        <v>0.653979238754325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5</v>
      </c>
      <c r="C18" s="14" t="n">
        <v>117.967353887833</v>
      </c>
      <c r="D18" s="13" t="str">
        <f aca="false">IF(E18&gt;200,"7",IF(E18&gt;150,"6",IF(E18&gt;115,"5",IF(E18&gt;84,"4",IF(E18&gt;50,"3",IF(E18&gt;30,"2","1"))))))</f>
        <v>1</v>
      </c>
      <c r="E18" s="49" t="n">
        <v>0</v>
      </c>
      <c r="F18" s="3" t="str">
        <f aca="false">CONCATENATE(B18,D18)</f>
        <v>51</v>
      </c>
      <c r="G18" s="32" t="n">
        <v>5</v>
      </c>
      <c r="H18" s="3" t="s">
        <v>82</v>
      </c>
      <c r="J18" s="1" t="s">
        <v>83</v>
      </c>
      <c r="K18" s="1" t="n">
        <f aca="false">K11-K16</f>
        <v>27</v>
      </c>
      <c r="L18" s="1" t="n">
        <f aca="false">L11-L16</f>
        <v>5</v>
      </c>
      <c r="M18" s="1" t="n">
        <f aca="false">M11-M16</f>
        <v>1</v>
      </c>
      <c r="N18" s="1" t="n">
        <f aca="false">N11-N16</f>
        <v>0</v>
      </c>
      <c r="O18" s="1" t="n">
        <f aca="false">O11-O16</f>
        <v>0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5</v>
      </c>
      <c r="C19" s="14" t="n">
        <v>118.191236927768</v>
      </c>
      <c r="D19" s="13" t="str">
        <f aca="false">IF(E19&gt;200,"7",IF(E19&gt;150,"6",IF(E19&gt;115,"5",IF(E19&gt;84,"4",IF(E19&gt;50,"3",IF(E19&gt;30,"2","1"))))))</f>
        <v>1</v>
      </c>
      <c r="E19" s="49" t="n">
        <v>15.2720889409011</v>
      </c>
      <c r="F19" s="3" t="str">
        <f aca="false">CONCATENATE(B19,D19)</f>
        <v>51</v>
      </c>
      <c r="G19" s="33" t="n">
        <v>6</v>
      </c>
      <c r="H19" s="3" t="s">
        <v>84</v>
      </c>
      <c r="J19" s="1" t="s">
        <v>85</v>
      </c>
      <c r="K19" s="1" t="n">
        <f aca="false">$R$11-R4-K11+K16</f>
        <v>7</v>
      </c>
      <c r="L19" s="1" t="n">
        <f aca="false">$R$11-R5-L11+L16</f>
        <v>29</v>
      </c>
      <c r="M19" s="1" t="n">
        <f aca="false">$R$11-R6-M11+M16</f>
        <v>31</v>
      </c>
      <c r="N19" s="1" t="n">
        <f aca="false">$R$11-R7-N11+N16</f>
        <v>11</v>
      </c>
      <c r="O19" s="1" t="n">
        <f aca="false">$R$11-R8-O11+O16</f>
        <v>27</v>
      </c>
      <c r="P19" s="1" t="n">
        <f aca="false">$R$11-R9-P11+P16</f>
        <v>33</v>
      </c>
      <c r="Q19" s="43" t="n">
        <f aca="false">$R$11-R10-Q11+Q16</f>
        <v>33</v>
      </c>
      <c r="W19" s="0" t="s">
        <v>51</v>
      </c>
      <c r="X19" s="42" t="n">
        <f aca="false">(X15-X16)/(1-X16)</f>
        <v>0.00795755968169761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4</v>
      </c>
      <c r="C20" s="14" t="n">
        <v>102.83496476219</v>
      </c>
      <c r="D20" s="13" t="str">
        <f aca="false">IF(E20&gt;200,"7",IF(E20&gt;150,"6",IF(E20&gt;115,"5",IF(E20&gt;84,"4",IF(E20&gt;50,"3",IF(E20&gt;30,"2","1"))))))</f>
        <v>4</v>
      </c>
      <c r="E20" s="49" t="n">
        <v>92.6719278466742</v>
      </c>
      <c r="F20" s="3" t="str">
        <f aca="false">CONCATENATE(B20,D20)</f>
        <v>44</v>
      </c>
      <c r="G20" s="34" t="n">
        <v>7</v>
      </c>
      <c r="H20" s="35" t="s">
        <v>86</v>
      </c>
      <c r="J20" s="1" t="s">
        <v>87</v>
      </c>
      <c r="K20" s="1" t="n">
        <f aca="false">SUM(K16:K19)</f>
        <v>34</v>
      </c>
      <c r="L20" s="1" t="n">
        <f aca="false">SUM(L16:L19)</f>
        <v>34</v>
      </c>
      <c r="M20" s="1" t="n">
        <f aca="false">SUM(M16:M19)</f>
        <v>34</v>
      </c>
      <c r="N20" s="1" t="n">
        <f aca="false">SUM(N16:N19)</f>
        <v>34</v>
      </c>
      <c r="O20" s="1" t="n">
        <f aca="false">SUM(O16:O19)</f>
        <v>34</v>
      </c>
      <c r="P20" s="1" t="n">
        <f aca="false">SUM(P16:P19)</f>
        <v>34</v>
      </c>
      <c r="Q20" s="1" t="n">
        <f aca="false">SUM(Q16:Q19)</f>
        <v>34</v>
      </c>
      <c r="W20" s="0" t="s">
        <v>52</v>
      </c>
      <c r="X20" s="42" t="n">
        <f aca="false">(X15-X16)/(1-X17)</f>
        <v>0.0225</v>
      </c>
    </row>
    <row r="21" customFormat="false" ht="14.4" hidden="false" customHeight="false" outlineLevel="0" collapsed="false">
      <c r="A21" s="0" t="n">
        <v>19</v>
      </c>
      <c r="B21" s="13"/>
      <c r="C21" s="14"/>
      <c r="D21" s="13"/>
      <c r="E21" s="49"/>
      <c r="G21" s="35"/>
      <c r="H21" s="35"/>
      <c r="W21" s="0" t="s">
        <v>53</v>
      </c>
      <c r="X21" s="42" t="n">
        <f aca="false">(K4+L5+M6+N7+O8+P9+Q10)/R11</f>
        <v>0.0294117647058823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4</v>
      </c>
      <c r="C22" s="14" t="n">
        <v>92.1693993379724</v>
      </c>
      <c r="D22" s="13" t="str">
        <f aca="false">IF(E22&gt;200,"7",IF(E22&gt;150,"6",IF(E22&gt;115,"5",IF(E22&gt;84,"4",IF(E22&gt;50,"3",IF(E22&gt;30,"2","1"))))))</f>
        <v>1</v>
      </c>
      <c r="E22" s="49" t="n">
        <v>7.84784784784785</v>
      </c>
      <c r="F22" s="3" t="str">
        <f aca="false">CONCATENATE(B22,D22)</f>
        <v>41</v>
      </c>
      <c r="G22" s="35"/>
      <c r="H22" s="35"/>
      <c r="I22" s="9" t="s">
        <v>89</v>
      </c>
      <c r="J22" s="1" t="s">
        <v>90</v>
      </c>
      <c r="K22" s="44" t="n">
        <f aca="false">(K16+K18)/K20</f>
        <v>0.794117647058823</v>
      </c>
      <c r="L22" s="44" t="n">
        <f aca="false">(L16+L18)/L20</f>
        <v>0.147058823529412</v>
      </c>
      <c r="M22" s="44" t="n">
        <f aca="false">(M16+M18)/M20</f>
        <v>0.0294117647058823</v>
      </c>
      <c r="N22" s="44" t="n">
        <f aca="false">(N16+N18)/N20</f>
        <v>0.0294117647058823</v>
      </c>
      <c r="O22" s="44" t="n">
        <f aca="false">(O16+O18)/O20</f>
        <v>0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4</v>
      </c>
      <c r="C23" s="14" t="n">
        <v>113.138327914934</v>
      </c>
      <c r="D23" s="13" t="str">
        <f aca="false">IF(E23&gt;200,"7",IF(E23&gt;150,"6",IF(E23&gt;115,"5",IF(E23&gt;84,"4",IF(E23&gt;50,"3",IF(E23&gt;30,"2","1"))))))</f>
        <v>2</v>
      </c>
      <c r="E23" s="49" t="n">
        <v>40.907797381901</v>
      </c>
      <c r="F23" s="3" t="str">
        <f aca="false">CONCATENATE(B23,D23)</f>
        <v>42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</v>
      </c>
      <c r="M23" s="44" t="n">
        <f aca="false">(M16+M17)/M20</f>
        <v>0.0588235294117647</v>
      </c>
      <c r="N23" s="44" t="n">
        <f aca="false">(N16+N17)/N20</f>
        <v>0.676470588235294</v>
      </c>
      <c r="O23" s="44" t="n">
        <f aca="false">(O16+O17)/O20</f>
        <v>0.205882352941176</v>
      </c>
      <c r="P23" s="44" t="n">
        <f aca="false">(P16+P17)/P20</f>
        <v>0.0294117647058823</v>
      </c>
      <c r="Q23" s="44" t="n">
        <f aca="false">(Q16+Q17)/Q20</f>
        <v>0.0294117647058823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4</v>
      </c>
      <c r="C24" s="14" t="n">
        <v>96.7750137983963</v>
      </c>
      <c r="D24" s="13" t="str">
        <f aca="false">IF(E24&gt;200,"7",IF(E24&gt;150,"6",IF(E24&gt;115,"5",IF(E24&gt;84,"4",IF(E24&gt;50,"3",IF(E24&gt;30,"2","1"))))))</f>
        <v>1</v>
      </c>
      <c r="E24" s="49" t="n">
        <v>18.7074829931973</v>
      </c>
      <c r="F24" s="3" t="str">
        <f aca="false">CONCATENATE(B24,D24)</f>
        <v>41</v>
      </c>
      <c r="I24" s="9" t="s">
        <v>96</v>
      </c>
      <c r="J24" s="1" t="s">
        <v>97</v>
      </c>
      <c r="K24" s="44" t="n">
        <f aca="false">(K16+K17)/(K16+K18)</f>
        <v>0</v>
      </c>
      <c r="L24" s="44" t="n">
        <f aca="false">(L16+L17)/(L16+L18)</f>
        <v>0</v>
      </c>
      <c r="M24" s="44" t="n">
        <f aca="false">(M16+M17)/(M16+M18)</f>
        <v>2</v>
      </c>
      <c r="N24" s="44" t="n">
        <f aca="false">(N16+N17)/(N16+N18)</f>
        <v>23</v>
      </c>
      <c r="O24" s="44" t="e">
        <f aca="false">(O16+O17)/(O16+O18)</f>
        <v>#DIV/0!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4</v>
      </c>
      <c r="C25" s="14" t="n">
        <v>90.7691336041379</v>
      </c>
      <c r="D25" s="13" t="str">
        <f aca="false">IF(E25&gt;200,"7",IF(E25&gt;150,"6",IF(E25&gt;115,"5",IF(E25&gt;84,"4",IF(E25&gt;50,"3",IF(E25&gt;30,"2","1"))))))</f>
        <v>1</v>
      </c>
      <c r="E25" s="49" t="n">
        <v>15.0485436893204</v>
      </c>
      <c r="F25" s="3" t="str">
        <f aca="false">CONCATENATE(B25,D25)</f>
        <v>41</v>
      </c>
      <c r="I25" s="9" t="s">
        <v>99</v>
      </c>
      <c r="J25" s="1" t="s">
        <v>100</v>
      </c>
      <c r="K25" s="44" t="n">
        <f aca="false">K16/(K16+K18)</f>
        <v>0</v>
      </c>
      <c r="L25" s="44" t="n">
        <f aca="false">L16/(L16+L18)</f>
        <v>0</v>
      </c>
      <c r="M25" s="44" t="n">
        <f aca="false">M16/(M16+M18)</f>
        <v>0</v>
      </c>
      <c r="N25" s="44" t="n">
        <f aca="false">N16/(N16+N18)</f>
        <v>1</v>
      </c>
      <c r="O25" s="44" t="e">
        <f aca="false">O16/(O16+O18)</f>
        <v>#DIV/0!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4</v>
      </c>
      <c r="C26" s="14" t="n">
        <v>103.400995145649</v>
      </c>
      <c r="D26" s="13" t="str">
        <f aca="false">IF(E26&gt;200,"7",IF(E26&gt;150,"6",IF(E26&gt;115,"5",IF(E26&gt;84,"4",IF(E26&gt;50,"3",IF(E26&gt;30,"2","1"))))))</f>
        <v>1</v>
      </c>
      <c r="E26" s="49" t="n">
        <v>22.1835580687255</v>
      </c>
      <c r="F26" s="3" t="str">
        <f aca="false">CONCATENATE(B26,D26)</f>
        <v>41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</v>
      </c>
      <c r="M26" s="44" t="n">
        <f aca="false">M17/(M17+M19)</f>
        <v>0.0606060606060606</v>
      </c>
      <c r="N26" s="44" t="n">
        <f aca="false">N17/(N17+N19)</f>
        <v>0.666666666666667</v>
      </c>
      <c r="O26" s="44" t="n">
        <f aca="false">O17/(O17+O19)</f>
        <v>0.205882352941176</v>
      </c>
      <c r="P26" s="44" t="n">
        <f aca="false">P17/(P17+P19)</f>
        <v>0.0294117647058823</v>
      </c>
      <c r="Q26" s="44" t="n">
        <f aca="false">Q17/(Q17+Q19)</f>
        <v>0.0294117647058823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4</v>
      </c>
      <c r="C27" s="14" t="n">
        <v>95.7369523058422</v>
      </c>
      <c r="D27" s="13" t="str">
        <f aca="false">IF(E27&gt;200,"7",IF(E27&gt;150,"6",IF(E27&gt;115,"5",IF(E27&gt;84,"4",IF(E27&gt;50,"3",IF(E27&gt;30,"2","1"))))))</f>
        <v>2</v>
      </c>
      <c r="E27" s="49" t="n">
        <v>31.8471337579618</v>
      </c>
      <c r="F27" s="3" t="str">
        <f aca="false">CONCATENATE(B27,D27)</f>
        <v>42</v>
      </c>
      <c r="I27" s="9" t="s">
        <v>104</v>
      </c>
      <c r="J27" s="1" t="s">
        <v>105</v>
      </c>
      <c r="K27" s="44" t="e">
        <f aca="false">K17/(K16+K17)</f>
        <v>#DIV/0!</v>
      </c>
      <c r="L27" s="44" t="e">
        <f aca="false">L17/(L16+L17)</f>
        <v>#DIV/0!</v>
      </c>
      <c r="M27" s="44" t="n">
        <f aca="false">M17/(M16+M17)</f>
        <v>1</v>
      </c>
      <c r="N27" s="44" t="n">
        <f aca="false">N17/(N16+N17)</f>
        <v>0.956521739130435</v>
      </c>
      <c r="O27" s="44" t="n">
        <f aca="false">O17/(O16+O17)</f>
        <v>1</v>
      </c>
      <c r="P27" s="44" t="n">
        <f aca="false">P17/(P16+P17)</f>
        <v>1</v>
      </c>
      <c r="Q27" s="44" t="n">
        <f aca="false">Q17/(Q16+Q17)</f>
        <v>1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4</v>
      </c>
      <c r="C28" s="14" t="n">
        <v>98.1698680542901</v>
      </c>
      <c r="D28" s="13" t="str">
        <f aca="false">IF(E28&gt;200,"7",IF(E28&gt;150,"6",IF(E28&gt;115,"5",IF(E28&gt;84,"4",IF(E28&gt;50,"3",IF(E28&gt;30,"2","1"))))))</f>
        <v>1</v>
      </c>
      <c r="E28" s="49" t="n">
        <v>0</v>
      </c>
      <c r="F28" s="3" t="str">
        <f aca="false">CONCATENATE(B28,D28)</f>
        <v>41</v>
      </c>
      <c r="I28" s="9" t="s">
        <v>107</v>
      </c>
      <c r="J28" s="1" t="s">
        <v>53</v>
      </c>
      <c r="K28" s="44" t="n">
        <f aca="false">(K16+K19)/K20</f>
        <v>0.205882352941176</v>
      </c>
      <c r="L28" s="44" t="n">
        <f aca="false">(L16+L19)/L20</f>
        <v>0.852941176470588</v>
      </c>
      <c r="M28" s="44" t="n">
        <f aca="false">(M16+M19)/M20</f>
        <v>0.911764705882353</v>
      </c>
      <c r="N28" s="44" t="n">
        <f aca="false">(N16+N19)/N20</f>
        <v>0.352941176470588</v>
      </c>
      <c r="O28" s="44" t="n">
        <f aca="false">(O16+O19)/O20</f>
        <v>0.794117647058823</v>
      </c>
      <c r="P28" s="44" t="n">
        <f aca="false">(P16+P19)/P20</f>
        <v>0.970588235294118</v>
      </c>
      <c r="Q28" s="44" t="n">
        <f aca="false">(Q16+Q19)/Q20</f>
        <v>0.970588235294118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6</v>
      </c>
      <c r="C29" s="14" t="n">
        <v>155.339052736761</v>
      </c>
      <c r="D29" s="13" t="str">
        <f aca="false">IF(E29&gt;200,"7",IF(E29&gt;150,"6",IF(E29&gt;115,"5",IF(E29&gt;84,"4",IF(E29&gt;50,"3",IF(E29&gt;30,"2","1"))))))</f>
        <v>1</v>
      </c>
      <c r="E29" s="49" t="n">
        <v>4.76190476190476</v>
      </c>
      <c r="F29" s="3" t="str">
        <f aca="false">CONCATENATE(B29,D29)</f>
        <v>61</v>
      </c>
      <c r="I29" s="9" t="s">
        <v>109</v>
      </c>
      <c r="J29" s="1" t="s">
        <v>110</v>
      </c>
      <c r="K29" s="44" t="e">
        <f aca="false">K16/(K16+K17)</f>
        <v>#DIV/0!</v>
      </c>
      <c r="L29" s="44" t="e">
        <f aca="false">L16/(L16+L17)</f>
        <v>#DIV/0!</v>
      </c>
      <c r="M29" s="44" t="n">
        <f aca="false">M16/(M16+M17)</f>
        <v>0</v>
      </c>
      <c r="N29" s="44" t="n">
        <f aca="false">N16/(N16+N17)</f>
        <v>0.0434782608695652</v>
      </c>
      <c r="O29" s="44" t="n">
        <f aca="false">O16/(O16+O17)</f>
        <v>0</v>
      </c>
      <c r="P29" s="44" t="n">
        <f aca="false">P16/(P16+P17)</f>
        <v>0</v>
      </c>
      <c r="Q29" s="44" t="n">
        <f aca="false">Q16/(Q16+Q17)</f>
        <v>0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3</v>
      </c>
      <c r="C30" s="14" t="n">
        <v>70.7790156563783</v>
      </c>
      <c r="D30" s="13" t="str">
        <f aca="false">IF(E30&gt;200,"7",IF(E30&gt;150,"6",IF(E30&gt;115,"5",IF(E30&gt;84,"4",IF(E30&gt;50,"3",IF(E30&gt;30,"2","1"))))))</f>
        <v>1</v>
      </c>
      <c r="E30" s="49" t="n">
        <v>0</v>
      </c>
      <c r="F30" s="3" t="str">
        <f aca="false">CONCATENATE(B30,D30)</f>
        <v>31</v>
      </c>
      <c r="I30" s="9" t="s">
        <v>112</v>
      </c>
      <c r="J30" s="1" t="s">
        <v>113</v>
      </c>
      <c r="K30" s="44" t="n">
        <f aca="false">K16/(K16+K17+K18)</f>
        <v>0</v>
      </c>
      <c r="L30" s="44" t="n">
        <f aca="false">L16/(L16+L17+L18)</f>
        <v>0</v>
      </c>
      <c r="M30" s="44" t="n">
        <f aca="false">M16/(M16+M17+M18)</f>
        <v>0</v>
      </c>
      <c r="N30" s="44" t="n">
        <f aca="false">N16/(N16+N17+N18)</f>
        <v>0.0434782608695652</v>
      </c>
      <c r="O30" s="44" t="n">
        <f aca="false">O16/(O16+O17+O18)</f>
        <v>0</v>
      </c>
      <c r="P30" s="44" t="n">
        <f aca="false">P16/(P16+P17+P18)</f>
        <v>0</v>
      </c>
      <c r="Q30" s="44" t="n">
        <f aca="false">Q16/(Q16+Q17+Q18)</f>
        <v>0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5</v>
      </c>
      <c r="C31" s="14" t="n">
        <v>118.016697171555</v>
      </c>
      <c r="D31" s="13" t="str">
        <f aca="false">IF(E31&gt;200,"7",IF(E31&gt;150,"6",IF(E31&gt;115,"5",IF(E31&gt;84,"4",IF(E31&gt;50,"3",IF(E31&gt;30,"2","1"))))))</f>
        <v>1</v>
      </c>
      <c r="E31" s="49" t="n">
        <v>8.7244007714207</v>
      </c>
      <c r="F31" s="3" t="str">
        <f aca="false">CONCATENATE(B31,D31)</f>
        <v>51</v>
      </c>
      <c r="I31" s="9" t="s">
        <v>115</v>
      </c>
      <c r="J31" s="1" t="s">
        <v>116</v>
      </c>
      <c r="K31" s="44" t="n">
        <f aca="false">K25-K26</f>
        <v>0</v>
      </c>
      <c r="L31" s="44" t="n">
        <f aca="false">L25-L26</f>
        <v>0</v>
      </c>
      <c r="M31" s="44" t="n">
        <f aca="false">M25-M26</f>
        <v>-0.0606060606060606</v>
      </c>
      <c r="N31" s="44" t="n">
        <f aca="false">N25-N26</f>
        <v>0.333333333333333</v>
      </c>
      <c r="O31" s="44" t="e">
        <f aca="false">O25-O26</f>
        <v>#DIV/0!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4</v>
      </c>
      <c r="C32" s="14" t="n">
        <v>96.8137191168548</v>
      </c>
      <c r="D32" s="13" t="str">
        <f aca="false">IF(E32&gt;200,"7",IF(E32&gt;150,"6",IF(E32&gt;115,"5",IF(E32&gt;84,"4",IF(E32&gt;50,"3",IF(E32&gt;30,"2","1"))))))</f>
        <v>1</v>
      </c>
      <c r="E32" s="49" t="n">
        <v>14.5513338722716</v>
      </c>
      <c r="F32" s="3" t="str">
        <f aca="false">CONCATENATE(B32,D32)</f>
        <v>41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n">
        <f aca="false">(M16*M19)/(M17*M18)</f>
        <v>0</v>
      </c>
      <c r="N32" s="44" t="e">
        <f aca="false">(N16*N19)/(N17*N18)</f>
        <v>#DIV/0!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4</v>
      </c>
      <c r="C33" s="14" t="n">
        <v>106.040300516529</v>
      </c>
      <c r="D33" s="13" t="str">
        <f aca="false">IF(E33&gt;200,"7",IF(E33&gt;150,"6",IF(E33&gt;115,"5",IF(E33&gt;84,"4",IF(E33&gt;50,"3",IF(E33&gt;30,"2","1"))))))</f>
        <v>3</v>
      </c>
      <c r="E33" s="49" t="n">
        <v>80.6620437001178</v>
      </c>
      <c r="F33" s="3" t="str">
        <f aca="false">CONCATENATE(B33,D33)</f>
        <v>43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3</v>
      </c>
      <c r="C34" s="14" t="n">
        <v>81.2467264039093</v>
      </c>
      <c r="D34" s="13" t="str">
        <f aca="false">IF(E34&gt;200,"7",IF(E34&gt;150,"6",IF(E34&gt;115,"5",IF(E34&gt;84,"4",IF(E34&gt;50,"3",IF(E34&gt;30,"2","1"))))))</f>
        <v>1</v>
      </c>
      <c r="E34" s="49" t="n">
        <v>0</v>
      </c>
      <c r="F34" s="3" t="str">
        <f aca="false">CONCATENATE(B34,D34)</f>
        <v>31</v>
      </c>
      <c r="J34" s="1" t="s">
        <v>72</v>
      </c>
      <c r="K34" s="1" t="n">
        <f aca="false">K4+L4+SUM(K5:M5)+SUM(L6:N6)+SUM(M7:O7)+SUM(N8:P8)+SUM(O9:Q9)+SUM(P10:Q10)</f>
        <v>2</v>
      </c>
      <c r="L34" s="1" t="n">
        <f aca="false">K34/R11*100</f>
        <v>5.88235294117647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4</v>
      </c>
      <c r="C35" s="14" t="n">
        <v>107.801846432343</v>
      </c>
      <c r="D35" s="13" t="str">
        <f aca="false">IF(E35&gt;200,"7",IF(E35&gt;150,"6",IF(E35&gt;115,"5",IF(E35&gt;84,"4",IF(E35&gt;50,"3",IF(E35&gt;30,"2","1"))))))</f>
        <v>2</v>
      </c>
      <c r="E35" s="49" t="n">
        <v>50</v>
      </c>
      <c r="F35" s="3" t="str">
        <f aca="false">CONCATENATE(B35,D35)</f>
        <v>42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5</v>
      </c>
      <c r="C36" s="14" t="n">
        <v>139.313482102493</v>
      </c>
      <c r="D36" s="13" t="str">
        <f aca="false">IF(E36&gt;200,"7",IF(E36&gt;150,"6",IF(E36&gt;115,"5",IF(E36&gt;84,"4",IF(E36&gt;50,"3",IF(E36&gt;30,"2","1"))))))</f>
        <v>1</v>
      </c>
      <c r="E36" s="49" t="n">
        <v>0</v>
      </c>
      <c r="F36" s="3" t="str">
        <f aca="false">CONCATENATE(B36,D36)</f>
        <v>51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4</v>
      </c>
      <c r="C37" s="14" t="n">
        <v>112.206145444839</v>
      </c>
      <c r="D37" s="13" t="str">
        <f aca="false">IF(E37&gt;200,"7",IF(E37&gt;150,"6",IF(E37&gt;115,"5",IF(E37&gt;84,"4",IF(E37&gt;50,"3",IF(E37&gt;30,"2","1"))))))</f>
        <v>2</v>
      </c>
      <c r="E37" s="49" t="n">
        <v>44.1555255734086</v>
      </c>
      <c r="F37" s="3" t="str">
        <f aca="false">CONCATENATE(B37,D37)</f>
        <v>42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4</v>
      </c>
      <c r="C38" s="14" t="n">
        <v>103.759102759343</v>
      </c>
      <c r="D38" s="13" t="str">
        <f aca="false">IF(E38&gt;200,"7",IF(E38&gt;150,"6",IF(E38&gt;115,"5",IF(E38&gt;84,"4",IF(E38&gt;50,"3",IF(E38&gt;30,"2","1"))))))</f>
        <v>1</v>
      </c>
      <c r="E38" s="49" t="n">
        <v>6.54205607476635</v>
      </c>
      <c r="F38" s="3" t="str">
        <f aca="false">CONCATENATE(B38,D38)</f>
        <v>41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2012-07-06T00:02:30Z</dcterms:created>
  <dc:creator>Zainal Abidin</dc:creator>
  <dc:description/>
  <dc:language>en-US</dc:language>
  <cp:lastModifiedBy>Devi Febri</cp:lastModifiedBy>
  <dcterms:modified xsi:type="dcterms:W3CDTF">2019-09-17T12:33:51Z</dcterms:modified>
  <cp:revision>2</cp:revision>
  <dc:subject/>
  <dc:title/>
</cp:coreProperties>
</file>