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9"/>
  </bookViews>
  <sheets>
    <sheet name="Pos Hujan" sheetId="1" state="visible" r:id="rId2"/>
    <sheet name="Nilai Ver" sheetId="2" state="visible" r:id="rId3"/>
    <sheet name="JAN" sheetId="3" state="visible" r:id="rId4"/>
    <sheet name="FEB" sheetId="4" state="visible" r:id="rId5"/>
    <sheet name="MAR" sheetId="5" state="visible" r:id="rId6"/>
    <sheet name="APR" sheetId="6" state="visible" r:id="rId7"/>
    <sheet name="MEI" sheetId="7" state="visible" r:id="rId8"/>
    <sheet name="JUN" sheetId="8" state="visible" r:id="rId9"/>
    <sheet name="JUL" sheetId="9" state="visible" r:id="rId10"/>
    <sheet name="AGT" sheetId="10" state="visible" r:id="rId11"/>
    <sheet name="SEP" sheetId="11" state="visible" r:id="rId12"/>
    <sheet name="OKT" sheetId="12" state="visible" r:id="rId13"/>
    <sheet name="NOV" sheetId="13" state="visible" r:id="rId14"/>
    <sheet name="DES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<sst xmlns="http://schemas.openxmlformats.org/spreadsheetml/2006/main" count="1027" uniqueCount="121">
  <si>
    <t xml:space="preserve">Titik</t>
  </si>
  <si>
    <t xml:space="preserve">Pos Hujan</t>
  </si>
  <si>
    <t xml:space="preserve">BMKG Kemayoran</t>
  </si>
  <si>
    <t xml:space="preserve">Pondok Betung (BMKG) </t>
  </si>
  <si>
    <t xml:space="preserve">Tanjung Priok (BMKG)</t>
  </si>
  <si>
    <t xml:space="preserve">Cengkareng (BMKG)</t>
  </si>
  <si>
    <t xml:space="preserve">Halim</t>
  </si>
  <si>
    <t xml:space="preserve">Pakubuwono</t>
  </si>
  <si>
    <t xml:space="preserve">Kedoya Selatan</t>
  </si>
  <si>
    <t xml:space="preserve">Curug (BMKG)</t>
  </si>
  <si>
    <t xml:space="preserve">Stageof Tangerang</t>
  </si>
  <si>
    <t xml:space="preserve">Mauk</t>
  </si>
  <si>
    <t xml:space="preserve">Kresek</t>
  </si>
  <si>
    <t xml:space="preserve">Balaraja</t>
  </si>
  <si>
    <t xml:space="preserve">Serang (BMKG)</t>
  </si>
  <si>
    <t xml:space="preserve">C i o m a s</t>
  </si>
  <si>
    <t xml:space="preserve">Cinangka</t>
  </si>
  <si>
    <t xml:space="preserve">Ciruas (Singamerta)</t>
  </si>
  <si>
    <t xml:space="preserve">Kramat Watu</t>
  </si>
  <si>
    <t xml:space="preserve">Pamarayan</t>
  </si>
  <si>
    <t xml:space="preserve">Kasemen</t>
  </si>
  <si>
    <t xml:space="preserve">Mancak</t>
  </si>
  <si>
    <t xml:space="preserve">Carenang</t>
  </si>
  <si>
    <t xml:space="preserve">Padarincang</t>
  </si>
  <si>
    <t xml:space="preserve">Pandeglang</t>
  </si>
  <si>
    <t xml:space="preserve">Labuan</t>
  </si>
  <si>
    <t xml:space="preserve">Menes</t>
  </si>
  <si>
    <t xml:space="preserve">Cibaliung</t>
  </si>
  <si>
    <t xml:space="preserve">Munjul</t>
  </si>
  <si>
    <t xml:space="preserve">Cikeusik</t>
  </si>
  <si>
    <t xml:space="preserve">Banjarsari (Bd. Cilemer)</t>
  </si>
  <si>
    <t xml:space="preserve">Rangkasbitung</t>
  </si>
  <si>
    <t xml:space="preserve">Banjar Irigasi-Cipanas</t>
  </si>
  <si>
    <t xml:space="preserve">Bayah</t>
  </si>
  <si>
    <t xml:space="preserve">Lebak Parahiang-Leuwidamar</t>
  </si>
  <si>
    <t xml:space="preserve">Malingping </t>
  </si>
  <si>
    <t xml:space="preserve">BPP Sajira</t>
  </si>
  <si>
    <t xml:space="preserve">Panyaungan Panggarangan</t>
  </si>
  <si>
    <t xml:space="preserve">Nilai</t>
  </si>
  <si>
    <t xml:space="preserve">Jan</t>
  </si>
  <si>
    <t xml:space="preserve">Peb</t>
  </si>
  <si>
    <t xml:space="preserve">Mar</t>
  </si>
  <si>
    <t xml:space="preserve">Apr</t>
  </si>
  <si>
    <t xml:space="preserve">Mei</t>
  </si>
  <si>
    <t xml:space="preserve">Jun</t>
  </si>
  <si>
    <t xml:space="preserve">Jul</t>
  </si>
  <si>
    <t xml:space="preserve">Aug</t>
  </si>
  <si>
    <t xml:space="preserve">Sep</t>
  </si>
  <si>
    <t xml:space="preserve">Okt</t>
  </si>
  <si>
    <t xml:space="preserve">Nop</t>
  </si>
  <si>
    <t xml:space="preserve">Des</t>
  </si>
  <si>
    <t xml:space="preserve">HSS</t>
  </si>
  <si>
    <t xml:space="preserve">PSS</t>
  </si>
  <si>
    <t xml:space="preserve">PC</t>
  </si>
  <si>
    <t xml:space="preserve">Prosentase</t>
  </si>
  <si>
    <t xml:space="preserve">KODE PRAK</t>
  </si>
  <si>
    <t xml:space="preserve">PRAK</t>
  </si>
  <si>
    <t xml:space="preserve">KODE ANAL</t>
  </si>
  <si>
    <t xml:space="preserve">ANAL</t>
  </si>
  <si>
    <t xml:space="preserve">KETERANGAN</t>
  </si>
  <si>
    <t xml:space="preserve">INDEKS</t>
  </si>
  <si>
    <t xml:space="preserve">Sifat</t>
  </si>
  <si>
    <t xml:space="preserve">0-30 %</t>
  </si>
  <si>
    <t xml:space="preserve">BAWAH NORMAL</t>
  </si>
  <si>
    <t xml:space="preserve">31-50 %</t>
  </si>
  <si>
    <t xml:space="preserve">51-84 %</t>
  </si>
  <si>
    <t xml:space="preserve">85-115%</t>
  </si>
  <si>
    <t xml:space="preserve">NORMAL</t>
  </si>
  <si>
    <t xml:space="preserve">116-150%</t>
  </si>
  <si>
    <t xml:space="preserve">TINGGI</t>
  </si>
  <si>
    <t xml:space="preserve">151-200%</t>
  </si>
  <si>
    <t xml:space="preserve">&gt;200%</t>
  </si>
  <si>
    <t xml:space="preserve">persentase</t>
  </si>
  <si>
    <t xml:space="preserve">A</t>
  </si>
  <si>
    <t xml:space="preserve">B</t>
  </si>
  <si>
    <t xml:space="preserve">p(yi,oi)</t>
  </si>
  <si>
    <t xml:space="preserve">C</t>
  </si>
  <si>
    <t xml:space="preserve">a</t>
  </si>
  <si>
    <t xml:space="preserve">p(yi).p(oi)</t>
  </si>
  <si>
    <t xml:space="preserve">D</t>
  </si>
  <si>
    <t xml:space="preserve">b</t>
  </si>
  <si>
    <t xml:space="preserve">p(oi)^2</t>
  </si>
  <si>
    <t xml:space="preserve">E</t>
  </si>
  <si>
    <t xml:space="preserve">c</t>
  </si>
  <si>
    <t xml:space="preserve">F</t>
  </si>
  <si>
    <t xml:space="preserve">d</t>
  </si>
  <si>
    <t xml:space="preserve">G</t>
  </si>
  <si>
    <t xml:space="preserve">n</t>
  </si>
  <si>
    <t xml:space="preserve">Nilai Akurasi</t>
  </si>
  <si>
    <t xml:space="preserve">(a+c)/n</t>
  </si>
  <si>
    <t xml:space="preserve">s</t>
  </si>
  <si>
    <t xml:space="preserve">[0,1]</t>
  </si>
  <si>
    <t xml:space="preserve">base rate</t>
  </si>
  <si>
    <t xml:space="preserve">(a+b)/n</t>
  </si>
  <si>
    <t xml:space="preserve">r</t>
  </si>
  <si>
    <t xml:space="preserve">probability of a forecast of occurrence</t>
  </si>
  <si>
    <t xml:space="preserve">(a+b)/(a+c)</t>
  </si>
  <si>
    <t xml:space="preserve">bias</t>
  </si>
  <si>
    <t xml:space="preserve">[0,∞]</t>
  </si>
  <si>
    <t xml:space="preserve">a/(a+c)</t>
  </si>
  <si>
    <t xml:space="preserve">H</t>
  </si>
  <si>
    <t xml:space="preserve">POD / hit rate</t>
  </si>
  <si>
    <t xml:space="preserve">b/(b+d)</t>
  </si>
  <si>
    <t xml:space="preserve">POFD / false alarm rate</t>
  </si>
  <si>
    <t xml:space="preserve">b/(a+b)</t>
  </si>
  <si>
    <t xml:space="preserve">FAR</t>
  </si>
  <si>
    <t xml:space="preserve">false alarm ratio</t>
  </si>
  <si>
    <t xml:space="preserve">(a+d)/n</t>
  </si>
  <si>
    <t xml:space="preserve">Proportion of correct / accuracy</t>
  </si>
  <si>
    <t xml:space="preserve">a/(a+b)</t>
  </si>
  <si>
    <t xml:space="preserve">SR</t>
  </si>
  <si>
    <t xml:space="preserve">success ratio</t>
  </si>
  <si>
    <t xml:space="preserve">a/(a+b+c)</t>
  </si>
  <si>
    <t xml:space="preserve">TS</t>
  </si>
  <si>
    <t xml:space="preserve">threat score</t>
  </si>
  <si>
    <t xml:space="preserve">POD-F</t>
  </si>
  <si>
    <t xml:space="preserve">KSS</t>
  </si>
  <si>
    <t xml:space="preserve">ad/bc</t>
  </si>
  <si>
    <t xml:space="preserve">OR</t>
  </si>
  <si>
    <t xml:space="preserve">∞</t>
  </si>
  <si>
    <t xml:space="preserve">odds ratio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</si>
</sst>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"/>
    <numFmt numFmtId="166" formatCode="0%"/>
    <numFmt numFmtId="167" formatCode="0.00"/>
    <numFmt numFmtId="168" formatCode="0.0"/>
    <numFmt numFmtId="169" formatCode="0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  <font>
      <b val="true"/>
      <sz val="11"/>
      <color rgb="FF000000"/>
      <name val="Calibri"/>
      <family val="2"/>
    </font>
    <font>
      <b val="true"/>
      <sz val="12"/>
      <color rgb="FF000000"/>
      <name val="Arial"/>
      <family val="2"/>
    </font>
    <font>
      <sz val="10.25"/>
      <color rgb="FF000000"/>
      <name val="Arial"/>
      <family val="2"/>
    </font>
    <font>
      <b val="true"/>
      <sz val="10.25"/>
      <color rgb="FF000000"/>
      <name val="Arial"/>
      <family val="2"/>
    </font>
    <font>
      <b val="true"/>
      <i val="true"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93300"/>
        <bgColor rgb="FF993366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FFCC00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C0C0C0"/>
        <bgColor rgb="FFD9D9D9"/>
      </patternFill>
    </fill>
    <fill>
      <patternFill patternType="solid">
        <fgColor rgb="FF339966"/>
        <bgColor rgb="FF008080"/>
      </patternFill>
    </fill>
    <fill>
      <patternFill patternType="solid">
        <fgColor rgb="FF969696"/>
        <bgColor rgb="FF808080"/>
      </patternFill>
    </fill>
    <fill>
      <patternFill patternType="solid">
        <fgColor rgb="FF808080"/>
        <bgColor rgb="FF969696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Tingkat Akurasi Prakiraan Sifat Hujan
Tahun 2019</a:t>
            </a:r>
          </a:p>
        </c:rich>
      </c:tx>
      <c:layout>
        <c:manualLayout>
          <c:xMode val="edge"/>
          <c:yMode val="edge"/>
          <c:x val="0.268165507961426"/>
          <c:y val="0.052004763795156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2704642296479"/>
          <c:y val="0.236601826121477"/>
          <c:w val="0.91864767885176"/>
          <c:h val="0.649464073044859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Ver'!$B$1:$M$1</c:f>
              <c:strCache>
                <c:ptCount val="12"/>
                <c:pt idx="0">
                  <c:v>Jan</c:v>
                </c:pt>
                <c:pt idx="1">
                  <c:v>Peb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'Nilai Ver'!$B$6:$M$6</c:f>
              <c:numCache>
                <c:formatCode>General</c:formatCode>
                <c:ptCount val="12"/>
                <c:pt idx="0">
                  <c:v>80</c:v>
                </c:pt>
                <c:pt idx="1">
                  <c:v>65.7142857142857</c:v>
                </c:pt>
                <c:pt idx="2">
                  <c:v>74.2857142857143</c:v>
                </c:pt>
                <c:pt idx="3">
                  <c:v>62.8571428571429</c:v>
                </c:pt>
                <c:pt idx="4">
                  <c:v>48.5714285714286</c:v>
                </c:pt>
                <c:pt idx="5">
                  <c:v>64.7058823529412</c:v>
                </c:pt>
                <c:pt idx="6">
                  <c:v>88.2352941176471</c:v>
                </c:pt>
                <c:pt idx="7">
                  <c:v>73.5294117647059</c:v>
                </c:pt>
                <c:pt idx="8">
                  <c:v>86.1111111111111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736826"/>
        <c:axId val="53783210"/>
      </c:lineChart>
      <c:catAx>
        <c:axId val="787368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27248261942139"/>
              <c:y val="0.8855365885933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783210"/>
        <c:crossesAt val="0"/>
        <c:auto val="1"/>
        <c:lblAlgn val="ctr"/>
        <c:lblOffset val="100"/>
      </c:catAx>
      <c:valAx>
        <c:axId val="53783210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(%) </a:t>
                </a:r>
              </a:p>
            </c:rich>
          </c:tx>
          <c:layout>
            <c:manualLayout>
              <c:xMode val="edge"/>
              <c:yMode val="edge"/>
              <c:x val="0.0140726620318457"/>
              <c:y val="0.42940320232896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736826"/>
        <c:crossesAt val="1"/>
        <c:crossBetween val="midCat"/>
        <c:majorUnit val="20"/>
        <c:minorUnit val="1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Proportional of Correct (PC)</a:t>
            </a:r>
          </a:p>
        </c:rich>
      </c:tx>
      <c:layout>
        <c:manualLayout>
          <c:xMode val="edge"/>
          <c:yMode val="edge"/>
          <c:x val="0.306627046422965"/>
          <c:y val="0.049358210930263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87015025790536"/>
          <c:y val="0.214503109699616"/>
          <c:w val="0.926216640502355"/>
          <c:h val="0.681222707423581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Ver'!$B$1:$M$1</c:f>
              <c:strCache>
                <c:ptCount val="12"/>
                <c:pt idx="0">
                  <c:v>Jan</c:v>
                </c:pt>
                <c:pt idx="1">
                  <c:v>Peb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'Nilai Ver'!$B$4:$M$4</c:f>
              <c:numCache>
                <c:formatCode>General</c:formatCode>
                <c:ptCount val="12"/>
                <c:pt idx="0">
                  <c:v>0.314285714285714</c:v>
                </c:pt>
                <c:pt idx="1">
                  <c:v>0.257142857142857</c:v>
                </c:pt>
                <c:pt idx="2">
                  <c:v>0.285714285714286</c:v>
                </c:pt>
                <c:pt idx="3">
                  <c:v>0.428571428571429</c:v>
                </c:pt>
                <c:pt idx="4">
                  <c:v>0.142857142857143</c:v>
                </c:pt>
                <c:pt idx="5">
                  <c:v>0.205882352941176</c:v>
                </c:pt>
                <c:pt idx="6">
                  <c:v>0.588235294117647</c:v>
                </c:pt>
                <c:pt idx="7">
                  <c:v>0.647058823529412</c:v>
                </c:pt>
                <c:pt idx="8">
                  <c:v>0.694444444444444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836647"/>
        <c:axId val="40861538"/>
      </c:lineChart>
      <c:catAx>
        <c:axId val="318366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23603947073335"/>
              <c:y val="0.8855365885933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861538"/>
        <c:crossesAt val="0"/>
        <c:auto val="1"/>
        <c:lblAlgn val="ctr"/>
        <c:lblOffset val="100"/>
      </c:catAx>
      <c:valAx>
        <c:axId val="4086153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PC</a:t>
                </a:r>
              </a:p>
            </c:rich>
          </c:tx>
          <c:layout>
            <c:manualLayout>
              <c:xMode val="edge"/>
              <c:yMode val="edge"/>
              <c:x val="0.0140726620318457"/>
              <c:y val="0.429403202328967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836647"/>
        <c:crossesAt val="1"/>
        <c:crossBetween val="midCat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Tingkat Akurasi Prakiraan Curah Hujan 
Bulan Tahun 2019</a:t>
            </a:r>
          </a:p>
        </c:rich>
      </c:tx>
      <c:layout>
        <c:manualLayout>
          <c:xMode val="edge"/>
          <c:yMode val="edge"/>
          <c:x val="0.268180543874404"/>
          <c:y val="0.052282377919320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2741799831791"/>
          <c:y val="0.241640127388535"/>
          <c:w val="0.919428090832632"/>
          <c:h val="0.64171974522293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Ver'!$B$1:$F$1</c:f>
              <c:strCache>
                <c:ptCount val="5"/>
                <c:pt idx="0">
                  <c:v>Jan</c:v>
                </c:pt>
                <c:pt idx="1">
                  <c:v>Peb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</c:strCache>
            </c:strRef>
          </c:cat>
          <c:val>
            <c:numRef>
              <c:f>'Nilai Ver'!$B$6:$F$6</c:f>
              <c:numCache>
                <c:formatCode>General</c:formatCode>
                <c:ptCount val="5"/>
                <c:pt idx="0">
                  <c:v>80</c:v>
                </c:pt>
                <c:pt idx="1">
                  <c:v>65.7142857142857</c:v>
                </c:pt>
                <c:pt idx="2">
                  <c:v>74.2857142857143</c:v>
                </c:pt>
                <c:pt idx="3">
                  <c:v>62.8571428571429</c:v>
                </c:pt>
                <c:pt idx="4">
                  <c:v>48.5714285714286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115470"/>
        <c:axId val="28633444"/>
      </c:lineChart>
      <c:catAx>
        <c:axId val="641154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28231006447995"/>
              <c:y val="0.885217622080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633444"/>
        <c:crossesAt val="0"/>
        <c:auto val="1"/>
        <c:lblAlgn val="ctr"/>
        <c:lblOffset val="100"/>
      </c:catAx>
      <c:valAx>
        <c:axId val="28633444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(%) </a:t>
                </a:r>
              </a:p>
            </c:rich>
          </c:tx>
          <c:layout>
            <c:manualLayout>
              <c:xMode val="edge"/>
              <c:yMode val="edge"/>
              <c:x val="0.0140734510793384"/>
              <c:y val="0.42489384288747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115470"/>
        <c:crossesAt val="1"/>
        <c:crossBetween val="midCat"/>
        <c:majorUnit val="20"/>
        <c:minorUnit val="1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Proportional of Correct (PC)</a:t>
            </a:r>
          </a:p>
        </c:rich>
      </c:tx>
      <c:layout>
        <c:manualLayout>
          <c:xMode val="edge"/>
          <c:yMode val="edge"/>
          <c:x val="0.306627046422965"/>
          <c:y val="0.049495753715498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2704642296479"/>
          <c:y val="0.210854564755839"/>
          <c:w val="0.919376541825521"/>
          <c:h val="0.67223991507431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Ver'!$B$1:$F$1</c:f>
              <c:strCache>
                <c:ptCount val="5"/>
                <c:pt idx="0">
                  <c:v>Jan</c:v>
                </c:pt>
                <c:pt idx="1">
                  <c:v>Peb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</c:strCache>
            </c:strRef>
          </c:cat>
          <c:val>
            <c:numRef>
              <c:f>'Nilai Ver'!$B$4:$F$4</c:f>
              <c:numCache>
                <c:formatCode>General</c:formatCode>
                <c:ptCount val="5"/>
                <c:pt idx="0">
                  <c:v>0.314285714285714</c:v>
                </c:pt>
                <c:pt idx="1">
                  <c:v>0.257142857142857</c:v>
                </c:pt>
                <c:pt idx="2">
                  <c:v>0.285714285714286</c:v>
                </c:pt>
                <c:pt idx="3">
                  <c:v>0.428571428571429</c:v>
                </c:pt>
                <c:pt idx="4">
                  <c:v>0.142857142857143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105424"/>
        <c:axId val="516783"/>
      </c:lineChart>
      <c:catAx>
        <c:axId val="671054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28257456828885"/>
              <c:y val="0.885217622080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6783"/>
        <c:crossesAt val="0"/>
        <c:auto val="1"/>
        <c:lblAlgn val="ctr"/>
        <c:lblOffset val="100"/>
      </c:catAx>
      <c:valAx>
        <c:axId val="51678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PC</a:t>
                </a:r>
              </a:p>
            </c:rich>
          </c:tx>
          <c:layout>
            <c:manualLayout>
              <c:xMode val="edge"/>
              <c:yMode val="edge"/>
              <c:x val="0.0140726620318457"/>
              <c:y val="0.416799363057325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7105424"/>
        <c:crossesAt val="1"/>
        <c:crossBetween val="midCat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23400</xdr:colOff>
      <xdr:row>8</xdr:row>
      <xdr:rowOff>7920</xdr:rowOff>
    </xdr:from>
    <xdr:to>
      <xdr:col>11</xdr:col>
      <xdr:colOff>24120</xdr:colOff>
      <xdr:row>22</xdr:row>
      <xdr:rowOff>167760</xdr:rowOff>
    </xdr:to>
    <xdr:graphicFrame>
      <xdr:nvGraphicFramePr>
        <xdr:cNvPr id="0" name="Chart 1"/>
        <xdr:cNvGraphicFramePr/>
      </xdr:nvGraphicFramePr>
      <xdr:xfrm>
        <a:off x="790200" y="2431080"/>
        <a:ext cx="6420600" cy="272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360</xdr:colOff>
      <xdr:row>8</xdr:row>
      <xdr:rowOff>60840</xdr:rowOff>
    </xdr:from>
    <xdr:to>
      <xdr:col>22</xdr:col>
      <xdr:colOff>1080</xdr:colOff>
      <xdr:row>23</xdr:row>
      <xdr:rowOff>37800</xdr:rowOff>
    </xdr:to>
    <xdr:graphicFrame>
      <xdr:nvGraphicFramePr>
        <xdr:cNvPr id="1" name="Chart 1"/>
        <xdr:cNvGraphicFramePr/>
      </xdr:nvGraphicFramePr>
      <xdr:xfrm>
        <a:off x="7828920" y="2484000"/>
        <a:ext cx="6420600" cy="272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360</xdr:colOff>
      <xdr:row>25</xdr:row>
      <xdr:rowOff>0</xdr:rowOff>
    </xdr:from>
    <xdr:to>
      <xdr:col>10</xdr:col>
      <xdr:colOff>642600</xdr:colOff>
      <xdr:row>39</xdr:row>
      <xdr:rowOff>152280</xdr:rowOff>
    </xdr:to>
    <xdr:graphicFrame>
      <xdr:nvGraphicFramePr>
        <xdr:cNvPr id="2" name="Chart 1"/>
        <xdr:cNvGraphicFramePr/>
      </xdr:nvGraphicFramePr>
      <xdr:xfrm>
        <a:off x="767160" y="5532120"/>
        <a:ext cx="642024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360</xdr:colOff>
      <xdr:row>25</xdr:row>
      <xdr:rowOff>0</xdr:rowOff>
    </xdr:from>
    <xdr:to>
      <xdr:col>22</xdr:col>
      <xdr:colOff>1080</xdr:colOff>
      <xdr:row>39</xdr:row>
      <xdr:rowOff>152280</xdr:rowOff>
    </xdr:to>
    <xdr:graphicFrame>
      <xdr:nvGraphicFramePr>
        <xdr:cNvPr id="3" name="Chart 1"/>
        <xdr:cNvGraphicFramePr/>
      </xdr:nvGraphicFramePr>
      <xdr:xfrm>
        <a:off x="7828920" y="5532120"/>
        <a:ext cx="642060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3" activeCellId="0" sqref="A23"/>
    </sheetView>
  </sheetViews>
  <sheetFormatPr defaultRowHeight="14.4"/>
  <cols>
    <col collapsed="false" hidden="false" max="2" min="2" style="0" width="25.3061224489796"/>
  </cols>
  <sheetData>
    <row r="1" customFormat="false" ht="14.4" hidden="false" customHeight="false" outlineLevel="0" collapsed="false">
      <c r="A1" s="1" t="s">
        <v>0</v>
      </c>
      <c r="B1" s="0" t="s">
        <v>1</v>
      </c>
    </row>
    <row r="2" customFormat="false" ht="14.4" hidden="false" customHeight="false" outlineLevel="0" collapsed="false">
      <c r="A2" s="1" t="n">
        <v>1</v>
      </c>
      <c r="B2" s="2" t="s">
        <v>2</v>
      </c>
    </row>
    <row r="3" customFormat="false" ht="14.4" hidden="false" customHeight="false" outlineLevel="0" collapsed="false">
      <c r="A3" s="1" t="n">
        <v>2</v>
      </c>
      <c r="B3" s="2" t="s">
        <v>3</v>
      </c>
    </row>
    <row r="4" customFormat="false" ht="14.4" hidden="false" customHeight="false" outlineLevel="0" collapsed="false">
      <c r="A4" s="1" t="n">
        <v>3</v>
      </c>
      <c r="B4" s="2" t="s">
        <v>4</v>
      </c>
    </row>
    <row r="5" customFormat="false" ht="14.4" hidden="false" customHeight="false" outlineLevel="0" collapsed="false">
      <c r="A5" s="1" t="n">
        <v>4</v>
      </c>
      <c r="B5" s="2" t="s">
        <v>5</v>
      </c>
    </row>
    <row r="6" customFormat="false" ht="14.4" hidden="false" customHeight="false" outlineLevel="0" collapsed="false">
      <c r="A6" s="1" t="n">
        <v>5</v>
      </c>
      <c r="B6" s="2" t="s">
        <v>6</v>
      </c>
    </row>
    <row r="7" customFormat="false" ht="14.4" hidden="false" customHeight="false" outlineLevel="0" collapsed="false">
      <c r="A7" s="1" t="n">
        <v>6</v>
      </c>
      <c r="B7" s="2" t="s">
        <v>7</v>
      </c>
    </row>
    <row r="8" customFormat="false" ht="14.4" hidden="false" customHeight="false" outlineLevel="0" collapsed="false">
      <c r="A8" s="1" t="n">
        <v>7</v>
      </c>
      <c r="B8" s="2" t="s">
        <v>8</v>
      </c>
    </row>
    <row r="9" customFormat="false" ht="14.4" hidden="false" customHeight="false" outlineLevel="0" collapsed="false">
      <c r="A9" s="1" t="n">
        <v>8</v>
      </c>
      <c r="B9" s="2" t="s">
        <v>9</v>
      </c>
    </row>
    <row r="10" customFormat="false" ht="14.4" hidden="false" customHeight="false" outlineLevel="0" collapsed="false">
      <c r="A10" s="1" t="n">
        <v>9</v>
      </c>
      <c r="B10" s="2" t="s">
        <v>10</v>
      </c>
    </row>
    <row r="11" customFormat="false" ht="14.4" hidden="false" customHeight="false" outlineLevel="0" collapsed="false">
      <c r="A11" s="1" t="n">
        <v>10</v>
      </c>
      <c r="B11" s="2" t="s">
        <v>11</v>
      </c>
    </row>
    <row r="12" customFormat="false" ht="14.4" hidden="false" customHeight="false" outlineLevel="0" collapsed="false">
      <c r="A12" s="1" t="n">
        <v>11</v>
      </c>
      <c r="B12" s="2" t="s">
        <v>12</v>
      </c>
    </row>
    <row r="13" customFormat="false" ht="14.4" hidden="false" customHeight="false" outlineLevel="0" collapsed="false">
      <c r="A13" s="1" t="n">
        <v>12</v>
      </c>
      <c r="B13" s="2" t="s">
        <v>13</v>
      </c>
    </row>
    <row r="14" customFormat="false" ht="14.4" hidden="false" customHeight="false" outlineLevel="0" collapsed="false">
      <c r="A14" s="1" t="n">
        <v>13</v>
      </c>
      <c r="B14" s="2" t="s">
        <v>14</v>
      </c>
    </row>
    <row r="15" customFormat="false" ht="14.4" hidden="false" customHeight="false" outlineLevel="0" collapsed="false">
      <c r="A15" s="1" t="n">
        <v>14</v>
      </c>
      <c r="B15" s="2" t="s">
        <v>15</v>
      </c>
    </row>
    <row r="16" customFormat="false" ht="14.4" hidden="false" customHeight="false" outlineLevel="0" collapsed="false">
      <c r="A16" s="1" t="n">
        <v>15</v>
      </c>
      <c r="B16" s="2" t="s">
        <v>16</v>
      </c>
    </row>
    <row r="17" customFormat="false" ht="14.4" hidden="false" customHeight="false" outlineLevel="0" collapsed="false">
      <c r="A17" s="1" t="n">
        <v>16</v>
      </c>
      <c r="B17" s="2" t="s">
        <v>17</v>
      </c>
    </row>
    <row r="18" customFormat="false" ht="14.4" hidden="false" customHeight="false" outlineLevel="0" collapsed="false">
      <c r="A18" s="1" t="n">
        <v>17</v>
      </c>
      <c r="B18" s="2" t="s">
        <v>18</v>
      </c>
    </row>
    <row r="19" customFormat="false" ht="14.4" hidden="false" customHeight="false" outlineLevel="0" collapsed="false">
      <c r="A19" s="1" t="n">
        <v>18</v>
      </c>
      <c r="B19" s="2" t="s">
        <v>19</v>
      </c>
    </row>
    <row r="20" customFormat="false" ht="14.4" hidden="false" customHeight="false" outlineLevel="0" collapsed="false">
      <c r="A20" s="1" t="n">
        <v>19</v>
      </c>
      <c r="B20" s="2" t="s">
        <v>20</v>
      </c>
    </row>
    <row r="21" customFormat="false" ht="14.4" hidden="false" customHeight="false" outlineLevel="0" collapsed="false">
      <c r="A21" s="1" t="n">
        <v>20</v>
      </c>
      <c r="B21" s="2" t="s">
        <v>21</v>
      </c>
    </row>
    <row r="22" customFormat="false" ht="14.4" hidden="false" customHeight="false" outlineLevel="0" collapsed="false">
      <c r="A22" s="1" t="n">
        <v>21</v>
      </c>
      <c r="B22" s="2" t="s">
        <v>22</v>
      </c>
    </row>
    <row r="23" customFormat="false" ht="14.4" hidden="false" customHeight="false" outlineLevel="0" collapsed="false">
      <c r="A23" s="1" t="n">
        <v>22</v>
      </c>
      <c r="B23" s="2" t="s">
        <v>23</v>
      </c>
    </row>
    <row r="24" customFormat="false" ht="14.4" hidden="false" customHeight="false" outlineLevel="0" collapsed="false">
      <c r="A24" s="1" t="n">
        <v>23</v>
      </c>
      <c r="B24" s="2" t="s">
        <v>24</v>
      </c>
    </row>
    <row r="25" customFormat="false" ht="14.4" hidden="false" customHeight="false" outlineLevel="0" collapsed="false">
      <c r="A25" s="1" t="n">
        <v>24</v>
      </c>
      <c r="B25" s="2" t="s">
        <v>25</v>
      </c>
    </row>
    <row r="26" customFormat="false" ht="14.4" hidden="false" customHeight="false" outlineLevel="0" collapsed="false">
      <c r="A26" s="1" t="n">
        <v>25</v>
      </c>
      <c r="B26" s="2" t="s">
        <v>26</v>
      </c>
    </row>
    <row r="27" customFormat="false" ht="14.4" hidden="false" customHeight="false" outlineLevel="0" collapsed="false">
      <c r="A27" s="1" t="n">
        <v>26</v>
      </c>
      <c r="B27" s="2" t="s">
        <v>27</v>
      </c>
    </row>
    <row r="28" customFormat="false" ht="14.4" hidden="false" customHeight="false" outlineLevel="0" collapsed="false">
      <c r="A28" s="1" t="n">
        <v>27</v>
      </c>
      <c r="B28" s="2" t="s">
        <v>28</v>
      </c>
    </row>
    <row r="29" customFormat="false" ht="14.4" hidden="false" customHeight="false" outlineLevel="0" collapsed="false">
      <c r="A29" s="1" t="n">
        <v>28</v>
      </c>
      <c r="B29" s="2" t="s">
        <v>29</v>
      </c>
    </row>
    <row r="30" customFormat="false" ht="14.4" hidden="false" customHeight="false" outlineLevel="0" collapsed="false">
      <c r="A30" s="1" t="n">
        <v>29</v>
      </c>
      <c r="B30" s="2" t="s">
        <v>30</v>
      </c>
    </row>
    <row r="31" customFormat="false" ht="14.4" hidden="false" customHeight="false" outlineLevel="0" collapsed="false">
      <c r="A31" s="1" t="n">
        <v>30</v>
      </c>
      <c r="B31" s="2" t="s">
        <v>31</v>
      </c>
    </row>
    <row r="32" customFormat="false" ht="14.4" hidden="false" customHeight="false" outlineLevel="0" collapsed="false">
      <c r="A32" s="1" t="n">
        <v>31</v>
      </c>
      <c r="B32" s="2" t="s">
        <v>32</v>
      </c>
    </row>
    <row r="33" customFormat="false" ht="14.4" hidden="false" customHeight="false" outlineLevel="0" collapsed="false">
      <c r="A33" s="1" t="n">
        <v>32</v>
      </c>
      <c r="B33" s="2" t="s">
        <v>33</v>
      </c>
    </row>
    <row r="34" customFormat="false" ht="14.4" hidden="false" customHeight="false" outlineLevel="0" collapsed="false">
      <c r="A34" s="1" t="n">
        <v>33</v>
      </c>
      <c r="B34" s="2" t="s">
        <v>34</v>
      </c>
    </row>
    <row r="35" customFormat="false" ht="14.4" hidden="false" customHeight="false" outlineLevel="0" collapsed="false">
      <c r="A35" s="1" t="n">
        <v>34</v>
      </c>
      <c r="B35" s="2" t="s">
        <v>35</v>
      </c>
    </row>
    <row r="36" customFormat="false" ht="14.4" hidden="false" customHeight="false" outlineLevel="0" collapsed="false">
      <c r="A36" s="1" t="n">
        <v>35</v>
      </c>
      <c r="B36" s="2" t="s">
        <v>36</v>
      </c>
    </row>
    <row r="37" customFormat="false" ht="14.4" hidden="false" customHeight="false" outlineLevel="0" collapsed="false">
      <c r="A37" s="1" t="n">
        <v>36</v>
      </c>
      <c r="B37" s="2" t="s">
        <v>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3" activeCellId="0" sqref="E3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1</v>
      </c>
      <c r="C3" s="14" t="n">
        <v>19.3266764882414</v>
      </c>
      <c r="D3" s="13" t="str">
        <f aca="false">IF(E3&gt;200,"7",IF(E3&gt;150,"6",IF(E3&gt;115,"5",IF(E3&gt;84,"4",IF(E3&gt;50,"3",IF(E3&gt;30,"2","1"))))))</f>
        <v>1</v>
      </c>
      <c r="E3" s="14" t="n">
        <v>0</v>
      </c>
      <c r="F3" s="3" t="str">
        <f aca="false">CONCATENATE(B3,D3)</f>
        <v>11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1</v>
      </c>
      <c r="C4" s="14" t="n">
        <v>17.0029556345785</v>
      </c>
      <c r="D4" s="13" t="str">
        <f aca="false">IF(E4&gt;200,"7",IF(E4&gt;150,"6",IF(E4&gt;115,"5",IF(E4&gt;84,"4",IF(E4&gt;50,"3",IF(E4&gt;30,"2","1"))))))</f>
        <v>1</v>
      </c>
      <c r="E4" s="14" t="n">
        <v>9.45626477541372</v>
      </c>
      <c r="F4" s="3" t="str">
        <f aca="false">CONCATENATE(B4,D4)</f>
        <v>11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20</v>
      </c>
      <c r="L4" s="1" t="n">
        <f aca="false">COUNTIF($F$3:$F$38,"12")</f>
        <v>2</v>
      </c>
      <c r="M4" s="1" t="n">
        <f aca="false">COUNTIF($F$3:$F$401,"13")</f>
        <v>2</v>
      </c>
      <c r="N4" s="1" t="n">
        <f aca="false">COUNTIF($F$3:$F$401,"14")</f>
        <v>1</v>
      </c>
      <c r="O4" s="1" t="n">
        <f aca="false">COUNTIF($F$3:$F$401,"15")</f>
        <v>1</v>
      </c>
      <c r="P4" s="1" t="n">
        <f aca="false">COUNTIF($F$3:$F$401,"16")</f>
        <v>1</v>
      </c>
      <c r="Q4" s="1" t="n">
        <f aca="false">COUNTIF($F$3:$F$401,"17")</f>
        <v>0</v>
      </c>
      <c r="R4" s="25" t="n">
        <f aca="false">SUM(K4:Q4)</f>
        <v>27</v>
      </c>
      <c r="T4" s="21"/>
      <c r="U4" s="21"/>
      <c r="V4" s="15" t="n">
        <v>1</v>
      </c>
      <c r="W4" s="26" t="n">
        <f aca="false">K4/$R$11</f>
        <v>0.588235294117647</v>
      </c>
      <c r="X4" s="27" t="n">
        <f aca="false">L4/$R$11</f>
        <v>0.0588235294117647</v>
      </c>
      <c r="Y4" s="27" t="n">
        <f aca="false">M4/$R$11</f>
        <v>0.0588235294117647</v>
      </c>
      <c r="Z4" s="27" t="n">
        <f aca="false">N4/$R$11</f>
        <v>0.0294117647058823</v>
      </c>
      <c r="AA4" s="27" t="n">
        <f aca="false">O4/$R$11</f>
        <v>0.0294117647058823</v>
      </c>
      <c r="AB4" s="27" t="n">
        <f aca="false">P4/$R$11</f>
        <v>0.0294117647058823</v>
      </c>
      <c r="AC4" s="27" t="n">
        <f aca="false">Q4/$R$11</f>
        <v>0</v>
      </c>
      <c r="AD4" s="28" t="n">
        <f aca="false">R4/$R$11</f>
        <v>0.794117647058823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1</v>
      </c>
      <c r="C5" s="14" t="n">
        <v>24.9294826673791</v>
      </c>
      <c r="D5" s="13" t="str">
        <f aca="false">IF(E5&gt;200,"7",IF(E5&gt;150,"6",IF(E5&gt;115,"5",IF(E5&gt;84,"4",IF(E5&gt;50,"3",IF(E5&gt;30,"2","1"))))))</f>
        <v>1</v>
      </c>
      <c r="E5" s="14" t="n">
        <v>0</v>
      </c>
      <c r="F5" s="3" t="str">
        <f aca="false">CONCATENATE(B5,D5)</f>
        <v>11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1</v>
      </c>
      <c r="M5" s="1" t="n">
        <f aca="false">COUNTIF($F$3:$F$401,"23")</f>
        <v>1</v>
      </c>
      <c r="N5" s="1" t="n">
        <f aca="false">COUNTIF($F$3:$F$401,"24")</f>
        <v>1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3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0.0294117647058823</v>
      </c>
      <c r="Y5" s="27" t="n">
        <f aca="false">M5/$R$11</f>
        <v>0.0294117647058823</v>
      </c>
      <c r="Z5" s="27" t="n">
        <f aca="false">N5/$R$11</f>
        <v>0.0294117647058823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0.0882352941176471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1</v>
      </c>
      <c r="C6" s="14" t="n">
        <v>28.9067546972385</v>
      </c>
      <c r="D6" s="13" t="str">
        <f aca="false">IF(E6&gt;200,"7",IF(E6&gt;150,"6",IF(E6&gt;115,"5",IF(E6&gt;84,"4",IF(E6&gt;50,"3",IF(E6&gt;30,"2","1"))))))</f>
        <v>1</v>
      </c>
      <c r="E6" s="14" t="n">
        <v>1.13109048723898</v>
      </c>
      <c r="F6" s="3" t="str">
        <f aca="false">CONCATENATE(B6,D6)</f>
        <v>11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1</v>
      </c>
      <c r="L6" s="1" t="n">
        <f aca="false">COUNTIF($F$3:$F$401,"32")</f>
        <v>0</v>
      </c>
      <c r="M6" s="24" t="n">
        <f aca="false">COUNTIF($F$3:$F$401,"33")</f>
        <v>1</v>
      </c>
      <c r="N6" s="1" t="n">
        <f aca="false">COUNTIF($F$3:$F$401,"34")</f>
        <v>0</v>
      </c>
      <c r="O6" s="1" t="n">
        <f aca="false">COUNTIF($F$3:$F$401,"35")</f>
        <v>1</v>
      </c>
      <c r="P6" s="1" t="n">
        <f aca="false">COUNTIF($F$3:$F$401,"36")</f>
        <v>0</v>
      </c>
      <c r="Q6" s="1" t="n">
        <f aca="false">COUNTIF($F$3:$F$401,"37")</f>
        <v>1</v>
      </c>
      <c r="R6" s="25" t="n">
        <f aca="false">SUM(K6:Q6)</f>
        <v>4</v>
      </c>
      <c r="T6" s="21"/>
      <c r="U6" s="21"/>
      <c r="V6" s="17" t="n">
        <v>3</v>
      </c>
      <c r="W6" s="27" t="n">
        <f aca="false">K6/$R$11</f>
        <v>0.0294117647058823</v>
      </c>
      <c r="X6" s="27" t="n">
        <f aca="false">L6/$R$11</f>
        <v>0</v>
      </c>
      <c r="Y6" s="26" t="n">
        <f aca="false">M6/$R$11</f>
        <v>0.0294117647058823</v>
      </c>
      <c r="Z6" s="27" t="n">
        <f aca="false">N6/$R$11</f>
        <v>0</v>
      </c>
      <c r="AA6" s="27" t="n">
        <f aca="false">O6/$R$11</f>
        <v>0.0294117647058823</v>
      </c>
      <c r="AB6" s="27" t="n">
        <f aca="false">P6/$R$11</f>
        <v>0</v>
      </c>
      <c r="AC6" s="27" t="n">
        <f aca="false">Q6/$R$11</f>
        <v>0.0294117647058823</v>
      </c>
      <c r="AD6" s="28" t="n">
        <f aca="false">R6/$R$11</f>
        <v>0.117647058823529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1</v>
      </c>
      <c r="C7" s="14" t="n">
        <v>24.8855278482426</v>
      </c>
      <c r="D7" s="13" t="str">
        <f aca="false">IF(E7&gt;200,"7",IF(E7&gt;150,"6",IF(E7&gt;115,"5",IF(E7&gt;84,"4",IF(E7&gt;50,"3",IF(E7&gt;30,"2","1"))))))</f>
        <v>2</v>
      </c>
      <c r="E7" s="14" t="n">
        <v>32.8925956061839</v>
      </c>
      <c r="F7" s="3" t="str">
        <f aca="false">CONCATENATE(B7,D7)</f>
        <v>12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0</v>
      </c>
      <c r="M7" s="1" t="n">
        <f aca="false">COUNTIF($F$3:$F$401,"43")</f>
        <v>0</v>
      </c>
      <c r="N7" s="24" t="n">
        <f aca="false">COUNTIF($F$3:$F$401,"44")</f>
        <v>0</v>
      </c>
      <c r="O7" s="1" t="n">
        <f aca="false">COUNTIF($F$3:$F$401,"45")</f>
        <v>0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</v>
      </c>
      <c r="Z7" s="26" t="n">
        <f aca="false">N7/$R$11</f>
        <v>0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1</v>
      </c>
      <c r="C8" s="14" t="n">
        <v>19.8440948591502</v>
      </c>
      <c r="D8" s="13" t="str">
        <f aca="false">IF(E8&gt;200,"7",IF(E8&gt;150,"6",IF(E8&gt;115,"5",IF(E8&gt;84,"4",IF(E8&gt;50,"3",IF(E8&gt;30,"2","1"))))))</f>
        <v>1</v>
      </c>
      <c r="E8" s="14" t="n">
        <v>6.46382867589449</v>
      </c>
      <c r="F8" s="3" t="str">
        <f aca="false">CONCATENATE(B8,D8)</f>
        <v>11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0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1</v>
      </c>
      <c r="C9" s="14" t="n">
        <v>17.2328219064334</v>
      </c>
      <c r="D9" s="13" t="str">
        <f aca="false">IF(E9&gt;200,"7",IF(E9&gt;150,"6",IF(E9&gt;115,"5",IF(E9&gt;84,"4",IF(E9&gt;50,"3",IF(E9&gt;30,"2","1"))))))</f>
        <v>1</v>
      </c>
      <c r="E9" s="14" t="n">
        <v>4.45139557266602</v>
      </c>
      <c r="F9" s="3" t="str">
        <f aca="false">CONCATENATE(B9,D9)</f>
        <v>11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1</v>
      </c>
      <c r="C10" s="14" t="n">
        <v>22.2291946094399</v>
      </c>
      <c r="D10" s="13" t="str">
        <f aca="false">IF(E10&gt;200,"7",IF(E10&gt;150,"6",IF(E10&gt;115,"5",IF(E10&gt;84,"4",IF(E10&gt;50,"3",IF(E10&gt;30,"2","1"))))))</f>
        <v>3</v>
      </c>
      <c r="E10" s="14" t="n">
        <v>63.6237785016287</v>
      </c>
      <c r="F10" s="3" t="str">
        <f aca="false">CONCATENATE(B10,D10)</f>
        <v>13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1</v>
      </c>
      <c r="C11" s="14" t="n">
        <v>29.1659540243927</v>
      </c>
      <c r="D11" s="13" t="str">
        <f aca="false">IF(E11&gt;200,"7",IF(E11&gt;150,"6",IF(E11&gt;115,"5",IF(E11&gt;84,"4",IF(E11&gt;50,"3",IF(E11&gt;30,"2","1"))))))</f>
        <v>1</v>
      </c>
      <c r="E11" s="14" t="n">
        <v>1.45379023883697</v>
      </c>
      <c r="F11" s="3" t="str">
        <f aca="false">CONCATENATE(B11,D11)</f>
        <v>11</v>
      </c>
      <c r="G11" s="35"/>
      <c r="H11" s="35"/>
      <c r="I11" s="36"/>
      <c r="J11" s="21"/>
      <c r="K11" s="37" t="n">
        <f aca="false">SUM(K4:K10)</f>
        <v>21</v>
      </c>
      <c r="L11" s="37" t="n">
        <f aca="false">SUM(L4:L10)</f>
        <v>3</v>
      </c>
      <c r="M11" s="37" t="n">
        <f aca="false">SUM(M4:M10)</f>
        <v>4</v>
      </c>
      <c r="N11" s="37" t="n">
        <f aca="false">SUM(N4:N10)</f>
        <v>2</v>
      </c>
      <c r="O11" s="37" t="n">
        <f aca="false">SUM(O4:O10)</f>
        <v>2</v>
      </c>
      <c r="P11" s="37" t="n">
        <f aca="false">SUM(P4:P10)</f>
        <v>1</v>
      </c>
      <c r="Q11" s="37" t="n">
        <f aca="false">SUM(Q4:Q10)</f>
        <v>1</v>
      </c>
      <c r="R11" s="38" t="n">
        <f aca="false">SUM(K11:Q11)</f>
        <v>34</v>
      </c>
      <c r="T11" s="21"/>
      <c r="U11" s="21"/>
      <c r="V11" s="21"/>
      <c r="W11" s="28" t="n">
        <f aca="false">K11/$R$11</f>
        <v>0.617647058823529</v>
      </c>
      <c r="X11" s="28" t="n">
        <f aca="false">L11/$R$11</f>
        <v>0.0882352941176471</v>
      </c>
      <c r="Y11" s="28" t="n">
        <f aca="false">M11/$R$11</f>
        <v>0.117647058823529</v>
      </c>
      <c r="Z11" s="28" t="n">
        <f aca="false">N11/$R$11</f>
        <v>0.0588235294117647</v>
      </c>
      <c r="AA11" s="28" t="n">
        <f aca="false">O11/$R$11</f>
        <v>0.0588235294117647</v>
      </c>
      <c r="AB11" s="28" t="n">
        <f aca="false">P11/$R$11</f>
        <v>0.0294117647058823</v>
      </c>
      <c r="AC11" s="28" t="n">
        <f aca="false">Q11/$R$11</f>
        <v>0.0294117647058823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3</v>
      </c>
      <c r="C12" s="14" t="n">
        <v>59.9630303210996</v>
      </c>
      <c r="D12" s="13" t="str">
        <f aca="false">IF(E12&gt;200,"7",IF(E12&gt;150,"6",IF(E12&gt;115,"5",IF(E12&gt;84,"4",IF(E12&gt;50,"3",IF(E12&gt;30,"2","1"))))))</f>
        <v>1</v>
      </c>
      <c r="E12" s="14" t="n">
        <v>0</v>
      </c>
      <c r="F12" s="3" t="str">
        <f aca="false">CONCATENATE(B12,D12)</f>
        <v>31</v>
      </c>
      <c r="G12" s="35"/>
      <c r="H12" s="35"/>
      <c r="J12" s="46" t="s">
        <v>72</v>
      </c>
      <c r="K12" s="47" t="n">
        <f aca="false">K34</f>
        <v>25</v>
      </c>
      <c r="L12" s="47" t="n">
        <f aca="false">L34</f>
        <v>73.5294117647059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3</v>
      </c>
      <c r="C13" s="14" t="n">
        <v>83.7074756508108</v>
      </c>
      <c r="D13" s="13" t="str">
        <f aca="false">IF(E13&gt;200,"7",IF(E13&gt;150,"6",IF(E13&gt;115,"5",IF(E13&gt;84,"4",IF(E13&gt;50,"3",IF(E13&gt;30,"2","1"))))))</f>
        <v>5</v>
      </c>
      <c r="E13" s="14" t="n">
        <v>129.226736566186</v>
      </c>
      <c r="F13" s="3" t="str">
        <f aca="false">CONCATENATE(B13,D13)</f>
        <v>35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2</v>
      </c>
      <c r="C14" s="14" t="n">
        <v>37.3119564473053</v>
      </c>
      <c r="D14" s="13" t="str">
        <f aca="false">IF(E14&gt;200,"7",IF(E14&gt;150,"6",IF(E14&gt;115,"5",IF(E14&gt;84,"4",IF(E14&gt;50,"3",IF(E14&gt;30,"2","1"))))))</f>
        <v>2</v>
      </c>
      <c r="E14" s="14" t="n">
        <v>32.9161816065192</v>
      </c>
      <c r="F14" s="3" t="str">
        <f aca="false">CONCATENATE(B14,D14)</f>
        <v>22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1</v>
      </c>
      <c r="C15" s="14" t="n">
        <v>24.6744271187454</v>
      </c>
      <c r="D15" s="13" t="str">
        <f aca="false">IF(E15&gt;200,"7",IF(E15&gt;150,"6",IF(E15&gt;115,"5",IF(E15&gt;84,"4",IF(E15&gt;50,"3",IF(E15&gt;30,"2","1"))))))</f>
        <v>1</v>
      </c>
      <c r="E15" s="14" t="n">
        <v>1.9052457767052</v>
      </c>
      <c r="F15" s="3" t="str">
        <f aca="false">CONCATENATE(B15,D15)</f>
        <v>11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0.647058823529412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1</v>
      </c>
      <c r="C16" s="14" t="n">
        <v>10.5045514232935</v>
      </c>
      <c r="D16" s="13" t="str">
        <f aca="false">IF(E16&gt;200,"7",IF(E16&gt;150,"6",IF(E16&gt;115,"5",IF(E16&gt;84,"4",IF(E16&gt;50,"3",IF(E16&gt;30,"2","1"))))))</f>
        <v>1</v>
      </c>
      <c r="E16" s="14" t="n">
        <v>19.2962542565267</v>
      </c>
      <c r="F16" s="3" t="str">
        <f aca="false">CONCATENATE(B16,D16)</f>
        <v>11</v>
      </c>
      <c r="G16" s="30" t="n">
        <v>3</v>
      </c>
      <c r="H16" s="3" t="s">
        <v>76</v>
      </c>
      <c r="J16" s="1" t="s">
        <v>77</v>
      </c>
      <c r="K16" s="1" t="n">
        <f aca="false">K4</f>
        <v>20</v>
      </c>
      <c r="L16" s="1" t="n">
        <f aca="false">L5</f>
        <v>1</v>
      </c>
      <c r="M16" s="1" t="n">
        <f aca="false">M6</f>
        <v>1</v>
      </c>
      <c r="N16" s="1" t="n">
        <f aca="false">N7</f>
        <v>0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0.512110726643599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1</v>
      </c>
      <c r="C17" s="14" t="n">
        <v>12.0796560736336</v>
      </c>
      <c r="D17" s="13" t="str">
        <f aca="false">IF(E17&gt;200,"7",IF(E17&gt;150,"6",IF(E17&gt;115,"5",IF(E17&gt;84,"4",IF(E17&gt;50,"3",IF(E17&gt;30,"2","1"))))))</f>
        <v>1</v>
      </c>
      <c r="E17" s="14" t="n">
        <v>19.1242755956214</v>
      </c>
      <c r="F17" s="3" t="str">
        <f aca="false">CONCATENATE(B17,D17)</f>
        <v>11</v>
      </c>
      <c r="G17" s="31" t="n">
        <v>4</v>
      </c>
      <c r="H17" s="3" t="s">
        <v>79</v>
      </c>
      <c r="J17" s="1" t="s">
        <v>80</v>
      </c>
      <c r="K17" s="1" t="n">
        <f aca="false">R4-K16</f>
        <v>7</v>
      </c>
      <c r="L17" s="1" t="n">
        <f aca="false">R5-L16</f>
        <v>2</v>
      </c>
      <c r="M17" s="1" t="n">
        <f aca="false">R6-M16</f>
        <v>3</v>
      </c>
      <c r="N17" s="1" t="n">
        <f aca="false">R7-N16</f>
        <v>0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0.411764705882353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2</v>
      </c>
      <c r="C18" s="14" t="n">
        <v>43.8378378378379</v>
      </c>
      <c r="D18" s="13" t="str">
        <f aca="false">IF(E18&gt;200,"7",IF(E18&gt;150,"6",IF(E18&gt;115,"5",IF(E18&gt;84,"4",IF(E18&gt;50,"3",IF(E18&gt;30,"2","1"))))))</f>
        <v>4</v>
      </c>
      <c r="E18" s="14" t="n">
        <v>104.247104247104</v>
      </c>
      <c r="F18" s="3" t="str">
        <f aca="false">CONCATENATE(B18,D18)</f>
        <v>24</v>
      </c>
      <c r="G18" s="32" t="n">
        <v>5</v>
      </c>
      <c r="H18" s="3" t="s">
        <v>82</v>
      </c>
      <c r="J18" s="1" t="s">
        <v>83</v>
      </c>
      <c r="K18" s="1" t="n">
        <f aca="false">K11-K16</f>
        <v>1</v>
      </c>
      <c r="L18" s="1" t="n">
        <f aca="false">L11-L16</f>
        <v>2</v>
      </c>
      <c r="M18" s="1" t="n">
        <f aca="false">M11-M16</f>
        <v>3</v>
      </c>
      <c r="N18" s="1" t="n">
        <f aca="false">N11-N16</f>
        <v>2</v>
      </c>
      <c r="O18" s="1" t="n">
        <f aca="false">O11-O16</f>
        <v>2</v>
      </c>
      <c r="P18" s="1" t="n">
        <f aca="false">P11-P16</f>
        <v>1</v>
      </c>
      <c r="Q18" s="1" t="n">
        <f aca="false">Q11-Q16</f>
        <v>1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2</v>
      </c>
      <c r="C19" s="14" t="n">
        <v>42.0543236649499</v>
      </c>
      <c r="D19" s="13" t="str">
        <f aca="false">IF(E19&gt;200,"7",IF(E19&gt;150,"6",IF(E19&gt;115,"5",IF(E19&gt;84,"4",IF(E19&gt;50,"3",IF(E19&gt;30,"2","1"))))))</f>
        <v>3</v>
      </c>
      <c r="E19" s="14" t="n">
        <v>50.7834101382488</v>
      </c>
      <c r="F19" s="3" t="str">
        <f aca="false">CONCATENATE(B19,D19)</f>
        <v>23</v>
      </c>
      <c r="G19" s="33" t="n">
        <v>6</v>
      </c>
      <c r="H19" s="3" t="s">
        <v>84</v>
      </c>
      <c r="J19" s="1" t="s">
        <v>85</v>
      </c>
      <c r="K19" s="1" t="n">
        <f aca="false">$R$11-R4-K11+K16</f>
        <v>6</v>
      </c>
      <c r="L19" s="1" t="n">
        <f aca="false">$R$11-R5-L11+L16</f>
        <v>29</v>
      </c>
      <c r="M19" s="1" t="n">
        <f aca="false">$R$11-R6-M11+M16</f>
        <v>27</v>
      </c>
      <c r="N19" s="1" t="n">
        <f aca="false">$R$11-R7-N11+N16</f>
        <v>32</v>
      </c>
      <c r="O19" s="1" t="n">
        <f aca="false">$R$11-R8-O11+O16</f>
        <v>32</v>
      </c>
      <c r="P19" s="1" t="n">
        <f aca="false">$R$11-R9-P11+P16</f>
        <v>33</v>
      </c>
      <c r="Q19" s="43" t="n">
        <f aca="false">$R$11-R10-Q11+Q16</f>
        <v>33</v>
      </c>
      <c r="W19" s="0" t="s">
        <v>51</v>
      </c>
      <c r="X19" s="42" t="n">
        <f aca="false">(X15-X16)/(1-X16)</f>
        <v>0.276595744680851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1</v>
      </c>
      <c r="C20" s="14" t="n">
        <v>25.9220886862826</v>
      </c>
      <c r="D20" s="13" t="str">
        <f aca="false">IF(E20&gt;200,"7",IF(E20&gt;150,"6",IF(E20&gt;115,"5",IF(E20&gt;84,"4",IF(E20&gt;50,"3",IF(E20&gt;30,"2","1"))))))</f>
        <v>4</v>
      </c>
      <c r="E20" s="14" t="n">
        <v>102.196435971819</v>
      </c>
      <c r="F20" s="3" t="str">
        <f aca="false">CONCATENATE(B20,D20)</f>
        <v>14</v>
      </c>
      <c r="G20" s="34" t="n">
        <v>7</v>
      </c>
      <c r="H20" s="35" t="s">
        <v>86</v>
      </c>
      <c r="J20" s="1" t="s">
        <v>87</v>
      </c>
      <c r="K20" s="1" t="n">
        <f aca="false">SUM(K16:K19)</f>
        <v>34</v>
      </c>
      <c r="L20" s="1" t="n">
        <f aca="false">SUM(L16:L19)</f>
        <v>34</v>
      </c>
      <c r="M20" s="1" t="n">
        <f aca="false">SUM(M16:M19)</f>
        <v>34</v>
      </c>
      <c r="N20" s="1" t="n">
        <f aca="false">SUM(N16:N19)</f>
        <v>34</v>
      </c>
      <c r="O20" s="1" t="n">
        <f aca="false">SUM(O16:O19)</f>
        <v>34</v>
      </c>
      <c r="P20" s="1" t="n">
        <f aca="false">SUM(P16:P19)</f>
        <v>34</v>
      </c>
      <c r="Q20" s="1" t="n">
        <f aca="false">SUM(Q16:Q19)</f>
        <v>34</v>
      </c>
      <c r="W20" s="0" t="s">
        <v>52</v>
      </c>
      <c r="X20" s="42" t="n">
        <f aca="false">(X15-X16)/(1-X17)</f>
        <v>0.229411764705883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3</v>
      </c>
      <c r="C21" s="14" t="n">
        <v>77.1277592798126</v>
      </c>
      <c r="D21" s="13" t="str">
        <f aca="false">IF(E21&gt;200,"7",IF(E21&gt;150,"6",IF(E21&gt;115,"5",IF(E21&gt;84,"4",IF(E21&gt;50,"3",IF(E21&gt;30,"2","1"))))))</f>
        <v>7</v>
      </c>
      <c r="E21" s="14" t="n">
        <v>277.798742138365</v>
      </c>
      <c r="F21" s="3" t="str">
        <f aca="false">CONCATENATE(B21,D21)</f>
        <v>37</v>
      </c>
      <c r="G21" s="35"/>
      <c r="H21" s="35"/>
      <c r="W21" s="0" t="s">
        <v>53</v>
      </c>
      <c r="X21" s="42" t="n">
        <f aca="false">(K4+L5+M6+N7+O8+P9+Q10)/R11</f>
        <v>0.647058823529412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1</v>
      </c>
      <c r="C22" s="14" t="n">
        <v>19.2796048919789</v>
      </c>
      <c r="D22" s="13" t="str">
        <f aca="false">IF(E22&gt;200,"7",IF(E22&gt;150,"6",IF(E22&gt;115,"5",IF(E22&gt;84,"4",IF(E22&gt;50,"3",IF(E22&gt;30,"2","1"))))))</f>
        <v>2</v>
      </c>
      <c r="E22" s="14" t="n">
        <v>35.6972111553785</v>
      </c>
      <c r="F22" s="3" t="str">
        <f aca="false">CONCATENATE(B22,D22)</f>
        <v>12</v>
      </c>
      <c r="G22" s="35"/>
      <c r="H22" s="35"/>
      <c r="I22" s="9" t="s">
        <v>89</v>
      </c>
      <c r="J22" s="1" t="s">
        <v>90</v>
      </c>
      <c r="K22" s="44" t="n">
        <f aca="false">(K16+K18)/K20</f>
        <v>0.617647058823529</v>
      </c>
      <c r="L22" s="44" t="n">
        <f aca="false">(L16+L18)/L20</f>
        <v>0.0882352941176471</v>
      </c>
      <c r="M22" s="44" t="n">
        <f aca="false">(M16+M18)/M20</f>
        <v>0.117647058823529</v>
      </c>
      <c r="N22" s="44" t="n">
        <f aca="false">(N16+N18)/N20</f>
        <v>0.0588235294117647</v>
      </c>
      <c r="O22" s="44" t="n">
        <f aca="false">(O16+O18)/O20</f>
        <v>0.0588235294117647</v>
      </c>
      <c r="P22" s="44" t="n">
        <f aca="false">(P16+P18)/P20</f>
        <v>0.0294117647058823</v>
      </c>
      <c r="Q22" s="44" t="n">
        <f aca="false">(Q16+Q18)/Q20</f>
        <v>0.0294117647058823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3</v>
      </c>
      <c r="C23" s="14" t="n">
        <v>50.1839445455602</v>
      </c>
      <c r="D23" s="13" t="str">
        <f aca="false">IF(E23&gt;200,"7",IF(E23&gt;150,"6",IF(E23&gt;115,"5",IF(E23&gt;84,"4",IF(E23&gt;50,"3",IF(E23&gt;30,"2","1"))))))</f>
        <v>3</v>
      </c>
      <c r="E23" s="14" t="n">
        <v>81.4680710994075</v>
      </c>
      <c r="F23" s="3" t="str">
        <f aca="false">CONCATENATE(B23,D23)</f>
        <v>33</v>
      </c>
      <c r="I23" s="9" t="s">
        <v>93</v>
      </c>
      <c r="J23" s="1" t="s">
        <v>94</v>
      </c>
      <c r="K23" s="44" t="n">
        <f aca="false">(K16+K17)/K20</f>
        <v>0.794117647058823</v>
      </c>
      <c r="L23" s="44" t="n">
        <f aca="false">(L16+L17)/L20</f>
        <v>0.0882352941176471</v>
      </c>
      <c r="M23" s="44" t="n">
        <f aca="false">(M16+M17)/M20</f>
        <v>0.117647058823529</v>
      </c>
      <c r="N23" s="44" t="n">
        <f aca="false">(N16+N17)/N20</f>
        <v>0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1</v>
      </c>
      <c r="C24" s="14" t="n">
        <v>8.08101365546219</v>
      </c>
      <c r="D24" s="13" t="str">
        <f aca="false">IF(E24&gt;200,"7",IF(E24&gt;150,"6",IF(E24&gt;115,"5",IF(E24&gt;84,"4",IF(E24&gt;50,"3",IF(E24&gt;30,"2","1"))))))</f>
        <v>1</v>
      </c>
      <c r="E24" s="14" t="n">
        <v>12.2767857142857</v>
      </c>
      <c r="F24" s="3" t="str">
        <f aca="false">CONCATENATE(B24,D24)</f>
        <v>11</v>
      </c>
      <c r="I24" s="9" t="s">
        <v>96</v>
      </c>
      <c r="J24" s="1" t="s">
        <v>97</v>
      </c>
      <c r="K24" s="44" t="n">
        <f aca="false">(K16+K17)/(K16+K18)</f>
        <v>1.28571428571429</v>
      </c>
      <c r="L24" s="44" t="n">
        <f aca="false">(L16+L17)/(L16+L18)</f>
        <v>1</v>
      </c>
      <c r="M24" s="44" t="n">
        <f aca="false">(M16+M17)/(M16+M18)</f>
        <v>1</v>
      </c>
      <c r="N24" s="44" t="n">
        <f aca="false">(N16+N17)/(N16+N18)</f>
        <v>0</v>
      </c>
      <c r="O24" s="44" t="n">
        <f aca="false">(O16+O17)/(O16+O18)</f>
        <v>0</v>
      </c>
      <c r="P24" s="44" t="n">
        <f aca="false">(P16+P17)/(P16+P18)</f>
        <v>0</v>
      </c>
      <c r="Q24" s="44" t="n">
        <f aca="false">(Q16+Q17)/(Q16+Q18)</f>
        <v>0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1</v>
      </c>
      <c r="C25" s="14" t="n">
        <v>8.21592466773943</v>
      </c>
      <c r="D25" s="13"/>
      <c r="E25" s="14"/>
      <c r="I25" s="9" t="s">
        <v>99</v>
      </c>
      <c r="J25" s="1" t="s">
        <v>100</v>
      </c>
      <c r="K25" s="44" t="n">
        <f aca="false">K16/(K16+K18)</f>
        <v>0.952380952380952</v>
      </c>
      <c r="L25" s="44" t="n">
        <f aca="false">L16/(L16+L18)</f>
        <v>0.333333333333333</v>
      </c>
      <c r="M25" s="44" t="n">
        <f aca="false">M16/(M16+M18)</f>
        <v>0.25</v>
      </c>
      <c r="N25" s="44" t="n">
        <f aca="false">N16/(N16+N18)</f>
        <v>0</v>
      </c>
      <c r="O25" s="44" t="n">
        <f aca="false">O16/(O16+O18)</f>
        <v>0</v>
      </c>
      <c r="P25" s="44" t="n">
        <f aca="false">P16/(P16+P18)</f>
        <v>0</v>
      </c>
      <c r="Q25" s="44" t="n">
        <f aca="false">Q16/(Q16+Q18)</f>
        <v>0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1</v>
      </c>
      <c r="C26" s="14" t="n">
        <v>4.49023753264519</v>
      </c>
      <c r="D26" s="13" t="str">
        <f aca="false">IF(E26&gt;200,"7",IF(E26&gt;150,"6",IF(E26&gt;115,"5",IF(E26&gt;84,"4",IF(E26&gt;50,"3",IF(E26&gt;30,"2","1"))))))</f>
        <v>1</v>
      </c>
      <c r="E26" s="14" t="n">
        <v>0</v>
      </c>
      <c r="F26" s="3" t="str">
        <f aca="false">CONCATENATE(B26,D26)</f>
        <v>11</v>
      </c>
      <c r="I26" s="1" t="s">
        <v>102</v>
      </c>
      <c r="J26" s="1" t="s">
        <v>84</v>
      </c>
      <c r="K26" s="44" t="n">
        <f aca="false">K17/(K17+K19)</f>
        <v>0.538461538461538</v>
      </c>
      <c r="L26" s="44" t="n">
        <f aca="false">L17/(L17+L19)</f>
        <v>0.0645161290322581</v>
      </c>
      <c r="M26" s="44" t="n">
        <f aca="false">M17/(M17+M19)</f>
        <v>0.1</v>
      </c>
      <c r="N26" s="44" t="n">
        <f aca="false">N17/(N17+N19)</f>
        <v>0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1</v>
      </c>
      <c r="C27" s="14" t="n">
        <v>4.81420833858169</v>
      </c>
      <c r="D27" s="13" t="str">
        <f aca="false">IF(E27&gt;200,"7",IF(E27&gt;150,"6",IF(E27&gt;115,"5",IF(E27&gt;84,"4",IF(E27&gt;50,"3",IF(E27&gt;30,"2","1"))))))</f>
        <v>1</v>
      </c>
      <c r="E27" s="14" t="n">
        <v>0</v>
      </c>
      <c r="F27" s="3" t="str">
        <f aca="false">CONCATENATE(B27,D27)</f>
        <v>11</v>
      </c>
      <c r="I27" s="9" t="s">
        <v>104</v>
      </c>
      <c r="J27" s="1" t="s">
        <v>105</v>
      </c>
      <c r="K27" s="44" t="n">
        <f aca="false">K17/(K16+K17)</f>
        <v>0.259259259259259</v>
      </c>
      <c r="L27" s="44" t="n">
        <f aca="false">L17/(L16+L17)</f>
        <v>0.666666666666667</v>
      </c>
      <c r="M27" s="44" t="n">
        <f aca="false">M17/(M16+M17)</f>
        <v>0.75</v>
      </c>
      <c r="N27" s="44" t="e">
        <f aca="false">N17/(N16+N17)</f>
        <v>#DIV/0!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1</v>
      </c>
      <c r="C28" s="14" t="n">
        <v>2.34206934838426</v>
      </c>
      <c r="D28" s="13" t="str">
        <f aca="false">IF(E28&gt;200,"7",IF(E28&gt;150,"6",IF(E28&gt;115,"5",IF(E28&gt;84,"4",IF(E28&gt;50,"3",IF(E28&gt;30,"2","1"))))))</f>
        <v>1</v>
      </c>
      <c r="E28" s="14" t="n">
        <v>0</v>
      </c>
      <c r="F28" s="3" t="str">
        <f aca="false">CONCATENATE(B28,D28)</f>
        <v>11</v>
      </c>
      <c r="I28" s="9" t="s">
        <v>107</v>
      </c>
      <c r="J28" s="1" t="s">
        <v>53</v>
      </c>
      <c r="K28" s="44" t="n">
        <f aca="false">(K16+K19)/K20</f>
        <v>0.764705882352941</v>
      </c>
      <c r="L28" s="44" t="n">
        <f aca="false">(L16+L19)/L20</f>
        <v>0.882352941176471</v>
      </c>
      <c r="M28" s="44" t="n">
        <f aca="false">(M16+M19)/M20</f>
        <v>0.823529411764706</v>
      </c>
      <c r="N28" s="44" t="n">
        <f aca="false">(N16+N19)/N20</f>
        <v>0.941176470588235</v>
      </c>
      <c r="O28" s="44" t="n">
        <f aca="false">(O16+O19)/O20</f>
        <v>0.941176470588235</v>
      </c>
      <c r="P28" s="44" t="n">
        <f aca="false">(P16+P19)/P20</f>
        <v>0.970588235294118</v>
      </c>
      <c r="Q28" s="44" t="n">
        <f aca="false">(Q16+Q19)/Q20</f>
        <v>0.970588235294118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1</v>
      </c>
      <c r="C29" s="14" t="n">
        <v>4.62369057211926</v>
      </c>
      <c r="D29" s="13" t="str">
        <f aca="false">IF(E29&gt;200,"7",IF(E29&gt;150,"6",IF(E29&gt;115,"5",IF(E29&gt;84,"4",IF(E29&gt;50,"3",IF(E29&gt;30,"2","1"))))))</f>
        <v>1</v>
      </c>
      <c r="E29" s="14" t="n">
        <v>0</v>
      </c>
      <c r="F29" s="3" t="str">
        <f aca="false">CONCATENATE(B29,D29)</f>
        <v>11</v>
      </c>
      <c r="I29" s="9" t="s">
        <v>109</v>
      </c>
      <c r="J29" s="1" t="s">
        <v>110</v>
      </c>
      <c r="K29" s="44" t="n">
        <f aca="false">K16/(K16+K17)</f>
        <v>0.740740740740741</v>
      </c>
      <c r="L29" s="44" t="n">
        <f aca="false">L16/(L16+L17)</f>
        <v>0.333333333333333</v>
      </c>
      <c r="M29" s="44" t="n">
        <f aca="false">M16/(M16+M17)</f>
        <v>0.25</v>
      </c>
      <c r="N29" s="44" t="e">
        <f aca="false">N16/(N16+N17)</f>
        <v>#DIV/0!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1</v>
      </c>
      <c r="C30" s="14" t="n">
        <v>3.69063180827887</v>
      </c>
      <c r="D30" s="13"/>
      <c r="E30" s="14"/>
      <c r="I30" s="9" t="s">
        <v>112</v>
      </c>
      <c r="J30" s="1" t="s">
        <v>113</v>
      </c>
      <c r="K30" s="44" t="n">
        <f aca="false">K16/(K16+K17+K18)</f>
        <v>0.714285714285714</v>
      </c>
      <c r="L30" s="44" t="n">
        <f aca="false">L16/(L16+L17+L18)</f>
        <v>0.2</v>
      </c>
      <c r="M30" s="44" t="n">
        <f aca="false">M16/(M16+M17+M18)</f>
        <v>0.142857142857143</v>
      </c>
      <c r="N30" s="44" t="n">
        <f aca="false">N16/(N16+N17+N18)</f>
        <v>0</v>
      </c>
      <c r="O30" s="44" t="n">
        <f aca="false">O16/(O16+O17+O18)</f>
        <v>0</v>
      </c>
      <c r="P30" s="44" t="n">
        <f aca="false">P16/(P16+P17+P18)</f>
        <v>0</v>
      </c>
      <c r="Q30" s="44" t="n">
        <f aca="false">Q16/(Q16+Q17+Q18)</f>
        <v>0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1</v>
      </c>
      <c r="C31" s="14" t="n">
        <v>8.26463174394713</v>
      </c>
      <c r="D31" s="13" t="str">
        <f aca="false">IF(E31&gt;200,"7",IF(E31&gt;150,"6",IF(E31&gt;115,"5",IF(E31&gt;84,"4",IF(E31&gt;50,"3",IF(E31&gt;30,"2","1"))))))</f>
        <v>1</v>
      </c>
      <c r="E31" s="14" t="n">
        <v>0</v>
      </c>
      <c r="F31" s="3" t="str">
        <f aca="false">CONCATENATE(B31,D31)</f>
        <v>11</v>
      </c>
      <c r="I31" s="9" t="s">
        <v>115</v>
      </c>
      <c r="J31" s="1" t="s">
        <v>116</v>
      </c>
      <c r="K31" s="44" t="n">
        <f aca="false">K25-K26</f>
        <v>0.413919413919414</v>
      </c>
      <c r="L31" s="44" t="n">
        <f aca="false">L25-L26</f>
        <v>0.268817204301075</v>
      </c>
      <c r="M31" s="44" t="n">
        <f aca="false">M25-M26</f>
        <v>0.15</v>
      </c>
      <c r="N31" s="44" t="n">
        <f aca="false">N25-N26</f>
        <v>0</v>
      </c>
      <c r="O31" s="44" t="n">
        <f aca="false">O25-O26</f>
        <v>0</v>
      </c>
      <c r="P31" s="44" t="n">
        <f aca="false">P25-P26</f>
        <v>0</v>
      </c>
      <c r="Q31" s="44" t="n">
        <f aca="false">Q25-Q26</f>
        <v>0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1</v>
      </c>
      <c r="C32" s="14" t="n">
        <v>17.3551282782754</v>
      </c>
      <c r="D32" s="13" t="str">
        <f aca="false">IF(E32&gt;200,"7",IF(E32&gt;150,"6",IF(E32&gt;115,"5",IF(E32&gt;84,"4",IF(E32&gt;50,"3",IF(E32&gt;30,"2","1"))))))</f>
        <v>1</v>
      </c>
      <c r="E32" s="14" t="n">
        <v>19.8836081474297</v>
      </c>
      <c r="F32" s="3" t="str">
        <f aca="false">CONCATENATE(B32,D32)</f>
        <v>11</v>
      </c>
      <c r="I32" s="9" t="s">
        <v>117</v>
      </c>
      <c r="J32" s="1" t="s">
        <v>118</v>
      </c>
      <c r="K32" s="44" t="n">
        <f aca="false">(K16*K19)/(K17*K18)</f>
        <v>17.1428571428571</v>
      </c>
      <c r="L32" s="44" t="n">
        <f aca="false">(L16*L19)/(L17*L18)</f>
        <v>7.25</v>
      </c>
      <c r="M32" s="44" t="n">
        <f aca="false">(M16*M19)/(M17*M18)</f>
        <v>3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1</v>
      </c>
      <c r="C33" s="14" t="n">
        <v>15.831990435099</v>
      </c>
      <c r="D33" s="13" t="str">
        <f aca="false">IF(E33&gt;200,"7",IF(E33&gt;150,"6",IF(E33&gt;115,"5",IF(E33&gt;84,"4",IF(E33&gt;50,"3",IF(E33&gt;30,"2","1"))))))</f>
        <v>6</v>
      </c>
      <c r="E33" s="14" t="n">
        <v>160.004158652597</v>
      </c>
      <c r="F33" s="3" t="str">
        <f aca="false">CONCATENATE(B33,D33)</f>
        <v>16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1</v>
      </c>
      <c r="C34" s="14" t="n">
        <v>2.85269650518362</v>
      </c>
      <c r="D34" s="13" t="str">
        <f aca="false">IF(E34&gt;200,"7",IF(E34&gt;150,"6",IF(E34&gt;115,"5",IF(E34&gt;84,"4",IF(E34&gt;50,"3",IF(E34&gt;30,"2","1"))))))</f>
        <v>1</v>
      </c>
      <c r="E34" s="14" t="n">
        <v>0</v>
      </c>
      <c r="F34" s="3" t="str">
        <f aca="false">CONCATENATE(B34,D34)</f>
        <v>11</v>
      </c>
      <c r="J34" s="1" t="s">
        <v>72</v>
      </c>
      <c r="K34" s="1" t="n">
        <f aca="false">K4+L4+SUM(K5:M5)+SUM(L6:N6)+SUM(M7:O7)+SUM(N8:P8)+SUM(O9:Q9)+SUM(P10:Q10)</f>
        <v>25</v>
      </c>
      <c r="L34" s="1" t="n">
        <f aca="false">K34/R11*100</f>
        <v>73.5294117647059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1</v>
      </c>
      <c r="C35" s="14" t="n">
        <v>12.7361209544059</v>
      </c>
      <c r="D35" s="13" t="str">
        <f aca="false">IF(E35&gt;200,"7",IF(E35&gt;150,"6",IF(E35&gt;115,"5",IF(E35&gt;84,"4",IF(E35&gt;50,"3",IF(E35&gt;30,"2","1"))))))</f>
        <v>3</v>
      </c>
      <c r="E35" s="14" t="n">
        <v>79.5180722891566</v>
      </c>
      <c r="F35" s="3" t="str">
        <f aca="false">CONCATENATE(B35,D35)</f>
        <v>13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1</v>
      </c>
      <c r="C36" s="14" t="n">
        <v>7.55177158582731</v>
      </c>
      <c r="D36" s="13" t="str">
        <f aca="false">IF(E36&gt;200,"7",IF(E36&gt;150,"6",IF(E36&gt;115,"5",IF(E36&gt;84,"4",IF(E36&gt;50,"3",IF(E36&gt;30,"2","1"))))))</f>
        <v>1</v>
      </c>
      <c r="E36" s="14" t="n">
        <v>0</v>
      </c>
      <c r="F36" s="3" t="str">
        <f aca="false">CONCATENATE(B36,D36)</f>
        <v>11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1</v>
      </c>
      <c r="C37" s="14" t="n">
        <v>17.4136536989203</v>
      </c>
      <c r="D37" s="13" t="str">
        <f aca="false">IF(E37&gt;200,"7",IF(E37&gt;150,"6",IF(E37&gt;115,"5",IF(E37&gt;84,"4",IF(E37&gt;50,"3",IF(E37&gt;30,"2","1"))))))</f>
        <v>5</v>
      </c>
      <c r="E37" s="14" t="n">
        <v>140.32356161051</v>
      </c>
      <c r="F37" s="3" t="str">
        <f aca="false">CONCATENATE(B37,D37)</f>
        <v>15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1</v>
      </c>
      <c r="C38" s="14" t="n">
        <v>5.08126624143633</v>
      </c>
      <c r="D38" s="13" t="str">
        <f aca="false">IF(E38&gt;200,"7",IF(E38&gt;150,"6",IF(E38&gt;115,"5",IF(E38&gt;84,"4",IF(E38&gt;50,"3",IF(E38&gt;30,"2","1"))))))</f>
        <v>1</v>
      </c>
      <c r="E38" s="14" t="n">
        <v>0</v>
      </c>
      <c r="F38" s="3" t="str">
        <f aca="false">CONCATENATE(B38,D38)</f>
        <v>11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E25" activeCellId="0" sqref="E25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2</v>
      </c>
      <c r="C3" s="14" t="n">
        <v>42.1440561005632</v>
      </c>
      <c r="D3" s="13" t="str">
        <f aca="false">IF(E3&gt;200,"7",IF(E3&gt;150,"6",IF(E3&gt;115,"5",IF(E3&gt;84,"4",IF(E3&gt;50,"3",IF(E3&gt;30,"2","1"))))))</f>
        <v>1</v>
      </c>
      <c r="E3" s="14"/>
      <c r="F3" s="3" t="str">
        <f aca="false">CONCATENATE(B3,D3)</f>
        <v>21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1</v>
      </c>
      <c r="C4" s="14" t="n">
        <v>21.4784729353088</v>
      </c>
      <c r="D4" s="13" t="str">
        <f aca="false">IF(E4&gt;200,"7",IF(E4&gt;150,"6",IF(E4&gt;115,"5",IF(E4&gt;84,"4",IF(E4&gt;50,"3",IF(E4&gt;30,"2","1"))))))</f>
        <v>1</v>
      </c>
      <c r="E4" s="14"/>
      <c r="F4" s="3" t="str">
        <f aca="false">CONCATENATE(B4,D4)</f>
        <v>11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25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25</v>
      </c>
      <c r="T4" s="21"/>
      <c r="U4" s="21"/>
      <c r="V4" s="15" t="n">
        <v>1</v>
      </c>
      <c r="W4" s="26" t="n">
        <f aca="false">K4/$R$11</f>
        <v>0.694444444444444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0.694444444444444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2</v>
      </c>
      <c r="C5" s="14" t="n">
        <v>39.1500313250731</v>
      </c>
      <c r="D5" s="13" t="str">
        <f aca="false">IF(E5&gt;200,"7",IF(E5&gt;150,"6",IF(E5&gt;115,"5",IF(E5&gt;84,"4",IF(E5&gt;50,"3",IF(E5&gt;30,"2","1"))))))</f>
        <v>1</v>
      </c>
      <c r="E5" s="14"/>
      <c r="F5" s="3" t="str">
        <f aca="false">CONCATENATE(B5,D5)</f>
        <v>21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6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6</v>
      </c>
      <c r="T5" s="21"/>
      <c r="U5" s="21"/>
      <c r="V5" s="16" t="n">
        <v>2</v>
      </c>
      <c r="W5" s="27" t="n">
        <f aca="false">K5/$R$11</f>
        <v>0.166666666666667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0.166666666666667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3</v>
      </c>
      <c r="C6" s="14" t="n">
        <v>61.6360217810661</v>
      </c>
      <c r="D6" s="13" t="str">
        <f aca="false">IF(E6&gt;200,"7",IF(E6&gt;150,"6",IF(E6&gt;115,"5",IF(E6&gt;84,"4",IF(E6&gt;50,"3",IF(E6&gt;30,"2","1"))))))</f>
        <v>1</v>
      </c>
      <c r="E6" s="14"/>
      <c r="F6" s="3" t="str">
        <f aca="false">CONCATENATE(B6,D6)</f>
        <v>31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5</v>
      </c>
      <c r="L6" s="1" t="n">
        <f aca="false">COUNTIF($F$3:$F$401,"32")</f>
        <v>0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5</v>
      </c>
      <c r="T6" s="21"/>
      <c r="U6" s="21"/>
      <c r="V6" s="17" t="n">
        <v>3</v>
      </c>
      <c r="W6" s="27" t="n">
        <f aca="false">K6/$R$11</f>
        <v>0.138888888888889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0.138888888888889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1</v>
      </c>
      <c r="C7" s="14" t="n">
        <v>18.8665492838728</v>
      </c>
      <c r="D7" s="13" t="str">
        <f aca="false">IF(E7&gt;200,"7",IF(E7&gt;150,"6",IF(E7&gt;115,"5",IF(E7&gt;84,"4",IF(E7&gt;50,"3",IF(E7&gt;30,"2","1"))))))</f>
        <v>1</v>
      </c>
      <c r="E7" s="14"/>
      <c r="F7" s="3" t="str">
        <f aca="false">CONCATENATE(B7,D7)</f>
        <v>11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0</v>
      </c>
      <c r="M7" s="1" t="n">
        <f aca="false">COUNTIF($F$3:$F$401,"43")</f>
        <v>0</v>
      </c>
      <c r="N7" s="24" t="n">
        <f aca="false">COUNTIF($F$3:$F$401,"44")</f>
        <v>0</v>
      </c>
      <c r="O7" s="1" t="n">
        <f aca="false">COUNTIF($F$3:$F$401,"45")</f>
        <v>0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</v>
      </c>
      <c r="Z7" s="26" t="n">
        <f aca="false">N7/$R$11</f>
        <v>0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1</v>
      </c>
      <c r="C8" s="14" t="n">
        <v>23.3199441588933</v>
      </c>
      <c r="D8" s="13" t="str">
        <f aca="false">IF(E8&gt;200,"7",IF(E8&gt;150,"6",IF(E8&gt;115,"5",IF(E8&gt;84,"4",IF(E8&gt;50,"3",IF(E8&gt;30,"2","1"))))))</f>
        <v>1</v>
      </c>
      <c r="E8" s="14"/>
      <c r="F8" s="3" t="str">
        <f aca="false">CONCATENATE(B8,D8)</f>
        <v>11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0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1</v>
      </c>
      <c r="C9" s="14" t="n">
        <v>24.0305259739533</v>
      </c>
      <c r="D9" s="13" t="str">
        <f aca="false">IF(E9&gt;200,"7",IF(E9&gt;150,"6",IF(E9&gt;115,"5",IF(E9&gt;84,"4",IF(E9&gt;50,"3",IF(E9&gt;30,"2","1"))))))</f>
        <v>1</v>
      </c>
      <c r="E9" s="14"/>
      <c r="F9" s="3" t="str">
        <f aca="false">CONCATENATE(B9,D9)</f>
        <v>11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1</v>
      </c>
      <c r="C10" s="14" t="n">
        <v>27.6571394793315</v>
      </c>
      <c r="D10" s="13" t="str">
        <f aca="false">IF(E10&gt;200,"7",IF(E10&gt;150,"6",IF(E10&gt;115,"5",IF(E10&gt;84,"4",IF(E10&gt;50,"3",IF(E10&gt;30,"2","1"))))))</f>
        <v>1</v>
      </c>
      <c r="E10" s="14"/>
      <c r="F10" s="3" t="str">
        <f aca="false">CONCATENATE(B10,D10)</f>
        <v>11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3</v>
      </c>
      <c r="C11" s="14" t="n">
        <v>53.2893829411696</v>
      </c>
      <c r="D11" s="13" t="str">
        <f aca="false">IF(E11&gt;200,"7",IF(E11&gt;150,"6",IF(E11&gt;115,"5",IF(E11&gt;84,"4",IF(E11&gt;50,"3",IF(E11&gt;30,"2","1"))))))</f>
        <v>1</v>
      </c>
      <c r="E11" s="14"/>
      <c r="F11" s="3" t="str">
        <f aca="false">CONCATENATE(B11,D11)</f>
        <v>31</v>
      </c>
      <c r="G11" s="35"/>
      <c r="H11" s="35"/>
      <c r="I11" s="36"/>
      <c r="J11" s="21"/>
      <c r="K11" s="37" t="n">
        <f aca="false">SUM(K4:K10)</f>
        <v>36</v>
      </c>
      <c r="L11" s="37" t="n">
        <f aca="false">SUM(L4:L10)</f>
        <v>0</v>
      </c>
      <c r="M11" s="37" t="n">
        <f aca="false">SUM(M4:M10)</f>
        <v>0</v>
      </c>
      <c r="N11" s="37" t="n">
        <f aca="false">SUM(N4:N10)</f>
        <v>0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36</v>
      </c>
      <c r="T11" s="21"/>
      <c r="U11" s="21"/>
      <c r="V11" s="21"/>
      <c r="W11" s="28" t="n">
        <f aca="false">K11/$R$11</f>
        <v>1</v>
      </c>
      <c r="X11" s="28" t="n">
        <f aca="false">L11/$R$11</f>
        <v>0</v>
      </c>
      <c r="Y11" s="28" t="n">
        <f aca="false">M11/$R$11</f>
        <v>0</v>
      </c>
      <c r="Z11" s="28" t="n">
        <f aca="false">N11/$R$11</f>
        <v>0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3</v>
      </c>
      <c r="C12" s="14" t="n">
        <v>79.894678747183</v>
      </c>
      <c r="D12" s="13" t="str">
        <f aca="false">IF(E12&gt;200,"7",IF(E12&gt;150,"6",IF(E12&gt;115,"5",IF(E12&gt;84,"4",IF(E12&gt;50,"3",IF(E12&gt;30,"2","1"))))))</f>
        <v>1</v>
      </c>
      <c r="E12" s="14"/>
      <c r="F12" s="3" t="str">
        <f aca="false">CONCATENATE(B12,D12)</f>
        <v>31</v>
      </c>
      <c r="G12" s="35"/>
      <c r="H12" s="35"/>
      <c r="J12" s="46" t="s">
        <v>72</v>
      </c>
      <c r="K12" s="47" t="n">
        <f aca="false">K34</f>
        <v>31</v>
      </c>
      <c r="L12" s="47" t="n">
        <f aca="false">L34</f>
        <v>86.1111111111111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3</v>
      </c>
      <c r="C13" s="14" t="n">
        <v>62.6991446456731</v>
      </c>
      <c r="D13" s="13" t="str">
        <f aca="false">IF(E13&gt;200,"7",IF(E13&gt;150,"6",IF(E13&gt;115,"5",IF(E13&gt;84,"4",IF(E13&gt;50,"3",IF(E13&gt;30,"2","1"))))))</f>
        <v>1</v>
      </c>
      <c r="E13" s="14"/>
      <c r="F13" s="3" t="str">
        <f aca="false">CONCATENATE(B13,D13)</f>
        <v>31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2</v>
      </c>
      <c r="C14" s="14" t="n">
        <v>42.2442189251159</v>
      </c>
      <c r="D14" s="13" t="str">
        <f aca="false">IF(E14&gt;200,"7",IF(E14&gt;150,"6",IF(E14&gt;115,"5",IF(E14&gt;84,"4",IF(E14&gt;50,"3",IF(E14&gt;30,"2","1"))))))</f>
        <v>1</v>
      </c>
      <c r="E14" s="14"/>
      <c r="F14" s="3" t="str">
        <f aca="false">CONCATENATE(B14,D14)</f>
        <v>21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1</v>
      </c>
      <c r="C15" s="14" t="n">
        <v>21.1480514768868</v>
      </c>
      <c r="D15" s="13" t="str">
        <f aca="false">IF(E15&gt;200,"7",IF(E15&gt;150,"6",IF(E15&gt;115,"5",IF(E15&gt;84,"4",IF(E15&gt;50,"3",IF(E15&gt;30,"2","1"))))))</f>
        <v>1</v>
      </c>
      <c r="E15" s="14"/>
      <c r="F15" s="3" t="str">
        <f aca="false">CONCATENATE(B15,D15)</f>
        <v>11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0.694444444444444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1</v>
      </c>
      <c r="C16" s="14" t="n">
        <v>9.36026116754872</v>
      </c>
      <c r="D16" s="13" t="str">
        <f aca="false">IF(E16&gt;200,"7",IF(E16&gt;150,"6",IF(E16&gt;115,"5",IF(E16&gt;84,"4",IF(E16&gt;50,"3",IF(E16&gt;30,"2","1"))))))</f>
        <v>1</v>
      </c>
      <c r="E16" s="14"/>
      <c r="F16" s="3" t="str">
        <f aca="false">CONCATENATE(B16,D16)</f>
        <v>11</v>
      </c>
      <c r="G16" s="30" t="n">
        <v>3</v>
      </c>
      <c r="H16" s="3" t="s">
        <v>76</v>
      </c>
      <c r="J16" s="1" t="s">
        <v>77</v>
      </c>
      <c r="K16" s="1" t="n">
        <f aca="false">K4</f>
        <v>25</v>
      </c>
      <c r="L16" s="1" t="n">
        <f aca="false">L5</f>
        <v>0</v>
      </c>
      <c r="M16" s="1" t="n">
        <f aca="false">M6</f>
        <v>0</v>
      </c>
      <c r="N16" s="1" t="n">
        <f aca="false">N7</f>
        <v>0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0.694444444444444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1</v>
      </c>
      <c r="C17" s="14" t="n">
        <v>6.94723554657915</v>
      </c>
      <c r="D17" s="13" t="str">
        <f aca="false">IF(E17&gt;200,"7",IF(E17&gt;150,"6",IF(E17&gt;115,"5",IF(E17&gt;84,"4",IF(E17&gt;50,"3",IF(E17&gt;30,"2","1"))))))</f>
        <v>1</v>
      </c>
      <c r="E17" s="14"/>
      <c r="F17" s="3" t="str">
        <f aca="false">CONCATENATE(B17,D17)</f>
        <v>11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6</v>
      </c>
      <c r="M17" s="1" t="n">
        <f aca="false">R6-M16</f>
        <v>5</v>
      </c>
      <c r="N17" s="1" t="n">
        <f aca="false">R7-N16</f>
        <v>0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1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2</v>
      </c>
      <c r="C18" s="14" t="n">
        <v>44.526946616797</v>
      </c>
      <c r="D18" s="13" t="str">
        <f aca="false">IF(E18&gt;200,"7",IF(E18&gt;150,"6",IF(E18&gt;115,"5",IF(E18&gt;84,"4",IF(E18&gt;50,"3",IF(E18&gt;30,"2","1"))))))</f>
        <v>1</v>
      </c>
      <c r="E18" s="14"/>
      <c r="F18" s="3" t="str">
        <f aca="false">CONCATENATE(B18,D18)</f>
        <v>21</v>
      </c>
      <c r="G18" s="32" t="n">
        <v>5</v>
      </c>
      <c r="H18" s="3" t="s">
        <v>82</v>
      </c>
      <c r="J18" s="1" t="s">
        <v>83</v>
      </c>
      <c r="K18" s="1" t="n">
        <f aca="false">K11-K16</f>
        <v>11</v>
      </c>
      <c r="L18" s="1" t="n">
        <f aca="false">L11-L16</f>
        <v>0</v>
      </c>
      <c r="M18" s="1" t="n">
        <f aca="false">M11-M16</f>
        <v>0</v>
      </c>
      <c r="N18" s="1" t="n">
        <f aca="false">N11-N16</f>
        <v>0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2</v>
      </c>
      <c r="C19" s="14" t="n">
        <v>34.3387211451865</v>
      </c>
      <c r="D19" s="13" t="str">
        <f aca="false">IF(E19&gt;200,"7",IF(E19&gt;150,"6",IF(E19&gt;115,"5",IF(E19&gt;84,"4",IF(E19&gt;50,"3",IF(E19&gt;30,"2","1"))))))</f>
        <v>1</v>
      </c>
      <c r="E19" s="14"/>
      <c r="F19" s="3" t="str">
        <f aca="false">CONCATENATE(B19,D19)</f>
        <v>21</v>
      </c>
      <c r="G19" s="33" t="n">
        <v>6</v>
      </c>
      <c r="H19" s="3" t="s">
        <v>84</v>
      </c>
      <c r="J19" s="1" t="s">
        <v>85</v>
      </c>
      <c r="K19" s="1" t="n">
        <f aca="false">$R$11-R4-K11+K16</f>
        <v>0</v>
      </c>
      <c r="L19" s="1" t="n">
        <f aca="false">$R$11-R5-L11+L16</f>
        <v>30</v>
      </c>
      <c r="M19" s="1" t="n">
        <f aca="false">$R$11-R6-M11+M16</f>
        <v>31</v>
      </c>
      <c r="N19" s="1" t="n">
        <f aca="false">$R$11-R7-N11+N16</f>
        <v>36</v>
      </c>
      <c r="O19" s="1" t="n">
        <f aca="false">$R$11-R8-O11+O16</f>
        <v>36</v>
      </c>
      <c r="P19" s="1" t="n">
        <f aca="false">$R$11-R9-P11+P16</f>
        <v>36</v>
      </c>
      <c r="Q19" s="43" t="n">
        <f aca="false">$R$11-R10-Q11+Q16</f>
        <v>36</v>
      </c>
      <c r="W19" s="0" t="s">
        <v>51</v>
      </c>
      <c r="X19" s="42" t="n">
        <f aca="false">(X15-X16)/(1-X16)</f>
        <v>0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1</v>
      </c>
      <c r="C20" s="14" t="n">
        <v>29.1228417355167</v>
      </c>
      <c r="D20" s="13" t="str">
        <f aca="false">IF(E20&gt;200,"7",IF(E20&gt;150,"6",IF(E20&gt;115,"5",IF(E20&gt;84,"4",IF(E20&gt;50,"3",IF(E20&gt;30,"2","1"))))))</f>
        <v>1</v>
      </c>
      <c r="E20" s="14"/>
      <c r="F20" s="3" t="str">
        <f aca="false">CONCATENATE(B20,D20)</f>
        <v>11</v>
      </c>
      <c r="G20" s="34" t="n">
        <v>7</v>
      </c>
      <c r="H20" s="35" t="s">
        <v>86</v>
      </c>
      <c r="J20" s="1" t="s">
        <v>87</v>
      </c>
      <c r="K20" s="1" t="n">
        <f aca="false">SUM(K16:K19)</f>
        <v>36</v>
      </c>
      <c r="L20" s="1" t="n">
        <f aca="false">SUM(L16:L19)</f>
        <v>36</v>
      </c>
      <c r="M20" s="1" t="n">
        <f aca="false">SUM(M16:M19)</f>
        <v>36</v>
      </c>
      <c r="N20" s="1" t="n">
        <f aca="false">SUM(N16:N19)</f>
        <v>36</v>
      </c>
      <c r="O20" s="1" t="n">
        <f aca="false">SUM(O16:O19)</f>
        <v>36</v>
      </c>
      <c r="P20" s="1" t="n">
        <f aca="false">SUM(P16:P19)</f>
        <v>36</v>
      </c>
      <c r="Q20" s="1" t="n">
        <f aca="false">SUM(Q16:Q19)</f>
        <v>36</v>
      </c>
      <c r="W20" s="0" t="s">
        <v>52</v>
      </c>
      <c r="X20" s="42" t="e">
        <f aca="false">(X15-X16)/(1-X17)</f>
        <v>#DIV/0!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3</v>
      </c>
      <c r="C21" s="14" t="n">
        <v>69.3020039971911</v>
      </c>
      <c r="D21" s="13" t="str">
        <f aca="false">IF(E21&gt;200,"7",IF(E21&gt;150,"6",IF(E21&gt;115,"5",IF(E21&gt;84,"4",IF(E21&gt;50,"3",IF(E21&gt;30,"2","1"))))))</f>
        <v>1</v>
      </c>
      <c r="E21" s="14"/>
      <c r="F21" s="3" t="str">
        <f aca="false">CONCATENATE(B21,D21)</f>
        <v>31</v>
      </c>
      <c r="G21" s="35"/>
      <c r="H21" s="35"/>
      <c r="W21" s="0" t="s">
        <v>53</v>
      </c>
      <c r="X21" s="42" t="n">
        <f aca="false">(K4+L5+M6+N7+O8+P9+Q10)/R11</f>
        <v>0.694444444444444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1</v>
      </c>
      <c r="C22" s="14" t="n">
        <v>11.7472583564059</v>
      </c>
      <c r="D22" s="13" t="str">
        <f aca="false">IF(E22&gt;200,"7",IF(E22&gt;150,"6",IF(E22&gt;115,"5",IF(E22&gt;84,"4",IF(E22&gt;50,"3",IF(E22&gt;30,"2","1"))))))</f>
        <v>1</v>
      </c>
      <c r="E22" s="14"/>
      <c r="F22" s="3" t="str">
        <f aca="false">CONCATENATE(B22,D22)</f>
        <v>11</v>
      </c>
      <c r="G22" s="35"/>
      <c r="H22" s="35"/>
      <c r="I22" s="9" t="s">
        <v>89</v>
      </c>
      <c r="J22" s="1" t="s">
        <v>90</v>
      </c>
      <c r="K22" s="44" t="n">
        <f aca="false">(K16+K18)/K20</f>
        <v>1</v>
      </c>
      <c r="L22" s="44" t="n">
        <f aca="false">(L16+L18)/L20</f>
        <v>0</v>
      </c>
      <c r="M22" s="44" t="n">
        <f aca="false">(M16+M18)/M20</f>
        <v>0</v>
      </c>
      <c r="N22" s="44" t="n">
        <f aca="false">(N16+N18)/N20</f>
        <v>0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2</v>
      </c>
      <c r="C23" s="14" t="n">
        <v>46.9949197278563</v>
      </c>
      <c r="D23" s="13" t="str">
        <f aca="false">IF(E23&gt;200,"7",IF(E23&gt;150,"6",IF(E23&gt;115,"5",IF(E23&gt;84,"4",IF(E23&gt;50,"3",IF(E23&gt;30,"2","1"))))))</f>
        <v>1</v>
      </c>
      <c r="E23" s="14"/>
      <c r="F23" s="3" t="str">
        <f aca="false">CONCATENATE(B23,D23)</f>
        <v>21</v>
      </c>
      <c r="I23" s="9" t="s">
        <v>93</v>
      </c>
      <c r="J23" s="1" t="s">
        <v>94</v>
      </c>
      <c r="K23" s="44" t="n">
        <f aca="false">(K16+K17)/K20</f>
        <v>0.694444444444444</v>
      </c>
      <c r="L23" s="44" t="n">
        <f aca="false">(L16+L17)/L20</f>
        <v>0.166666666666667</v>
      </c>
      <c r="M23" s="44" t="n">
        <f aca="false">(M16+M17)/M20</f>
        <v>0.138888888888889</v>
      </c>
      <c r="N23" s="44" t="n">
        <f aca="false">(N16+N17)/N20</f>
        <v>0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1</v>
      </c>
      <c r="C24" s="14" t="n">
        <v>6.29907770761539</v>
      </c>
      <c r="D24" s="13" t="str">
        <f aca="false">IF(E24&gt;200,"7",IF(E24&gt;150,"6",IF(E24&gt;115,"5",IF(E24&gt;84,"4",IF(E24&gt;50,"3",IF(E24&gt;30,"2","1"))))))</f>
        <v>1</v>
      </c>
      <c r="E24" s="14"/>
      <c r="F24" s="3" t="str">
        <f aca="false">CONCATENATE(B24,D24)</f>
        <v>11</v>
      </c>
      <c r="I24" s="9" t="s">
        <v>96</v>
      </c>
      <c r="J24" s="1" t="s">
        <v>97</v>
      </c>
      <c r="K24" s="44" t="n">
        <f aca="false">(K16+K17)/(K16+K18)</f>
        <v>0.694444444444444</v>
      </c>
      <c r="L24" s="44" t="e">
        <f aca="false">(L16+L17)/(L16+L18)</f>
        <v>#DIV/0!</v>
      </c>
      <c r="M24" s="44" t="e">
        <f aca="false">(M16+M17)/(M16+M18)</f>
        <v>#DIV/0!</v>
      </c>
      <c r="N24" s="44" t="e">
        <f aca="false">(N16+N17)/(N16+N18)</f>
        <v>#DIV/0!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1</v>
      </c>
      <c r="C25" s="14" t="n">
        <v>5.08152609726108</v>
      </c>
      <c r="D25" s="13" t="str">
        <f aca="false">IF(E25&gt;200,"7",IF(E25&gt;150,"6",IF(E25&gt;115,"5",IF(E25&gt;84,"4",IF(E25&gt;50,"3",IF(E25&gt;30,"2","1"))))))</f>
        <v>1</v>
      </c>
      <c r="E25" s="14"/>
      <c r="F25" s="3" t="str">
        <f aca="false">CONCATENATE(B25,D25)</f>
        <v>11</v>
      </c>
      <c r="I25" s="9" t="s">
        <v>99</v>
      </c>
      <c r="J25" s="1" t="s">
        <v>100</v>
      </c>
      <c r="K25" s="44" t="n">
        <f aca="false">K16/(K16+K18)</f>
        <v>0.694444444444444</v>
      </c>
      <c r="L25" s="44" t="e">
        <f aca="false">L16/(L16+L18)</f>
        <v>#DIV/0!</v>
      </c>
      <c r="M25" s="44" t="e">
        <f aca="false">M16/(M16+M18)</f>
        <v>#DIV/0!</v>
      </c>
      <c r="N25" s="44" t="e">
        <f aca="false">N16/(N16+N18)</f>
        <v>#DIV/0!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1</v>
      </c>
      <c r="C26" s="14" t="n">
        <v>3.06366390777417</v>
      </c>
      <c r="D26" s="13" t="str">
        <f aca="false">IF(E26&gt;200,"7",IF(E26&gt;150,"6",IF(E26&gt;115,"5",IF(E26&gt;84,"4",IF(E26&gt;50,"3",IF(E26&gt;30,"2","1"))))))</f>
        <v>1</v>
      </c>
      <c r="E26" s="14"/>
      <c r="F26" s="3" t="str">
        <f aca="false">CONCATENATE(B26,D26)</f>
        <v>11</v>
      </c>
      <c r="I26" s="1" t="s">
        <v>102</v>
      </c>
      <c r="J26" s="1" t="s">
        <v>84</v>
      </c>
      <c r="K26" s="44" t="e">
        <f aca="false">K17/(K17+K19)</f>
        <v>#DIV/0!</v>
      </c>
      <c r="L26" s="44" t="n">
        <f aca="false">L17/(L17+L19)</f>
        <v>0.166666666666667</v>
      </c>
      <c r="M26" s="44" t="n">
        <f aca="false">M17/(M17+M19)</f>
        <v>0.138888888888889</v>
      </c>
      <c r="N26" s="44" t="n">
        <f aca="false">N17/(N17+N19)</f>
        <v>0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1</v>
      </c>
      <c r="C27" s="14" t="n">
        <v>2.87639971651311</v>
      </c>
      <c r="D27" s="13" t="str">
        <f aca="false">IF(E27&gt;200,"7",IF(E27&gt;150,"6",IF(E27&gt;115,"5",IF(E27&gt;84,"4",IF(E27&gt;50,"3",IF(E27&gt;30,"2","1"))))))</f>
        <v>1</v>
      </c>
      <c r="E27" s="14"/>
      <c r="F27" s="3" t="str">
        <f aca="false">CONCATENATE(B27,D27)</f>
        <v>11</v>
      </c>
      <c r="I27" s="9" t="s">
        <v>104</v>
      </c>
      <c r="J27" s="1" t="s">
        <v>105</v>
      </c>
      <c r="K27" s="44" t="n">
        <f aca="false">K17/(K16+K17)</f>
        <v>0</v>
      </c>
      <c r="L27" s="44" t="n">
        <f aca="false">L17/(L16+L17)</f>
        <v>1</v>
      </c>
      <c r="M27" s="44" t="n">
        <f aca="false">M17/(M16+M17)</f>
        <v>1</v>
      </c>
      <c r="N27" s="44" t="e">
        <f aca="false">N17/(N16+N17)</f>
        <v>#DIV/0!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1</v>
      </c>
      <c r="C28" s="14" t="n">
        <v>2.08377809191357</v>
      </c>
      <c r="D28" s="13" t="str">
        <f aca="false">IF(E28&gt;200,"7",IF(E28&gt;150,"6",IF(E28&gt;115,"5",IF(E28&gt;84,"4",IF(E28&gt;50,"3",IF(E28&gt;30,"2","1"))))))</f>
        <v>1</v>
      </c>
      <c r="E28" s="14"/>
      <c r="F28" s="3" t="str">
        <f aca="false">CONCATENATE(B28,D28)</f>
        <v>11</v>
      </c>
      <c r="I28" s="9" t="s">
        <v>107</v>
      </c>
      <c r="J28" s="1" t="s">
        <v>53</v>
      </c>
      <c r="K28" s="44" t="n">
        <f aca="false">(K16+K19)/K20</f>
        <v>0.694444444444444</v>
      </c>
      <c r="L28" s="44" t="n">
        <f aca="false">(L16+L19)/L20</f>
        <v>0.833333333333333</v>
      </c>
      <c r="M28" s="44" t="n">
        <f aca="false">(M16+M19)/M20</f>
        <v>0.861111111111111</v>
      </c>
      <c r="N28" s="44" t="n">
        <f aca="false">(N16+N19)/N20</f>
        <v>1</v>
      </c>
      <c r="O28" s="44" t="n">
        <f aca="false">(O16+O19)/O20</f>
        <v>1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1</v>
      </c>
      <c r="C29" s="14" t="n">
        <v>3.78062283737024</v>
      </c>
      <c r="D29" s="13" t="str">
        <f aca="false">IF(E29&gt;200,"7",IF(E29&gt;150,"6",IF(E29&gt;115,"5",IF(E29&gt;84,"4",IF(E29&gt;50,"3",IF(E29&gt;30,"2","1"))))))</f>
        <v>1</v>
      </c>
      <c r="E29" s="14"/>
      <c r="F29" s="3" t="str">
        <f aca="false">CONCATENATE(B29,D29)</f>
        <v>11</v>
      </c>
      <c r="I29" s="9" t="s">
        <v>109</v>
      </c>
      <c r="J29" s="1" t="s">
        <v>110</v>
      </c>
      <c r="K29" s="44" t="n">
        <f aca="false">K16/(K16+K17)</f>
        <v>1</v>
      </c>
      <c r="L29" s="44" t="n">
        <f aca="false">L16/(L16+L17)</f>
        <v>0</v>
      </c>
      <c r="M29" s="44" t="n">
        <f aca="false">M16/(M16+M17)</f>
        <v>0</v>
      </c>
      <c r="N29" s="44" t="e">
        <f aca="false">N16/(N16+N17)</f>
        <v>#DIV/0!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1</v>
      </c>
      <c r="C30" s="14" t="n">
        <v>3.52631453553475</v>
      </c>
      <c r="D30" s="13" t="str">
        <f aca="false">IF(E30&gt;200,"7",IF(E30&gt;150,"6",IF(E30&gt;115,"5",IF(E30&gt;84,"4",IF(E30&gt;50,"3",IF(E30&gt;30,"2","1"))))))</f>
        <v>1</v>
      </c>
      <c r="E30" s="14"/>
      <c r="F30" s="3" t="str">
        <f aca="false">CONCATENATE(B30,D30)</f>
        <v>11</v>
      </c>
      <c r="I30" s="9" t="s">
        <v>112</v>
      </c>
      <c r="J30" s="1" t="s">
        <v>113</v>
      </c>
      <c r="K30" s="44" t="n">
        <f aca="false">K16/(K16+K17+K18)</f>
        <v>0.694444444444444</v>
      </c>
      <c r="L30" s="44" t="n">
        <f aca="false">L16/(L16+L17+L18)</f>
        <v>0</v>
      </c>
      <c r="M30" s="44" t="n">
        <f aca="false">M16/(M16+M17+M18)</f>
        <v>0</v>
      </c>
      <c r="N30" s="44" t="e">
        <f aca="false">N16/(N16+N17+N18)</f>
        <v>#DIV/0!</v>
      </c>
      <c r="O30" s="44" t="e">
        <f aca="false">O16/(O16+O17+O18)</f>
        <v>#DIV/0!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1</v>
      </c>
      <c r="C31" s="14" t="n">
        <v>9.41603169765316</v>
      </c>
      <c r="D31" s="13" t="str">
        <f aca="false">IF(E31&gt;200,"7",IF(E31&gt;150,"6",IF(E31&gt;115,"5",IF(E31&gt;84,"4",IF(E31&gt;50,"3",IF(E31&gt;30,"2","1"))))))</f>
        <v>1</v>
      </c>
      <c r="E31" s="14"/>
      <c r="F31" s="3" t="str">
        <f aca="false">CONCATENATE(B31,D31)</f>
        <v>11</v>
      </c>
      <c r="I31" s="9" t="s">
        <v>115</v>
      </c>
      <c r="J31" s="1" t="s">
        <v>116</v>
      </c>
      <c r="K31" s="44" t="e">
        <f aca="false">K25-K26</f>
        <v>#DIV/0!</v>
      </c>
      <c r="L31" s="44" t="e">
        <f aca="false">L25-L26</f>
        <v>#DIV/0!</v>
      </c>
      <c r="M31" s="44" t="e">
        <f aca="false">M25-M26</f>
        <v>#DIV/0!</v>
      </c>
      <c r="N31" s="44" t="e">
        <f aca="false">N25-N26</f>
        <v>#DIV/0!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1</v>
      </c>
      <c r="C32" s="14" t="n">
        <v>13.5623638344227</v>
      </c>
      <c r="D32" s="13" t="str">
        <f aca="false">IF(E32&gt;200,"7",IF(E32&gt;150,"6",IF(E32&gt;115,"5",IF(E32&gt;84,"4",IF(E32&gt;50,"3",IF(E32&gt;30,"2","1"))))))</f>
        <v>1</v>
      </c>
      <c r="E32" s="14"/>
      <c r="F32" s="3" t="str">
        <f aca="false">CONCATENATE(B32,D32)</f>
        <v>11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1</v>
      </c>
      <c r="C33" s="14" t="n">
        <v>11.5913338454807</v>
      </c>
      <c r="D33" s="13" t="str">
        <f aca="false">IF(E33&gt;200,"7",IF(E33&gt;150,"6",IF(E33&gt;115,"5",IF(E33&gt;84,"4",IF(E33&gt;50,"3",IF(E33&gt;30,"2","1"))))))</f>
        <v>1</v>
      </c>
      <c r="E33" s="14"/>
      <c r="F33" s="3" t="str">
        <f aca="false">CONCATENATE(B33,D33)</f>
        <v>11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1</v>
      </c>
      <c r="C34" s="14" t="n">
        <v>2.86361478467277</v>
      </c>
      <c r="D34" s="13" t="str">
        <f aca="false">IF(E34&gt;200,"7",IF(E34&gt;150,"6",IF(E34&gt;115,"5",IF(E34&gt;84,"4",IF(E34&gt;50,"3",IF(E34&gt;30,"2","1"))))))</f>
        <v>1</v>
      </c>
      <c r="E34" s="14"/>
      <c r="F34" s="3" t="str">
        <f aca="false">CONCATENATE(B34,D34)</f>
        <v>11</v>
      </c>
      <c r="J34" s="1" t="s">
        <v>72</v>
      </c>
      <c r="K34" s="1" t="n">
        <f aca="false">K4+L4+SUM(K5:M5)+SUM(L6:N6)+SUM(M7:O7)+SUM(N8:P8)+SUM(O9:Q9)+SUM(P10:Q10)</f>
        <v>31</v>
      </c>
      <c r="L34" s="1" t="n">
        <f aca="false">K34/R11*100</f>
        <v>86.1111111111111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1</v>
      </c>
      <c r="C35" s="14" t="n">
        <v>13.093137254902</v>
      </c>
      <c r="D35" s="13" t="str">
        <f aca="false">IF(E35&gt;200,"7",IF(E35&gt;150,"6",IF(E35&gt;115,"5",IF(E35&gt;84,"4",IF(E35&gt;50,"3",IF(E35&gt;30,"2","1"))))))</f>
        <v>1</v>
      </c>
      <c r="E35" s="14"/>
      <c r="F35" s="3" t="str">
        <f aca="false">CONCATENATE(B35,D35)</f>
        <v>11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1</v>
      </c>
      <c r="C36" s="14" t="n">
        <v>5.24663359319631</v>
      </c>
      <c r="D36" s="13" t="str">
        <f aca="false">IF(E36&gt;200,"7",IF(E36&gt;150,"6",IF(E36&gt;115,"5",IF(E36&gt;84,"4",IF(E36&gt;50,"3",IF(E36&gt;30,"2","1"))))))</f>
        <v>1</v>
      </c>
      <c r="E36" s="14"/>
      <c r="F36" s="3" t="str">
        <f aca="false">CONCATENATE(B36,D36)</f>
        <v>11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1</v>
      </c>
      <c r="C37" s="14" t="n">
        <v>14.826206032336</v>
      </c>
      <c r="D37" s="13" t="str">
        <f aca="false">IF(E37&gt;200,"7",IF(E37&gt;150,"6",IF(E37&gt;115,"5",IF(E37&gt;84,"4",IF(E37&gt;50,"3",IF(E37&gt;30,"2","1"))))))</f>
        <v>1</v>
      </c>
      <c r="E37" s="14"/>
      <c r="F37" s="3" t="str">
        <f aca="false">CONCATENATE(B37,D37)</f>
        <v>11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1</v>
      </c>
      <c r="C38" s="14" t="n">
        <v>5.7760453579022</v>
      </c>
      <c r="D38" s="13" t="str">
        <f aca="false">IF(E38&gt;200,"7",IF(E38&gt;150,"6",IF(E38&gt;115,"5",IF(E38&gt;84,"4",IF(E38&gt;50,"3",IF(E38&gt;30,"2","1"))))))</f>
        <v>1</v>
      </c>
      <c r="E38" s="14"/>
      <c r="F38" s="3" t="str">
        <f aca="false">CONCATENATE(B38,D38)</f>
        <v>11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" activeCellId="0" sqref="E3:E3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1</v>
      </c>
      <c r="C3" s="14"/>
      <c r="D3" s="13" t="str">
        <f aca="false">IF(E3&gt;200,"7",IF(E3&gt;150,"6",IF(E3&gt;115,"5",IF(E3&gt;84,"4",IF(E3&gt;50,"3",IF(E3&gt;30,"2","1"))))))</f>
        <v>1</v>
      </c>
      <c r="E3" s="14"/>
      <c r="F3" s="3" t="str">
        <f aca="false">CONCATENATE(B3,D3)</f>
        <v>11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1</v>
      </c>
      <c r="C4" s="14"/>
      <c r="D4" s="13" t="str">
        <f aca="false">IF(E4&gt;200,"7",IF(E4&gt;150,"6",IF(E4&gt;115,"5",IF(E4&gt;84,"4",IF(E4&gt;50,"3",IF(E4&gt;30,"2","1"))))))</f>
        <v>1</v>
      </c>
      <c r="E4" s="14"/>
      <c r="F4" s="3" t="str">
        <f aca="false">CONCATENATE(B4,D4)</f>
        <v>11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36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36</v>
      </c>
      <c r="T4" s="21"/>
      <c r="U4" s="21"/>
      <c r="V4" s="15" t="n">
        <v>1</v>
      </c>
      <c r="W4" s="26" t="n">
        <f aca="false">K4/$R$11</f>
        <v>1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1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1</v>
      </c>
      <c r="C5" s="14"/>
      <c r="D5" s="13" t="str">
        <f aca="false">IF(E5&gt;200,"7",IF(E5&gt;150,"6",IF(E5&gt;115,"5",IF(E5&gt;84,"4",IF(E5&gt;50,"3",IF(E5&gt;30,"2","1"))))))</f>
        <v>1</v>
      </c>
      <c r="E5" s="14"/>
      <c r="F5" s="3" t="str">
        <f aca="false">CONCATENATE(B5,D5)</f>
        <v>11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1</v>
      </c>
      <c r="C6" s="14"/>
      <c r="D6" s="13" t="str">
        <f aca="false">IF(E6&gt;200,"7",IF(E6&gt;150,"6",IF(E6&gt;115,"5",IF(E6&gt;84,"4",IF(E6&gt;50,"3",IF(E6&gt;30,"2","1"))))))</f>
        <v>1</v>
      </c>
      <c r="E6" s="14"/>
      <c r="F6" s="3" t="str">
        <f aca="false">CONCATENATE(B6,D6)</f>
        <v>11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0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0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1</v>
      </c>
      <c r="C7" s="14"/>
      <c r="D7" s="13" t="str">
        <f aca="false">IF(E7&gt;200,"7",IF(E7&gt;150,"6",IF(E7&gt;115,"5",IF(E7&gt;84,"4",IF(E7&gt;50,"3",IF(E7&gt;30,"2","1"))))))</f>
        <v>1</v>
      </c>
      <c r="E7" s="14"/>
      <c r="F7" s="3" t="str">
        <f aca="false">CONCATENATE(B7,D7)</f>
        <v>11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0</v>
      </c>
      <c r="M7" s="1" t="n">
        <f aca="false">COUNTIF($F$3:$F$401,"43")</f>
        <v>0</v>
      </c>
      <c r="N7" s="24" t="n">
        <f aca="false">COUNTIF($F$3:$F$401,"44")</f>
        <v>0</v>
      </c>
      <c r="O7" s="1" t="n">
        <f aca="false">COUNTIF($F$3:$F$401,"45")</f>
        <v>0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</v>
      </c>
      <c r="Z7" s="26" t="n">
        <f aca="false">N7/$R$11</f>
        <v>0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1</v>
      </c>
      <c r="C8" s="14"/>
      <c r="D8" s="13" t="str">
        <f aca="false">IF(E8&gt;200,"7",IF(E8&gt;150,"6",IF(E8&gt;115,"5",IF(E8&gt;84,"4",IF(E8&gt;50,"3",IF(E8&gt;30,"2","1"))))))</f>
        <v>1</v>
      </c>
      <c r="E8" s="14"/>
      <c r="F8" s="3" t="str">
        <f aca="false">CONCATENATE(B8,D8)</f>
        <v>11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0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1</v>
      </c>
      <c r="C9" s="14"/>
      <c r="D9" s="13" t="str">
        <f aca="false">IF(E9&gt;200,"7",IF(E9&gt;150,"6",IF(E9&gt;115,"5",IF(E9&gt;84,"4",IF(E9&gt;50,"3",IF(E9&gt;30,"2","1"))))))</f>
        <v>1</v>
      </c>
      <c r="E9" s="14"/>
      <c r="F9" s="3" t="str">
        <f aca="false">CONCATENATE(B9,D9)</f>
        <v>11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1</v>
      </c>
      <c r="C10" s="14"/>
      <c r="D10" s="13" t="str">
        <f aca="false">IF(E10&gt;200,"7",IF(E10&gt;150,"6",IF(E10&gt;115,"5",IF(E10&gt;84,"4",IF(E10&gt;50,"3",IF(E10&gt;30,"2","1"))))))</f>
        <v>1</v>
      </c>
      <c r="E10" s="14"/>
      <c r="F10" s="3" t="str">
        <f aca="false">CONCATENATE(B10,D10)</f>
        <v>11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1</v>
      </c>
      <c r="C11" s="14"/>
      <c r="D11" s="13" t="str">
        <f aca="false">IF(E11&gt;200,"7",IF(E11&gt;150,"6",IF(E11&gt;115,"5",IF(E11&gt;84,"4",IF(E11&gt;50,"3",IF(E11&gt;30,"2","1"))))))</f>
        <v>1</v>
      </c>
      <c r="E11" s="14"/>
      <c r="F11" s="3" t="str">
        <f aca="false">CONCATENATE(B11,D11)</f>
        <v>11</v>
      </c>
      <c r="G11" s="35"/>
      <c r="H11" s="35"/>
      <c r="I11" s="36"/>
      <c r="J11" s="21"/>
      <c r="K11" s="37" t="n">
        <f aca="false">SUM(K4:K10)</f>
        <v>36</v>
      </c>
      <c r="L11" s="37" t="n">
        <f aca="false">SUM(L4:L10)</f>
        <v>0</v>
      </c>
      <c r="M11" s="37" t="n">
        <f aca="false">SUM(M4:M10)</f>
        <v>0</v>
      </c>
      <c r="N11" s="37" t="n">
        <f aca="false">SUM(N4:N10)</f>
        <v>0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36</v>
      </c>
      <c r="T11" s="21"/>
      <c r="U11" s="21"/>
      <c r="V11" s="21"/>
      <c r="W11" s="28" t="n">
        <f aca="false">K11/$R$11</f>
        <v>1</v>
      </c>
      <c r="X11" s="28" t="n">
        <f aca="false">L11/$R$11</f>
        <v>0</v>
      </c>
      <c r="Y11" s="28" t="n">
        <f aca="false">M11/$R$11</f>
        <v>0</v>
      </c>
      <c r="Z11" s="28" t="n">
        <f aca="false">N11/$R$11</f>
        <v>0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1</v>
      </c>
      <c r="C12" s="14"/>
      <c r="D12" s="13" t="str">
        <f aca="false">IF(E12&gt;200,"7",IF(E12&gt;150,"6",IF(E12&gt;115,"5",IF(E12&gt;84,"4",IF(E12&gt;50,"3",IF(E12&gt;30,"2","1"))))))</f>
        <v>1</v>
      </c>
      <c r="E12" s="14"/>
      <c r="F12" s="3" t="str">
        <f aca="false">CONCATENATE(B12,D12)</f>
        <v>11</v>
      </c>
      <c r="G12" s="35"/>
      <c r="H12" s="35"/>
      <c r="J12" s="21" t="s">
        <v>72</v>
      </c>
      <c r="K12" s="1" t="n">
        <f aca="false">K34</f>
        <v>36</v>
      </c>
      <c r="L12" s="44" t="n">
        <f aca="false">L34</f>
        <v>100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1</v>
      </c>
      <c r="C13" s="14"/>
      <c r="D13" s="13" t="str">
        <f aca="false">IF(E13&gt;200,"7",IF(E13&gt;150,"6",IF(E13&gt;115,"5",IF(E13&gt;84,"4",IF(E13&gt;50,"3",IF(E13&gt;30,"2","1"))))))</f>
        <v>1</v>
      </c>
      <c r="E13" s="14"/>
      <c r="F13" s="3" t="str">
        <f aca="false">CONCATENATE(B13,D13)</f>
        <v>11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1</v>
      </c>
      <c r="C14" s="14"/>
      <c r="D14" s="13" t="str">
        <f aca="false">IF(E14&gt;200,"7",IF(E14&gt;150,"6",IF(E14&gt;115,"5",IF(E14&gt;84,"4",IF(E14&gt;50,"3",IF(E14&gt;30,"2","1"))))))</f>
        <v>1</v>
      </c>
      <c r="E14" s="14"/>
      <c r="F14" s="3" t="str">
        <f aca="false">CONCATENATE(B14,D14)</f>
        <v>11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1</v>
      </c>
      <c r="C15" s="14"/>
      <c r="D15" s="13" t="str">
        <f aca="false">IF(E15&gt;200,"7",IF(E15&gt;150,"6",IF(E15&gt;115,"5",IF(E15&gt;84,"4",IF(E15&gt;50,"3",IF(E15&gt;30,"2","1"))))))</f>
        <v>1</v>
      </c>
      <c r="E15" s="14"/>
      <c r="F15" s="3" t="str">
        <f aca="false">CONCATENATE(B15,D15)</f>
        <v>11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1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1</v>
      </c>
      <c r="C16" s="14"/>
      <c r="D16" s="13" t="str">
        <f aca="false">IF(E16&gt;200,"7",IF(E16&gt;150,"6",IF(E16&gt;115,"5",IF(E16&gt;84,"4",IF(E16&gt;50,"3",IF(E16&gt;30,"2","1"))))))</f>
        <v>1</v>
      </c>
      <c r="E16" s="14"/>
      <c r="F16" s="3" t="str">
        <f aca="false">CONCATENATE(B16,D16)</f>
        <v>11</v>
      </c>
      <c r="G16" s="30" t="n">
        <v>3</v>
      </c>
      <c r="H16" s="3" t="s">
        <v>76</v>
      </c>
      <c r="J16" s="1" t="s">
        <v>77</v>
      </c>
      <c r="K16" s="1" t="n">
        <f aca="false">K4</f>
        <v>36</v>
      </c>
      <c r="L16" s="1" t="n">
        <f aca="false">L5</f>
        <v>0</v>
      </c>
      <c r="M16" s="1" t="n">
        <f aca="false">M6</f>
        <v>0</v>
      </c>
      <c r="N16" s="1" t="n">
        <f aca="false">N7</f>
        <v>0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1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1</v>
      </c>
      <c r="C17" s="14"/>
      <c r="D17" s="13" t="str">
        <f aca="false">IF(E17&gt;200,"7",IF(E17&gt;150,"6",IF(E17&gt;115,"5",IF(E17&gt;84,"4",IF(E17&gt;50,"3",IF(E17&gt;30,"2","1"))))))</f>
        <v>1</v>
      </c>
      <c r="E17" s="14"/>
      <c r="F17" s="3" t="str">
        <f aca="false">CONCATENATE(B17,D17)</f>
        <v>11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0</v>
      </c>
      <c r="N17" s="1" t="n">
        <f aca="false">R7-N16</f>
        <v>0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1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1</v>
      </c>
      <c r="C18" s="14"/>
      <c r="D18" s="13" t="str">
        <f aca="false">IF(E18&gt;200,"7",IF(E18&gt;150,"6",IF(E18&gt;115,"5",IF(E18&gt;84,"4",IF(E18&gt;50,"3",IF(E18&gt;30,"2","1"))))))</f>
        <v>1</v>
      </c>
      <c r="E18" s="14"/>
      <c r="F18" s="3" t="str">
        <f aca="false">CONCATENATE(B18,D18)</f>
        <v>11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0</v>
      </c>
      <c r="M18" s="1" t="n">
        <f aca="false">M11-M16</f>
        <v>0</v>
      </c>
      <c r="N18" s="1" t="n">
        <f aca="false">N11-N16</f>
        <v>0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1</v>
      </c>
      <c r="C19" s="14"/>
      <c r="D19" s="13" t="str">
        <f aca="false">IF(E19&gt;200,"7",IF(E19&gt;150,"6",IF(E19&gt;115,"5",IF(E19&gt;84,"4",IF(E19&gt;50,"3",IF(E19&gt;30,"2","1"))))))</f>
        <v>1</v>
      </c>
      <c r="E19" s="14"/>
      <c r="F19" s="3" t="str">
        <f aca="false">CONCATENATE(B19,D19)</f>
        <v>11</v>
      </c>
      <c r="G19" s="33" t="n">
        <v>6</v>
      </c>
      <c r="H19" s="3" t="s">
        <v>84</v>
      </c>
      <c r="J19" s="1" t="s">
        <v>85</v>
      </c>
      <c r="K19" s="1" t="n">
        <f aca="false">$R$11-R4-K11+K16</f>
        <v>0</v>
      </c>
      <c r="L19" s="1" t="n">
        <f aca="false">$R$11-R5-L11+L16</f>
        <v>36</v>
      </c>
      <c r="M19" s="1" t="n">
        <f aca="false">$R$11-R6-M11+M16</f>
        <v>36</v>
      </c>
      <c r="N19" s="1" t="n">
        <f aca="false">$R$11-R7-N11+N16</f>
        <v>36</v>
      </c>
      <c r="O19" s="1" t="n">
        <f aca="false">$R$11-R8-O11+O16</f>
        <v>36</v>
      </c>
      <c r="P19" s="1" t="n">
        <f aca="false">$R$11-R9-P11+P16</f>
        <v>36</v>
      </c>
      <c r="Q19" s="43" t="n">
        <f aca="false">$R$11-R10-Q11+Q16</f>
        <v>36</v>
      </c>
      <c r="W19" s="0" t="s">
        <v>51</v>
      </c>
      <c r="X19" s="42" t="e">
        <f aca="false">(X15-X16)/(1-X16)</f>
        <v>#DIV/0!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1</v>
      </c>
      <c r="C20" s="14"/>
      <c r="D20" s="13" t="str">
        <f aca="false">IF(E20&gt;200,"7",IF(E20&gt;150,"6",IF(E20&gt;115,"5",IF(E20&gt;84,"4",IF(E20&gt;50,"3",IF(E20&gt;30,"2","1"))))))</f>
        <v>1</v>
      </c>
      <c r="E20" s="14"/>
      <c r="F20" s="3" t="str">
        <f aca="false">CONCATENATE(B20,D20)</f>
        <v>11</v>
      </c>
      <c r="G20" s="34" t="n">
        <v>7</v>
      </c>
      <c r="H20" s="35" t="s">
        <v>86</v>
      </c>
      <c r="J20" s="1" t="s">
        <v>87</v>
      </c>
      <c r="K20" s="1" t="n">
        <f aca="false">SUM(K16:K19)</f>
        <v>36</v>
      </c>
      <c r="L20" s="1" t="n">
        <f aca="false">SUM(L16:L19)</f>
        <v>36</v>
      </c>
      <c r="M20" s="1" t="n">
        <f aca="false">SUM(M16:M19)</f>
        <v>36</v>
      </c>
      <c r="N20" s="1" t="n">
        <f aca="false">SUM(N16:N19)</f>
        <v>36</v>
      </c>
      <c r="O20" s="1" t="n">
        <f aca="false">SUM(O16:O19)</f>
        <v>36</v>
      </c>
      <c r="P20" s="1" t="n">
        <f aca="false">SUM(P16:P19)</f>
        <v>36</v>
      </c>
      <c r="Q20" s="1" t="n">
        <f aca="false">SUM(Q16:Q19)</f>
        <v>36</v>
      </c>
      <c r="W20" s="0" t="s">
        <v>52</v>
      </c>
      <c r="X20" s="42" t="e">
        <f aca="false">(X15-X16)/(1-X17)</f>
        <v>#DIV/0!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1</v>
      </c>
      <c r="C21" s="14"/>
      <c r="D21" s="13" t="str">
        <f aca="false">IF(E21&gt;200,"7",IF(E21&gt;150,"6",IF(E21&gt;115,"5",IF(E21&gt;84,"4",IF(E21&gt;50,"3",IF(E21&gt;30,"2","1"))))))</f>
        <v>1</v>
      </c>
      <c r="E21" s="14"/>
      <c r="F21" s="3" t="str">
        <f aca="false">CONCATENATE(B21,D21)</f>
        <v>11</v>
      </c>
      <c r="G21" s="35"/>
      <c r="H21" s="35"/>
      <c r="W21" s="0" t="s">
        <v>53</v>
      </c>
      <c r="X21" s="42" t="n">
        <f aca="false">(K4+L5+M6+N7+O8+P9+Q10)/R11</f>
        <v>1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1</v>
      </c>
      <c r="C22" s="14"/>
      <c r="D22" s="13" t="str">
        <f aca="false">IF(E22&gt;200,"7",IF(E22&gt;150,"6",IF(E22&gt;115,"5",IF(E22&gt;84,"4",IF(E22&gt;50,"3",IF(E22&gt;30,"2","1"))))))</f>
        <v>1</v>
      </c>
      <c r="E22" s="14"/>
      <c r="F22" s="3" t="str">
        <f aca="false">CONCATENATE(B22,D22)</f>
        <v>11</v>
      </c>
      <c r="G22" s="35"/>
      <c r="H22" s="35"/>
      <c r="I22" s="9" t="s">
        <v>89</v>
      </c>
      <c r="J22" s="1" t="s">
        <v>90</v>
      </c>
      <c r="K22" s="44" t="n">
        <f aca="false">(K16+K18)/K20</f>
        <v>1</v>
      </c>
      <c r="L22" s="44" t="n">
        <f aca="false">(L16+L18)/L20</f>
        <v>0</v>
      </c>
      <c r="M22" s="44" t="n">
        <f aca="false">(M16+M18)/M20</f>
        <v>0</v>
      </c>
      <c r="N22" s="44" t="n">
        <f aca="false">(N16+N18)/N20</f>
        <v>0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1</v>
      </c>
      <c r="C23" s="14"/>
      <c r="D23" s="13" t="str">
        <f aca="false">IF(E23&gt;200,"7",IF(E23&gt;150,"6",IF(E23&gt;115,"5",IF(E23&gt;84,"4",IF(E23&gt;50,"3",IF(E23&gt;30,"2","1"))))))</f>
        <v>1</v>
      </c>
      <c r="E23" s="14"/>
      <c r="F23" s="3" t="str">
        <f aca="false">CONCATENATE(B23,D23)</f>
        <v>11</v>
      </c>
      <c r="I23" s="9" t="s">
        <v>93</v>
      </c>
      <c r="J23" s="1" t="s">
        <v>94</v>
      </c>
      <c r="K23" s="44" t="n">
        <f aca="false">(K16+K17)/K20</f>
        <v>1</v>
      </c>
      <c r="L23" s="44" t="n">
        <f aca="false">(L16+L17)/L20</f>
        <v>0</v>
      </c>
      <c r="M23" s="44" t="n">
        <f aca="false">(M16+M17)/M20</f>
        <v>0</v>
      </c>
      <c r="N23" s="44" t="n">
        <f aca="false">(N16+N17)/N20</f>
        <v>0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1</v>
      </c>
      <c r="C24" s="14"/>
      <c r="D24" s="13" t="str">
        <f aca="false">IF(E24&gt;200,"7",IF(E24&gt;150,"6",IF(E24&gt;115,"5",IF(E24&gt;84,"4",IF(E24&gt;50,"3",IF(E24&gt;30,"2","1"))))))</f>
        <v>1</v>
      </c>
      <c r="E24" s="14"/>
      <c r="F24" s="3" t="str">
        <f aca="false">CONCATENATE(B24,D24)</f>
        <v>11</v>
      </c>
      <c r="I24" s="9" t="s">
        <v>96</v>
      </c>
      <c r="J24" s="1" t="s">
        <v>97</v>
      </c>
      <c r="K24" s="44" t="n">
        <f aca="false">(K16+K17)/(K16+K18)</f>
        <v>1</v>
      </c>
      <c r="L24" s="44" t="e">
        <f aca="false">(L16+L17)/(L16+L18)</f>
        <v>#DIV/0!</v>
      </c>
      <c r="M24" s="44" t="e">
        <f aca="false">(M16+M17)/(M16+M18)</f>
        <v>#DIV/0!</v>
      </c>
      <c r="N24" s="44" t="e">
        <f aca="false">(N16+N17)/(N16+N18)</f>
        <v>#DIV/0!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1</v>
      </c>
      <c r="C25" s="14"/>
      <c r="D25" s="13" t="str">
        <f aca="false">IF(E25&gt;200,"7",IF(E25&gt;150,"6",IF(E25&gt;115,"5",IF(E25&gt;84,"4",IF(E25&gt;50,"3",IF(E25&gt;30,"2","1"))))))</f>
        <v>1</v>
      </c>
      <c r="E25" s="14"/>
      <c r="F25" s="3" t="str">
        <f aca="false">CONCATENATE(B25,D25)</f>
        <v>11</v>
      </c>
      <c r="I25" s="9" t="s">
        <v>99</v>
      </c>
      <c r="J25" s="1" t="s">
        <v>100</v>
      </c>
      <c r="K25" s="44" t="n">
        <f aca="false">K16/(K16+K18)</f>
        <v>1</v>
      </c>
      <c r="L25" s="44" t="e">
        <f aca="false">L16/(L16+L18)</f>
        <v>#DIV/0!</v>
      </c>
      <c r="M25" s="44" t="e">
        <f aca="false">M16/(M16+M18)</f>
        <v>#DIV/0!</v>
      </c>
      <c r="N25" s="44" t="e">
        <f aca="false">N16/(N16+N18)</f>
        <v>#DIV/0!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1</v>
      </c>
      <c r="C26" s="14"/>
      <c r="D26" s="13" t="str">
        <f aca="false">IF(E26&gt;200,"7",IF(E26&gt;150,"6",IF(E26&gt;115,"5",IF(E26&gt;84,"4",IF(E26&gt;50,"3",IF(E26&gt;30,"2","1"))))))</f>
        <v>1</v>
      </c>
      <c r="E26" s="14"/>
      <c r="F26" s="3" t="str">
        <f aca="false">CONCATENATE(B26,D26)</f>
        <v>11</v>
      </c>
      <c r="I26" s="1" t="s">
        <v>102</v>
      </c>
      <c r="J26" s="1" t="s">
        <v>84</v>
      </c>
      <c r="K26" s="44" t="e">
        <f aca="false">K17/(K17+K19)</f>
        <v>#DIV/0!</v>
      </c>
      <c r="L26" s="44" t="n">
        <f aca="false">L17/(L17+L19)</f>
        <v>0</v>
      </c>
      <c r="M26" s="44" t="n">
        <f aca="false">M17/(M17+M19)</f>
        <v>0</v>
      </c>
      <c r="N26" s="44" t="n">
        <f aca="false">N17/(N17+N19)</f>
        <v>0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1</v>
      </c>
      <c r="C27" s="14"/>
      <c r="D27" s="13" t="str">
        <f aca="false">IF(E27&gt;200,"7",IF(E27&gt;150,"6",IF(E27&gt;115,"5",IF(E27&gt;84,"4",IF(E27&gt;50,"3",IF(E27&gt;30,"2","1"))))))</f>
        <v>1</v>
      </c>
      <c r="E27" s="14"/>
      <c r="F27" s="3" t="str">
        <f aca="false">CONCATENATE(B27,D27)</f>
        <v>11</v>
      </c>
      <c r="I27" s="9" t="s">
        <v>104</v>
      </c>
      <c r="J27" s="1" t="s">
        <v>105</v>
      </c>
      <c r="K27" s="44" t="n">
        <f aca="false">K17/(K16+K17)</f>
        <v>0</v>
      </c>
      <c r="L27" s="44" t="e">
        <f aca="false">L17/(L16+L17)</f>
        <v>#DIV/0!</v>
      </c>
      <c r="M27" s="44" t="e">
        <f aca="false">M17/(M16+M17)</f>
        <v>#DIV/0!</v>
      </c>
      <c r="N27" s="44" t="e">
        <f aca="false">N17/(N16+N17)</f>
        <v>#DIV/0!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1</v>
      </c>
      <c r="C28" s="14"/>
      <c r="D28" s="13" t="str">
        <f aca="false">IF(E28&gt;200,"7",IF(E28&gt;150,"6",IF(E28&gt;115,"5",IF(E28&gt;84,"4",IF(E28&gt;50,"3",IF(E28&gt;30,"2","1"))))))</f>
        <v>1</v>
      </c>
      <c r="E28" s="14"/>
      <c r="F28" s="3" t="str">
        <f aca="false">CONCATENATE(B28,D28)</f>
        <v>11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1</v>
      </c>
      <c r="M28" s="44" t="n">
        <f aca="false">(M16+M19)/M20</f>
        <v>1</v>
      </c>
      <c r="N28" s="44" t="n">
        <f aca="false">(N16+N19)/N20</f>
        <v>1</v>
      </c>
      <c r="O28" s="44" t="n">
        <f aca="false">(O16+O19)/O20</f>
        <v>1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1</v>
      </c>
      <c r="C29" s="14"/>
      <c r="D29" s="13" t="str">
        <f aca="false">IF(E29&gt;200,"7",IF(E29&gt;150,"6",IF(E29&gt;115,"5",IF(E29&gt;84,"4",IF(E29&gt;50,"3",IF(E29&gt;30,"2","1"))))))</f>
        <v>1</v>
      </c>
      <c r="E29" s="14"/>
      <c r="F29" s="3" t="str">
        <f aca="false">CONCATENATE(B29,D29)</f>
        <v>11</v>
      </c>
      <c r="I29" s="9" t="s">
        <v>109</v>
      </c>
      <c r="J29" s="1" t="s">
        <v>110</v>
      </c>
      <c r="K29" s="44" t="n">
        <f aca="false">K16/(K16+K17)</f>
        <v>1</v>
      </c>
      <c r="L29" s="44" t="e">
        <f aca="false">L16/(L16+L17)</f>
        <v>#DIV/0!</v>
      </c>
      <c r="M29" s="44" t="e">
        <f aca="false">M16/(M16+M17)</f>
        <v>#DIV/0!</v>
      </c>
      <c r="N29" s="44" t="e">
        <f aca="false">N16/(N16+N17)</f>
        <v>#DIV/0!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1</v>
      </c>
      <c r="C30" s="14"/>
      <c r="D30" s="13" t="str">
        <f aca="false">IF(E30&gt;200,"7",IF(E30&gt;150,"6",IF(E30&gt;115,"5",IF(E30&gt;84,"4",IF(E30&gt;50,"3",IF(E30&gt;30,"2","1"))))))</f>
        <v>1</v>
      </c>
      <c r="E30" s="14"/>
      <c r="F30" s="3" t="str">
        <f aca="false">CONCATENATE(B30,D30)</f>
        <v>11</v>
      </c>
      <c r="I30" s="9" t="s">
        <v>112</v>
      </c>
      <c r="J30" s="1" t="s">
        <v>113</v>
      </c>
      <c r="K30" s="44" t="n">
        <f aca="false">K16/(K16+K17+K18)</f>
        <v>1</v>
      </c>
      <c r="L30" s="44" t="e">
        <f aca="false">L16/(L16+L17+L18)</f>
        <v>#DIV/0!</v>
      </c>
      <c r="M30" s="44" t="e">
        <f aca="false">M16/(M16+M17+M18)</f>
        <v>#DIV/0!</v>
      </c>
      <c r="N30" s="44" t="e">
        <f aca="false">N16/(N16+N17+N18)</f>
        <v>#DIV/0!</v>
      </c>
      <c r="O30" s="44" t="e">
        <f aca="false">O16/(O16+O17+O18)</f>
        <v>#DIV/0!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1</v>
      </c>
      <c r="C31" s="14"/>
      <c r="D31" s="13" t="str">
        <f aca="false">IF(E31&gt;200,"7",IF(E31&gt;150,"6",IF(E31&gt;115,"5",IF(E31&gt;84,"4",IF(E31&gt;50,"3",IF(E31&gt;30,"2","1"))))))</f>
        <v>1</v>
      </c>
      <c r="E31" s="14"/>
      <c r="F31" s="3" t="str">
        <f aca="false">CONCATENATE(B31,D31)</f>
        <v>11</v>
      </c>
      <c r="I31" s="9" t="s">
        <v>115</v>
      </c>
      <c r="J31" s="1" t="s">
        <v>116</v>
      </c>
      <c r="K31" s="44" t="e">
        <f aca="false">K25-K26</f>
        <v>#DIV/0!</v>
      </c>
      <c r="L31" s="44" t="e">
        <f aca="false">L25-L26</f>
        <v>#DIV/0!</v>
      </c>
      <c r="M31" s="44" t="e">
        <f aca="false">M25-M26</f>
        <v>#DIV/0!</v>
      </c>
      <c r="N31" s="44" t="e">
        <f aca="false">N25-N26</f>
        <v>#DIV/0!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1</v>
      </c>
      <c r="C32" s="14"/>
      <c r="D32" s="13" t="str">
        <f aca="false">IF(E32&gt;200,"7",IF(E32&gt;150,"6",IF(E32&gt;115,"5",IF(E32&gt;84,"4",IF(E32&gt;50,"3",IF(E32&gt;30,"2","1"))))))</f>
        <v>1</v>
      </c>
      <c r="E32" s="14"/>
      <c r="F32" s="3" t="str">
        <f aca="false">CONCATENATE(B32,D32)</f>
        <v>11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1</v>
      </c>
      <c r="C33" s="14"/>
      <c r="D33" s="13" t="str">
        <f aca="false">IF(E33&gt;200,"7",IF(E33&gt;150,"6",IF(E33&gt;115,"5",IF(E33&gt;84,"4",IF(E33&gt;50,"3",IF(E33&gt;30,"2","1"))))))</f>
        <v>1</v>
      </c>
      <c r="E33" s="14"/>
      <c r="F33" s="3" t="str">
        <f aca="false">CONCATENATE(B33,D33)</f>
        <v>11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1</v>
      </c>
      <c r="C34" s="14"/>
      <c r="D34" s="13" t="str">
        <f aca="false">IF(E34&gt;200,"7",IF(E34&gt;150,"6",IF(E34&gt;115,"5",IF(E34&gt;84,"4",IF(E34&gt;50,"3",IF(E34&gt;30,"2","1"))))))</f>
        <v>1</v>
      </c>
      <c r="E34" s="14"/>
      <c r="F34" s="3" t="str">
        <f aca="false">CONCATENATE(B34,D34)</f>
        <v>11</v>
      </c>
      <c r="J34" s="1" t="s">
        <v>72</v>
      </c>
      <c r="K34" s="1" t="n">
        <f aca="false">K4+L4+SUM(K5:M5)+SUM(L6:N6)+SUM(M7:O7)+SUM(N8:P8)+SUM(O9:Q9)+SUM(P10:Q10)</f>
        <v>36</v>
      </c>
      <c r="L34" s="1" t="n">
        <f aca="false">K34/R11*100</f>
        <v>100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1</v>
      </c>
      <c r="C35" s="14"/>
      <c r="D35" s="13" t="str">
        <f aca="false">IF(E35&gt;200,"7",IF(E35&gt;150,"6",IF(E35&gt;115,"5",IF(E35&gt;84,"4",IF(E35&gt;50,"3",IF(E35&gt;30,"2","1"))))))</f>
        <v>1</v>
      </c>
      <c r="E35" s="14"/>
      <c r="F35" s="3" t="str">
        <f aca="false">CONCATENATE(B35,D35)</f>
        <v>11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1</v>
      </c>
      <c r="C36" s="14"/>
      <c r="D36" s="13" t="str">
        <f aca="false">IF(E36&gt;200,"7",IF(E36&gt;150,"6",IF(E36&gt;115,"5",IF(E36&gt;84,"4",IF(E36&gt;50,"3",IF(E36&gt;30,"2","1"))))))</f>
        <v>1</v>
      </c>
      <c r="E36" s="14"/>
      <c r="F36" s="3" t="str">
        <f aca="false">CONCATENATE(B36,D36)</f>
        <v>11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1</v>
      </c>
      <c r="C37" s="14"/>
      <c r="D37" s="13" t="str">
        <f aca="false">IF(E37&gt;200,"7",IF(E37&gt;150,"6",IF(E37&gt;115,"5",IF(E37&gt;84,"4",IF(E37&gt;50,"3",IF(E37&gt;30,"2","1"))))))</f>
        <v>1</v>
      </c>
      <c r="E37" s="14"/>
      <c r="F37" s="3" t="str">
        <f aca="false">CONCATENATE(B37,D37)</f>
        <v>11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1</v>
      </c>
      <c r="C38" s="14"/>
      <c r="D38" s="13" t="str">
        <f aca="false">IF(E38&gt;200,"7",IF(E38&gt;150,"6",IF(E38&gt;115,"5",IF(E38&gt;84,"4",IF(E38&gt;50,"3",IF(E38&gt;30,"2","1"))))))</f>
        <v>1</v>
      </c>
      <c r="E38" s="14"/>
      <c r="F38" s="3" t="str">
        <f aca="false">CONCATENATE(B38,D38)</f>
        <v>11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" activeCellId="0" sqref="E3:E3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1</v>
      </c>
      <c r="C3" s="14"/>
      <c r="D3" s="13" t="str">
        <f aca="false">IF(E3&gt;200,"7",IF(E3&gt;150,"6",IF(E3&gt;115,"5",IF(E3&gt;84,"4",IF(E3&gt;50,"3",IF(E3&gt;30,"2","1"))))))</f>
        <v>1</v>
      </c>
      <c r="E3" s="14"/>
      <c r="F3" s="3" t="str">
        <f aca="false">CONCATENATE(B3,D3)</f>
        <v>11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1</v>
      </c>
      <c r="C4" s="14"/>
      <c r="D4" s="13" t="str">
        <f aca="false">IF(E4&gt;200,"7",IF(E4&gt;150,"6",IF(E4&gt;115,"5",IF(E4&gt;84,"4",IF(E4&gt;50,"3",IF(E4&gt;30,"2","1"))))))</f>
        <v>1</v>
      </c>
      <c r="E4" s="14"/>
      <c r="F4" s="3" t="str">
        <f aca="false">CONCATENATE(B4,D4)</f>
        <v>11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36</v>
      </c>
      <c r="L4" s="1" t="n">
        <f aca="false">COUNTIF($F$3:$F$38,"12")</f>
        <v>0</v>
      </c>
      <c r="M4" s="1" t="n">
        <f aca="false">COUNTIF($F$3:$F$38,"13")</f>
        <v>0</v>
      </c>
      <c r="N4" s="1" t="n">
        <f aca="false">COUNTIF($F$3:$F$38,"14")</f>
        <v>0</v>
      </c>
      <c r="O4" s="1" t="n">
        <f aca="false">COUNTIF($F$3:$F$38,"15")</f>
        <v>0</v>
      </c>
      <c r="P4" s="1" t="n">
        <f aca="false">COUNTIF($F$3:$F$38,"16")</f>
        <v>0</v>
      </c>
      <c r="Q4" s="1" t="n">
        <f aca="false">COUNTIF($F$3:$F$38,"17")</f>
        <v>0</v>
      </c>
      <c r="R4" s="25" t="n">
        <f aca="false">SUM(K4:Q4)</f>
        <v>36</v>
      </c>
      <c r="T4" s="21"/>
      <c r="U4" s="21"/>
      <c r="V4" s="15" t="n">
        <v>1</v>
      </c>
      <c r="W4" s="26" t="n">
        <f aca="false">K4/$R$11</f>
        <v>1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1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1</v>
      </c>
      <c r="C5" s="14"/>
      <c r="D5" s="13" t="str">
        <f aca="false">IF(E5&gt;200,"7",IF(E5&gt;150,"6",IF(E5&gt;115,"5",IF(E5&gt;84,"4",IF(E5&gt;50,"3",IF(E5&gt;30,"2","1"))))))</f>
        <v>1</v>
      </c>
      <c r="E5" s="14"/>
      <c r="F5" s="3" t="str">
        <f aca="false">CONCATENATE(B5,D5)</f>
        <v>11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COUNTIF($F$3:$F$38,"21")</f>
        <v>0</v>
      </c>
      <c r="L5" s="24" t="n">
        <f aca="false">COUNTIF($F$3:$F$38,"22")</f>
        <v>0</v>
      </c>
      <c r="M5" s="1" t="n">
        <f aca="false">COUNTIF($F$3:$F$38,"23")</f>
        <v>0</v>
      </c>
      <c r="N5" s="1" t="n">
        <f aca="false">COUNTIF($F$3:$F$38,"24")</f>
        <v>0</v>
      </c>
      <c r="O5" s="1" t="n">
        <f aca="false">COUNTIF($F$3:$F$38,"25")</f>
        <v>0</v>
      </c>
      <c r="P5" s="1" t="n">
        <f aca="false">COUNTIF($F$3:$F$38,"26")</f>
        <v>0</v>
      </c>
      <c r="Q5" s="1" t="n">
        <f aca="false">COUNTIF($F$3:$F$38,"27")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1</v>
      </c>
      <c r="C6" s="14"/>
      <c r="D6" s="13" t="str">
        <f aca="false">IF(E6&gt;200,"7",IF(E6&gt;150,"6",IF(E6&gt;115,"5",IF(E6&gt;84,"4",IF(E6&gt;50,"3",IF(E6&gt;30,"2","1"))))))</f>
        <v>1</v>
      </c>
      <c r="E6" s="14"/>
      <c r="F6" s="3" t="str">
        <f aca="false">CONCATENATE(B6,D6)</f>
        <v>11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COUNTIF($F$3:$F$38,"31")</f>
        <v>0</v>
      </c>
      <c r="L6" s="1" t="n">
        <f aca="false">COUNTIF($F$3:$F$38,"32")</f>
        <v>0</v>
      </c>
      <c r="M6" s="24" t="n">
        <f aca="false">COUNTIF($F$3:$F$38,"33")</f>
        <v>0</v>
      </c>
      <c r="N6" s="1" t="n">
        <f aca="false">COUNTIF($F$3:$F$38,"34")</f>
        <v>0</v>
      </c>
      <c r="O6" s="1" t="n">
        <f aca="false">COUNTIF($F$3:$F$38,"35")</f>
        <v>0</v>
      </c>
      <c r="P6" s="1" t="n">
        <f aca="false">COUNTIF($F$3:$F$38,"36")</f>
        <v>0</v>
      </c>
      <c r="Q6" s="1" t="n">
        <f aca="false">COUNTIF($F$3:$F$38,"37")</f>
        <v>0</v>
      </c>
      <c r="R6" s="25" t="n">
        <f aca="false">SUM(K6:Q6)</f>
        <v>0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1</v>
      </c>
      <c r="C7" s="14"/>
      <c r="D7" s="13" t="str">
        <f aca="false">IF(E7&gt;200,"7",IF(E7&gt;150,"6",IF(E7&gt;115,"5",IF(E7&gt;84,"4",IF(E7&gt;50,"3",IF(E7&gt;30,"2","1"))))))</f>
        <v>1</v>
      </c>
      <c r="E7" s="14"/>
      <c r="F7" s="3" t="str">
        <f aca="false">CONCATENATE(B7,D7)</f>
        <v>11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COUNTIF($F$3:$F$38,"41")</f>
        <v>0</v>
      </c>
      <c r="L7" s="1" t="n">
        <f aca="false">COUNTIF($F$3:$F$38,"42")</f>
        <v>0</v>
      </c>
      <c r="M7" s="1" t="n">
        <f aca="false">COUNTIF($F$3:$F$38,"43")</f>
        <v>0</v>
      </c>
      <c r="N7" s="24" t="n">
        <f aca="false">COUNTIF($F$3:$F$38,"44")</f>
        <v>0</v>
      </c>
      <c r="O7" s="1" t="n">
        <f aca="false">COUNTIF($F$3:$F$38,"45")</f>
        <v>0</v>
      </c>
      <c r="P7" s="1" t="n">
        <f aca="false">COUNTIF($F$3:$F$38,"46")</f>
        <v>0</v>
      </c>
      <c r="Q7" s="1" t="n">
        <f aca="false">COUNTIF($F$3:$F$38,"47")</f>
        <v>0</v>
      </c>
      <c r="R7" s="25" t="n">
        <f aca="false">SUM(K7:Q7)</f>
        <v>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</v>
      </c>
      <c r="Z7" s="26" t="n">
        <f aca="false">N7/$R$11</f>
        <v>0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1</v>
      </c>
      <c r="C8" s="14"/>
      <c r="D8" s="13" t="str">
        <f aca="false">IF(E8&gt;200,"7",IF(E8&gt;150,"6",IF(E8&gt;115,"5",IF(E8&gt;84,"4",IF(E8&gt;50,"3",IF(E8&gt;30,"2","1"))))))</f>
        <v>1</v>
      </c>
      <c r="E8" s="14"/>
      <c r="F8" s="3" t="str">
        <f aca="false">CONCATENATE(B8,D8)</f>
        <v>11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COUNTIF($F$3:$F$38,"51")</f>
        <v>0</v>
      </c>
      <c r="L8" s="1" t="n">
        <f aca="false">COUNTIF($F$3:$F$38,"52")</f>
        <v>0</v>
      </c>
      <c r="M8" s="1" t="n">
        <f aca="false">COUNTIF($F$3:$F$38,"53")</f>
        <v>0</v>
      </c>
      <c r="N8" s="1" t="n">
        <f aca="false">COUNTIF($F$3:$F$38,"54")</f>
        <v>0</v>
      </c>
      <c r="O8" s="24" t="n">
        <f aca="false">COUNTIF($F$3:$F$38,"55")</f>
        <v>0</v>
      </c>
      <c r="P8" s="1" t="n">
        <f aca="false">COUNTIF($F$3:$F$38,"56")</f>
        <v>0</v>
      </c>
      <c r="Q8" s="1" t="n">
        <f aca="false">COUNTIF($F$3:$F$38,"57")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1</v>
      </c>
      <c r="C9" s="14"/>
      <c r="D9" s="13" t="str">
        <f aca="false">IF(E9&gt;200,"7",IF(E9&gt;150,"6",IF(E9&gt;115,"5",IF(E9&gt;84,"4",IF(E9&gt;50,"3",IF(E9&gt;30,"2","1"))))))</f>
        <v>1</v>
      </c>
      <c r="E9" s="14"/>
      <c r="F9" s="3" t="str">
        <f aca="false">CONCATENATE(B9,D9)</f>
        <v>11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COUNTIF($F$3:$F$38,"61")</f>
        <v>0</v>
      </c>
      <c r="L9" s="1" t="n">
        <f aca="false">COUNTIF($F$3:$F$38,"62")</f>
        <v>0</v>
      </c>
      <c r="M9" s="1" t="n">
        <f aca="false">COUNTIF($F$3:$F$38,"63")</f>
        <v>0</v>
      </c>
      <c r="N9" s="1" t="n">
        <f aca="false">COUNTIF($F$3:$F$38,"64")</f>
        <v>0</v>
      </c>
      <c r="O9" s="1" t="n">
        <f aca="false">COUNTIF($F$3:$F$38,"65")</f>
        <v>0</v>
      </c>
      <c r="P9" s="24" t="n">
        <f aca="false">COUNTIF($F$3:$F$38,"66")</f>
        <v>0</v>
      </c>
      <c r="Q9" s="1" t="n">
        <f aca="false">COUNTIF($F$3:$F$38,"67")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1</v>
      </c>
      <c r="C10" s="14"/>
      <c r="D10" s="13" t="str">
        <f aca="false">IF(E10&gt;200,"7",IF(E10&gt;150,"6",IF(E10&gt;115,"5",IF(E10&gt;84,"4",IF(E10&gt;50,"3",IF(E10&gt;30,"2","1"))))))</f>
        <v>1</v>
      </c>
      <c r="E10" s="14"/>
      <c r="F10" s="3" t="str">
        <f aca="false">CONCATENATE(B10,D10)</f>
        <v>11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COUNTIF($F$3:$F$38,"71")</f>
        <v>0</v>
      </c>
      <c r="L10" s="1" t="n">
        <f aca="false">COUNTIF($F$3:$F$38,"72")</f>
        <v>0</v>
      </c>
      <c r="M10" s="1" t="n">
        <f aca="false">COUNTIF($F$3:$F$38,"73")</f>
        <v>0</v>
      </c>
      <c r="N10" s="1" t="n">
        <f aca="false">COUNTIF($F$3:$F$38,"74")</f>
        <v>0</v>
      </c>
      <c r="O10" s="1" t="n">
        <f aca="false">COUNTIF($F$3:$F$38,"75")</f>
        <v>0</v>
      </c>
      <c r="P10" s="1" t="n">
        <f aca="false">COUNTIF($F$3:$F$38,"76")</f>
        <v>0</v>
      </c>
      <c r="Q10" s="24" t="n">
        <f aca="false">COUNTIF($F$3:$F$38,"77")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1</v>
      </c>
      <c r="C11" s="14"/>
      <c r="D11" s="13" t="str">
        <f aca="false">IF(E11&gt;200,"7",IF(E11&gt;150,"6",IF(E11&gt;115,"5",IF(E11&gt;84,"4",IF(E11&gt;50,"3",IF(E11&gt;30,"2","1"))))))</f>
        <v>1</v>
      </c>
      <c r="E11" s="14"/>
      <c r="F11" s="3" t="str">
        <f aca="false">CONCATENATE(B11,D11)</f>
        <v>11</v>
      </c>
      <c r="G11" s="35"/>
      <c r="H11" s="35"/>
      <c r="I11" s="36"/>
      <c r="J11" s="21"/>
      <c r="K11" s="37" t="n">
        <f aca="false">SUM(K4:K10)</f>
        <v>36</v>
      </c>
      <c r="L11" s="37" t="n">
        <f aca="false">SUM(L4:L10)</f>
        <v>0</v>
      </c>
      <c r="M11" s="37" t="n">
        <f aca="false">SUM(M4:M10)</f>
        <v>0</v>
      </c>
      <c r="N11" s="37" t="n">
        <f aca="false">SUM(N4:N10)</f>
        <v>0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36</v>
      </c>
      <c r="T11" s="21"/>
      <c r="U11" s="21"/>
      <c r="V11" s="21"/>
      <c r="W11" s="28" t="n">
        <f aca="false">K11/$R$11</f>
        <v>1</v>
      </c>
      <c r="X11" s="28" t="n">
        <f aca="false">L11/$R$11</f>
        <v>0</v>
      </c>
      <c r="Y11" s="28" t="n">
        <f aca="false">M11/$R$11</f>
        <v>0</v>
      </c>
      <c r="Z11" s="28" t="n">
        <f aca="false">N11/$R$11</f>
        <v>0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1</v>
      </c>
      <c r="C12" s="14"/>
      <c r="D12" s="13" t="str">
        <f aca="false">IF(E12&gt;200,"7",IF(E12&gt;150,"6",IF(E12&gt;115,"5",IF(E12&gt;84,"4",IF(E12&gt;50,"3",IF(E12&gt;30,"2","1"))))))</f>
        <v>1</v>
      </c>
      <c r="E12" s="14"/>
      <c r="F12" s="3" t="str">
        <f aca="false">CONCATENATE(B12,D12)</f>
        <v>11</v>
      </c>
      <c r="G12" s="35"/>
      <c r="H12" s="35"/>
      <c r="J12" s="46" t="s">
        <v>72</v>
      </c>
      <c r="K12" s="47" t="n">
        <f aca="false">K34</f>
        <v>36</v>
      </c>
      <c r="L12" s="47" t="n">
        <f aca="false">L34</f>
        <v>100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1</v>
      </c>
      <c r="C13" s="14"/>
      <c r="D13" s="13" t="str">
        <f aca="false">IF(E13&gt;200,"7",IF(E13&gt;150,"6",IF(E13&gt;115,"5",IF(E13&gt;84,"4",IF(E13&gt;50,"3",IF(E13&gt;30,"2","1"))))))</f>
        <v>1</v>
      </c>
      <c r="E13" s="14"/>
      <c r="F13" s="3" t="str">
        <f aca="false">CONCATENATE(B13,D13)</f>
        <v>11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1</v>
      </c>
      <c r="C14" s="14"/>
      <c r="D14" s="13" t="str">
        <f aca="false">IF(E14&gt;200,"7",IF(E14&gt;150,"6",IF(E14&gt;115,"5",IF(E14&gt;84,"4",IF(E14&gt;50,"3",IF(E14&gt;30,"2","1"))))))</f>
        <v>1</v>
      </c>
      <c r="E14" s="14"/>
      <c r="F14" s="3" t="str">
        <f aca="false">CONCATENATE(B14,D14)</f>
        <v>11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1</v>
      </c>
      <c r="C15" s="14"/>
      <c r="D15" s="13" t="str">
        <f aca="false">IF(E15&gt;200,"7",IF(E15&gt;150,"6",IF(E15&gt;115,"5",IF(E15&gt;84,"4",IF(E15&gt;50,"3",IF(E15&gt;30,"2","1"))))))</f>
        <v>1</v>
      </c>
      <c r="E15" s="14"/>
      <c r="F15" s="3" t="str">
        <f aca="false">CONCATENATE(B15,D15)</f>
        <v>11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1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1</v>
      </c>
      <c r="C16" s="14"/>
      <c r="D16" s="13" t="str">
        <f aca="false">IF(E16&gt;200,"7",IF(E16&gt;150,"6",IF(E16&gt;115,"5",IF(E16&gt;84,"4",IF(E16&gt;50,"3",IF(E16&gt;30,"2","1"))))))</f>
        <v>1</v>
      </c>
      <c r="E16" s="14"/>
      <c r="F16" s="3" t="str">
        <f aca="false">CONCATENATE(B16,D16)</f>
        <v>11</v>
      </c>
      <c r="G16" s="30" t="n">
        <v>3</v>
      </c>
      <c r="H16" s="3" t="s">
        <v>76</v>
      </c>
      <c r="J16" s="1" t="s">
        <v>77</v>
      </c>
      <c r="K16" s="1" t="n">
        <f aca="false">K4</f>
        <v>36</v>
      </c>
      <c r="L16" s="1" t="n">
        <f aca="false">L5</f>
        <v>0</v>
      </c>
      <c r="M16" s="1" t="n">
        <f aca="false">M6</f>
        <v>0</v>
      </c>
      <c r="N16" s="1" t="n">
        <f aca="false">N7</f>
        <v>0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1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1</v>
      </c>
      <c r="C17" s="14"/>
      <c r="D17" s="13" t="str">
        <f aca="false">IF(E17&gt;200,"7",IF(E17&gt;150,"6",IF(E17&gt;115,"5",IF(E17&gt;84,"4",IF(E17&gt;50,"3",IF(E17&gt;30,"2","1"))))))</f>
        <v>1</v>
      </c>
      <c r="E17" s="14"/>
      <c r="F17" s="3" t="str">
        <f aca="false">CONCATENATE(B17,D17)</f>
        <v>11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0</v>
      </c>
      <c r="N17" s="1" t="n">
        <f aca="false">R7-N16</f>
        <v>0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1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1</v>
      </c>
      <c r="C18" s="14"/>
      <c r="D18" s="13" t="str">
        <f aca="false">IF(E18&gt;200,"7",IF(E18&gt;150,"6",IF(E18&gt;115,"5",IF(E18&gt;84,"4",IF(E18&gt;50,"3",IF(E18&gt;30,"2","1"))))))</f>
        <v>1</v>
      </c>
      <c r="E18" s="14"/>
      <c r="F18" s="3" t="str">
        <f aca="false">CONCATENATE(B18,D18)</f>
        <v>11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0</v>
      </c>
      <c r="M18" s="1" t="n">
        <f aca="false">M11-M16</f>
        <v>0</v>
      </c>
      <c r="N18" s="1" t="n">
        <f aca="false">N11-N16</f>
        <v>0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1</v>
      </c>
      <c r="C19" s="14"/>
      <c r="D19" s="13" t="str">
        <f aca="false">IF(E19&gt;200,"7",IF(E19&gt;150,"6",IF(E19&gt;115,"5",IF(E19&gt;84,"4",IF(E19&gt;50,"3",IF(E19&gt;30,"2","1"))))))</f>
        <v>1</v>
      </c>
      <c r="E19" s="14"/>
      <c r="F19" s="3" t="str">
        <f aca="false">CONCATENATE(B19,D19)</f>
        <v>11</v>
      </c>
      <c r="G19" s="33" t="n">
        <v>6</v>
      </c>
      <c r="H19" s="3" t="s">
        <v>84</v>
      </c>
      <c r="J19" s="1" t="s">
        <v>85</v>
      </c>
      <c r="K19" s="1" t="n">
        <f aca="false">$R$11-R4-K11+K16</f>
        <v>0</v>
      </c>
      <c r="L19" s="1" t="n">
        <f aca="false">$R$11-R5-L11+L16</f>
        <v>36</v>
      </c>
      <c r="M19" s="1" t="n">
        <f aca="false">$R$11-R6-M11+M16</f>
        <v>36</v>
      </c>
      <c r="N19" s="1" t="n">
        <f aca="false">$R$11-R7-N11+N16</f>
        <v>36</v>
      </c>
      <c r="O19" s="1" t="n">
        <f aca="false">$R$11-R8-O11+O16</f>
        <v>36</v>
      </c>
      <c r="P19" s="1" t="n">
        <f aca="false">$R$11-R9-P11+P16</f>
        <v>36</v>
      </c>
      <c r="Q19" s="43" t="n">
        <f aca="false">$R$11-R10-Q11+Q16</f>
        <v>36</v>
      </c>
      <c r="W19" s="0" t="s">
        <v>51</v>
      </c>
      <c r="X19" s="42" t="e">
        <f aca="false">(X15-X16)/(1-X16)</f>
        <v>#DIV/0!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1</v>
      </c>
      <c r="C20" s="14"/>
      <c r="D20" s="13" t="str">
        <f aca="false">IF(E20&gt;200,"7",IF(E20&gt;150,"6",IF(E20&gt;115,"5",IF(E20&gt;84,"4",IF(E20&gt;50,"3",IF(E20&gt;30,"2","1"))))))</f>
        <v>1</v>
      </c>
      <c r="E20" s="14"/>
      <c r="F20" s="3" t="str">
        <f aca="false">CONCATENATE(B20,D20)</f>
        <v>11</v>
      </c>
      <c r="G20" s="34" t="n">
        <v>7</v>
      </c>
      <c r="H20" s="35" t="s">
        <v>86</v>
      </c>
      <c r="J20" s="1" t="s">
        <v>87</v>
      </c>
      <c r="K20" s="1" t="n">
        <f aca="false">SUM(K16:K19)</f>
        <v>36</v>
      </c>
      <c r="L20" s="1" t="n">
        <f aca="false">SUM(L16:L19)</f>
        <v>36</v>
      </c>
      <c r="M20" s="1" t="n">
        <f aca="false">SUM(M16:M19)</f>
        <v>36</v>
      </c>
      <c r="N20" s="1" t="n">
        <f aca="false">SUM(N16:N19)</f>
        <v>36</v>
      </c>
      <c r="O20" s="1" t="n">
        <f aca="false">SUM(O16:O19)</f>
        <v>36</v>
      </c>
      <c r="P20" s="1" t="n">
        <f aca="false">SUM(P16:P19)</f>
        <v>36</v>
      </c>
      <c r="Q20" s="1" t="n">
        <f aca="false">SUM(Q16:Q19)</f>
        <v>36</v>
      </c>
      <c r="W20" s="0" t="s">
        <v>52</v>
      </c>
      <c r="X20" s="42" t="e">
        <f aca="false">(X15-X16)/(1-X17)</f>
        <v>#DIV/0!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1</v>
      </c>
      <c r="C21" s="14"/>
      <c r="D21" s="13" t="str">
        <f aca="false">IF(E21&gt;200,"7",IF(E21&gt;150,"6",IF(E21&gt;115,"5",IF(E21&gt;84,"4",IF(E21&gt;50,"3",IF(E21&gt;30,"2","1"))))))</f>
        <v>1</v>
      </c>
      <c r="E21" s="14"/>
      <c r="F21" s="3" t="str">
        <f aca="false">CONCATENATE(B21,D21)</f>
        <v>11</v>
      </c>
      <c r="G21" s="35"/>
      <c r="H21" s="35"/>
      <c r="W21" s="0" t="s">
        <v>53</v>
      </c>
      <c r="X21" s="42" t="n">
        <f aca="false">(K4+L5+M6+N7+O8+P9+Q10)/R11</f>
        <v>1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1</v>
      </c>
      <c r="C22" s="14"/>
      <c r="D22" s="13" t="str">
        <f aca="false">IF(E22&gt;200,"7",IF(E22&gt;150,"6",IF(E22&gt;115,"5",IF(E22&gt;84,"4",IF(E22&gt;50,"3",IF(E22&gt;30,"2","1"))))))</f>
        <v>1</v>
      </c>
      <c r="E22" s="14"/>
      <c r="F22" s="3" t="str">
        <f aca="false">CONCATENATE(B22,D22)</f>
        <v>11</v>
      </c>
      <c r="G22" s="35"/>
      <c r="H22" s="35"/>
      <c r="I22" s="9" t="s">
        <v>89</v>
      </c>
      <c r="J22" s="1" t="s">
        <v>90</v>
      </c>
      <c r="K22" s="44" t="n">
        <f aca="false">(K16+K18)/K20</f>
        <v>1</v>
      </c>
      <c r="L22" s="44" t="n">
        <f aca="false">(L16+L18)/L20</f>
        <v>0</v>
      </c>
      <c r="M22" s="44" t="n">
        <f aca="false">(M16+M18)/M20</f>
        <v>0</v>
      </c>
      <c r="N22" s="44" t="n">
        <f aca="false">(N16+N18)/N20</f>
        <v>0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1</v>
      </c>
      <c r="C23" s="14"/>
      <c r="D23" s="13" t="str">
        <f aca="false">IF(E23&gt;200,"7",IF(E23&gt;150,"6",IF(E23&gt;115,"5",IF(E23&gt;84,"4",IF(E23&gt;50,"3",IF(E23&gt;30,"2","1"))))))</f>
        <v>1</v>
      </c>
      <c r="E23" s="14"/>
      <c r="F23" s="3" t="str">
        <f aca="false">CONCATENATE(B23,D23)</f>
        <v>11</v>
      </c>
      <c r="I23" s="9" t="s">
        <v>93</v>
      </c>
      <c r="J23" s="1" t="s">
        <v>94</v>
      </c>
      <c r="K23" s="44" t="n">
        <f aca="false">(K16+K17)/K20</f>
        <v>1</v>
      </c>
      <c r="L23" s="44" t="n">
        <f aca="false">(L16+L17)/L20</f>
        <v>0</v>
      </c>
      <c r="M23" s="44" t="n">
        <f aca="false">(M16+M17)/M20</f>
        <v>0</v>
      </c>
      <c r="N23" s="44" t="n">
        <f aca="false">(N16+N17)/N20</f>
        <v>0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1</v>
      </c>
      <c r="C24" s="14"/>
      <c r="D24" s="13" t="str">
        <f aca="false">IF(E24&gt;200,"7",IF(E24&gt;150,"6",IF(E24&gt;115,"5",IF(E24&gt;84,"4",IF(E24&gt;50,"3",IF(E24&gt;30,"2","1"))))))</f>
        <v>1</v>
      </c>
      <c r="E24" s="14"/>
      <c r="F24" s="3" t="str">
        <f aca="false">CONCATENATE(B24,D24)</f>
        <v>11</v>
      </c>
      <c r="I24" s="9" t="s">
        <v>96</v>
      </c>
      <c r="J24" s="1" t="s">
        <v>97</v>
      </c>
      <c r="K24" s="44" t="n">
        <f aca="false">(K16+K17)/(K16+K18)</f>
        <v>1</v>
      </c>
      <c r="L24" s="44" t="e">
        <f aca="false">(L16+L17)/(L16+L18)</f>
        <v>#DIV/0!</v>
      </c>
      <c r="M24" s="44" t="e">
        <f aca="false">(M16+M17)/(M16+M18)</f>
        <v>#DIV/0!</v>
      </c>
      <c r="N24" s="44" t="e">
        <f aca="false">(N16+N17)/(N16+N18)</f>
        <v>#DIV/0!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1</v>
      </c>
      <c r="C25" s="14"/>
      <c r="D25" s="13" t="str">
        <f aca="false">IF(E25&gt;200,"7",IF(E25&gt;150,"6",IF(E25&gt;115,"5",IF(E25&gt;84,"4",IF(E25&gt;50,"3",IF(E25&gt;30,"2","1"))))))</f>
        <v>1</v>
      </c>
      <c r="E25" s="14"/>
      <c r="F25" s="3" t="str">
        <f aca="false">CONCATENATE(B25,D25)</f>
        <v>11</v>
      </c>
      <c r="I25" s="9" t="s">
        <v>99</v>
      </c>
      <c r="J25" s="1" t="s">
        <v>100</v>
      </c>
      <c r="K25" s="44" t="n">
        <f aca="false">K16/(K16+K18)</f>
        <v>1</v>
      </c>
      <c r="L25" s="44" t="e">
        <f aca="false">L16/(L16+L18)</f>
        <v>#DIV/0!</v>
      </c>
      <c r="M25" s="44" t="e">
        <f aca="false">M16/(M16+M18)</f>
        <v>#DIV/0!</v>
      </c>
      <c r="N25" s="44" t="e">
        <f aca="false">N16/(N16+N18)</f>
        <v>#DIV/0!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1</v>
      </c>
      <c r="C26" s="14"/>
      <c r="D26" s="13" t="str">
        <f aca="false">IF(E26&gt;200,"7",IF(E26&gt;150,"6",IF(E26&gt;115,"5",IF(E26&gt;84,"4",IF(E26&gt;50,"3",IF(E26&gt;30,"2","1"))))))</f>
        <v>1</v>
      </c>
      <c r="E26" s="14"/>
      <c r="F26" s="3" t="str">
        <f aca="false">CONCATENATE(B26,D26)</f>
        <v>11</v>
      </c>
      <c r="I26" s="1" t="s">
        <v>102</v>
      </c>
      <c r="J26" s="1" t="s">
        <v>84</v>
      </c>
      <c r="K26" s="44" t="e">
        <f aca="false">K17/(K17+K19)</f>
        <v>#DIV/0!</v>
      </c>
      <c r="L26" s="44" t="n">
        <f aca="false">L17/(L17+L19)</f>
        <v>0</v>
      </c>
      <c r="M26" s="44" t="n">
        <f aca="false">M17/(M17+M19)</f>
        <v>0</v>
      </c>
      <c r="N26" s="44" t="n">
        <f aca="false">N17/(N17+N19)</f>
        <v>0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1</v>
      </c>
      <c r="C27" s="14"/>
      <c r="D27" s="13" t="str">
        <f aca="false">IF(E27&gt;200,"7",IF(E27&gt;150,"6",IF(E27&gt;115,"5",IF(E27&gt;84,"4",IF(E27&gt;50,"3",IF(E27&gt;30,"2","1"))))))</f>
        <v>1</v>
      </c>
      <c r="E27" s="14"/>
      <c r="F27" s="3" t="str">
        <f aca="false">CONCATENATE(B27,D27)</f>
        <v>11</v>
      </c>
      <c r="I27" s="9" t="s">
        <v>104</v>
      </c>
      <c r="J27" s="1" t="s">
        <v>105</v>
      </c>
      <c r="K27" s="44" t="n">
        <f aca="false">K17/(K16+K17)</f>
        <v>0</v>
      </c>
      <c r="L27" s="44" t="e">
        <f aca="false">L17/(L16+L17)</f>
        <v>#DIV/0!</v>
      </c>
      <c r="M27" s="44" t="e">
        <f aca="false">M17/(M16+M17)</f>
        <v>#DIV/0!</v>
      </c>
      <c r="N27" s="44" t="e">
        <f aca="false">N17/(N16+N17)</f>
        <v>#DIV/0!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1</v>
      </c>
      <c r="C28" s="14"/>
      <c r="D28" s="13" t="str">
        <f aca="false">IF(E28&gt;200,"7",IF(E28&gt;150,"6",IF(E28&gt;115,"5",IF(E28&gt;84,"4",IF(E28&gt;50,"3",IF(E28&gt;30,"2","1"))))))</f>
        <v>1</v>
      </c>
      <c r="E28" s="14"/>
      <c r="F28" s="3" t="str">
        <f aca="false">CONCATENATE(B28,D28)</f>
        <v>11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1</v>
      </c>
      <c r="M28" s="44" t="n">
        <f aca="false">(M16+M19)/M20</f>
        <v>1</v>
      </c>
      <c r="N28" s="44" t="n">
        <f aca="false">(N16+N19)/N20</f>
        <v>1</v>
      </c>
      <c r="O28" s="44" t="n">
        <f aca="false">(O16+O19)/O20</f>
        <v>1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1</v>
      </c>
      <c r="C29" s="14"/>
      <c r="D29" s="13" t="str">
        <f aca="false">IF(E29&gt;200,"7",IF(E29&gt;150,"6",IF(E29&gt;115,"5",IF(E29&gt;84,"4",IF(E29&gt;50,"3",IF(E29&gt;30,"2","1"))))))</f>
        <v>1</v>
      </c>
      <c r="E29" s="14"/>
      <c r="F29" s="3" t="str">
        <f aca="false">CONCATENATE(B29,D29)</f>
        <v>11</v>
      </c>
      <c r="I29" s="9" t="s">
        <v>109</v>
      </c>
      <c r="J29" s="1" t="s">
        <v>110</v>
      </c>
      <c r="K29" s="44" t="n">
        <f aca="false">K16/(K16+K17)</f>
        <v>1</v>
      </c>
      <c r="L29" s="44" t="e">
        <f aca="false">L16/(L16+L17)</f>
        <v>#DIV/0!</v>
      </c>
      <c r="M29" s="44" t="e">
        <f aca="false">M16/(M16+M17)</f>
        <v>#DIV/0!</v>
      </c>
      <c r="N29" s="44" t="e">
        <f aca="false">N16/(N16+N17)</f>
        <v>#DIV/0!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1</v>
      </c>
      <c r="C30" s="14"/>
      <c r="D30" s="13" t="str">
        <f aca="false">IF(E30&gt;200,"7",IF(E30&gt;150,"6",IF(E30&gt;115,"5",IF(E30&gt;84,"4",IF(E30&gt;50,"3",IF(E30&gt;30,"2","1"))))))</f>
        <v>1</v>
      </c>
      <c r="E30" s="14"/>
      <c r="F30" s="3" t="str">
        <f aca="false">CONCATENATE(B30,D30)</f>
        <v>11</v>
      </c>
      <c r="I30" s="9" t="s">
        <v>112</v>
      </c>
      <c r="J30" s="1" t="s">
        <v>113</v>
      </c>
      <c r="K30" s="44" t="n">
        <f aca="false">K16/(K16+K17+K18)</f>
        <v>1</v>
      </c>
      <c r="L30" s="44" t="e">
        <f aca="false">L16/(L16+L17+L18)</f>
        <v>#DIV/0!</v>
      </c>
      <c r="M30" s="44" t="e">
        <f aca="false">M16/(M16+M17+M18)</f>
        <v>#DIV/0!</v>
      </c>
      <c r="N30" s="44" t="e">
        <f aca="false">N16/(N16+N17+N18)</f>
        <v>#DIV/0!</v>
      </c>
      <c r="O30" s="44" t="e">
        <f aca="false">O16/(O16+O17+O18)</f>
        <v>#DIV/0!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1</v>
      </c>
      <c r="C31" s="14"/>
      <c r="D31" s="13" t="str">
        <f aca="false">IF(E31&gt;200,"7",IF(E31&gt;150,"6",IF(E31&gt;115,"5",IF(E31&gt;84,"4",IF(E31&gt;50,"3",IF(E31&gt;30,"2","1"))))))</f>
        <v>1</v>
      </c>
      <c r="E31" s="14"/>
      <c r="F31" s="3" t="str">
        <f aca="false">CONCATENATE(B31,D31)</f>
        <v>11</v>
      </c>
      <c r="I31" s="9" t="s">
        <v>115</v>
      </c>
      <c r="J31" s="1" t="s">
        <v>116</v>
      </c>
      <c r="K31" s="44" t="e">
        <f aca="false">K25-K26</f>
        <v>#DIV/0!</v>
      </c>
      <c r="L31" s="44" t="e">
        <f aca="false">L25-L26</f>
        <v>#DIV/0!</v>
      </c>
      <c r="M31" s="44" t="e">
        <f aca="false">M25-M26</f>
        <v>#DIV/0!</v>
      </c>
      <c r="N31" s="44" t="e">
        <f aca="false">N25-N26</f>
        <v>#DIV/0!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1</v>
      </c>
      <c r="C32" s="14"/>
      <c r="D32" s="13" t="str">
        <f aca="false">IF(E32&gt;200,"7",IF(E32&gt;150,"6",IF(E32&gt;115,"5",IF(E32&gt;84,"4",IF(E32&gt;50,"3",IF(E32&gt;30,"2","1"))))))</f>
        <v>1</v>
      </c>
      <c r="E32" s="14"/>
      <c r="F32" s="3" t="str">
        <f aca="false">CONCATENATE(B32,D32)</f>
        <v>11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1</v>
      </c>
      <c r="C33" s="14"/>
      <c r="D33" s="13" t="str">
        <f aca="false">IF(E33&gt;200,"7",IF(E33&gt;150,"6",IF(E33&gt;115,"5",IF(E33&gt;84,"4",IF(E33&gt;50,"3",IF(E33&gt;30,"2","1"))))))</f>
        <v>1</v>
      </c>
      <c r="E33" s="14"/>
      <c r="F33" s="3" t="str">
        <f aca="false">CONCATENATE(B33,D33)</f>
        <v>11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1</v>
      </c>
      <c r="C34" s="14"/>
      <c r="D34" s="13" t="str">
        <f aca="false">IF(E34&gt;200,"7",IF(E34&gt;150,"6",IF(E34&gt;115,"5",IF(E34&gt;84,"4",IF(E34&gt;50,"3",IF(E34&gt;30,"2","1"))))))</f>
        <v>1</v>
      </c>
      <c r="E34" s="14"/>
      <c r="F34" s="3" t="str">
        <f aca="false">CONCATENATE(B34,D34)</f>
        <v>11</v>
      </c>
      <c r="J34" s="1" t="s">
        <v>72</v>
      </c>
      <c r="K34" s="1" t="n">
        <f aca="false">K4+L4+SUM(K5:M5)+SUM(L6:N6)+SUM(M7:O7)+SUM(N8:P8)+SUM(O9:Q9)+SUM(P10:Q10)</f>
        <v>36</v>
      </c>
      <c r="L34" s="1" t="n">
        <f aca="false">K34/R11*100</f>
        <v>100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1</v>
      </c>
      <c r="C35" s="14"/>
      <c r="D35" s="13" t="str">
        <f aca="false">IF(E35&gt;200,"7",IF(E35&gt;150,"6",IF(E35&gt;115,"5",IF(E35&gt;84,"4",IF(E35&gt;50,"3",IF(E35&gt;30,"2","1"))))))</f>
        <v>1</v>
      </c>
      <c r="E35" s="14"/>
      <c r="F35" s="3" t="str">
        <f aca="false">CONCATENATE(B35,D35)</f>
        <v>11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1</v>
      </c>
      <c r="C36" s="14"/>
      <c r="D36" s="13" t="str">
        <f aca="false">IF(E36&gt;200,"7",IF(E36&gt;150,"6",IF(E36&gt;115,"5",IF(E36&gt;84,"4",IF(E36&gt;50,"3",IF(E36&gt;30,"2","1"))))))</f>
        <v>1</v>
      </c>
      <c r="E36" s="14"/>
      <c r="F36" s="3" t="str">
        <f aca="false">CONCATENATE(B36,D36)</f>
        <v>11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1</v>
      </c>
      <c r="C37" s="14"/>
      <c r="D37" s="13" t="str">
        <f aca="false">IF(E37&gt;200,"7",IF(E37&gt;150,"6",IF(E37&gt;115,"5",IF(E37&gt;84,"4",IF(E37&gt;50,"3",IF(E37&gt;30,"2","1"))))))</f>
        <v>1</v>
      </c>
      <c r="E37" s="14"/>
      <c r="F37" s="3" t="str">
        <f aca="false">CONCATENATE(B37,D37)</f>
        <v>11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1</v>
      </c>
      <c r="C38" s="14"/>
      <c r="D38" s="13" t="str">
        <f aca="false">IF(E38&gt;200,"7",IF(E38&gt;150,"6",IF(E38&gt;115,"5",IF(E38&gt;84,"4",IF(E38&gt;50,"3",IF(E38&gt;30,"2","1"))))))</f>
        <v>1</v>
      </c>
      <c r="E38" s="14"/>
      <c r="F38" s="3" t="str">
        <f aca="false">CONCATENATE(B38,D38)</f>
        <v>11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6" activeCellId="0" sqref="D16:D26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1</v>
      </c>
      <c r="C3" s="14"/>
      <c r="D3" s="13" t="str">
        <f aca="false">IF(E3&gt;200,"7",IF(E3&gt;150,"6",IF(E3&gt;115,"5",IF(E3&gt;84,"4",IF(E3&gt;50,"3",IF(E3&gt;30,"2","1"))))))</f>
        <v>1</v>
      </c>
      <c r="E3" s="13"/>
      <c r="F3" s="3" t="str">
        <f aca="false">CONCATENATE(B3,D3)</f>
        <v>11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1</v>
      </c>
      <c r="C4" s="14"/>
      <c r="D4" s="13" t="str">
        <f aca="false">IF(E4&gt;200,"7",IF(E4&gt;150,"6",IF(E4&gt;115,"5",IF(E4&gt;84,"4",IF(E4&gt;50,"3",IF(E4&gt;30,"2","1"))))))</f>
        <v>1</v>
      </c>
      <c r="E4" s="13"/>
      <c r="F4" s="3" t="str">
        <f aca="false">CONCATENATE(B4,D4)</f>
        <v>11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36</v>
      </c>
      <c r="L4" s="1" t="n">
        <f aca="false">COUNTIF($F$3:$F$38,"12")</f>
        <v>0</v>
      </c>
      <c r="M4" s="1" t="n">
        <f aca="false">COUNTIF($F$3:$F$397,"13")</f>
        <v>0</v>
      </c>
      <c r="N4" s="1" t="n">
        <f aca="false">COUNTIF($F$3:$F$397,"14")</f>
        <v>0</v>
      </c>
      <c r="O4" s="1" t="n">
        <f aca="false">COUNTIF($F$3:$F$397,"15")</f>
        <v>0</v>
      </c>
      <c r="P4" s="1" t="n">
        <f aca="false">COUNTIF($F$3:$F$397,"16")</f>
        <v>0</v>
      </c>
      <c r="Q4" s="1" t="n">
        <f aca="false">COUNTIF($F$3:$F$397,"17")</f>
        <v>0</v>
      </c>
      <c r="R4" s="25" t="n">
        <f aca="false">SUM(K4:Q4)</f>
        <v>36</v>
      </c>
      <c r="T4" s="21"/>
      <c r="U4" s="21"/>
      <c r="V4" s="15" t="n">
        <v>1</v>
      </c>
      <c r="W4" s="26" t="n">
        <f aca="false">K4/$R$11</f>
        <v>1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1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1</v>
      </c>
      <c r="C5" s="14"/>
      <c r="D5" s="13" t="str">
        <f aca="false">IF(E5&gt;200,"7",IF(E5&gt;150,"6",IF(E5&gt;115,"5",IF(E5&gt;84,"4",IF(E5&gt;50,"3",IF(E5&gt;30,"2","1"))))))</f>
        <v>1</v>
      </c>
      <c r="E5" s="13"/>
      <c r="F5" s="3" t="str">
        <f aca="false">CONCATENATE(B5,D5)</f>
        <v>11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COUNTIF($F$3:$F$397,"21")</f>
        <v>0</v>
      </c>
      <c r="L5" s="24" t="n">
        <f aca="false">COUNTIF($F$3:$F$397,"22")</f>
        <v>0</v>
      </c>
      <c r="M5" s="1" t="n">
        <f aca="false">COUNTIF($F$3:$F$397,"23")</f>
        <v>0</v>
      </c>
      <c r="N5" s="1" t="n">
        <f aca="false">COUNTIF($F$3:$F$397,"24")</f>
        <v>0</v>
      </c>
      <c r="O5" s="1" t="n">
        <f aca="false">COUNTIF($F$3:$F$397,"25")</f>
        <v>0</v>
      </c>
      <c r="P5" s="1" t="n">
        <f aca="false">COUNTIF($F$3:$F$397,"26")</f>
        <v>0</v>
      </c>
      <c r="Q5" s="1" t="n">
        <f aca="false">COUNTIF($F$3:$F$397,"27")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1</v>
      </c>
      <c r="C6" s="14"/>
      <c r="D6" s="13" t="str">
        <f aca="false">IF(E6&gt;200,"7",IF(E6&gt;150,"6",IF(E6&gt;115,"5",IF(E6&gt;84,"4",IF(E6&gt;50,"3",IF(E6&gt;30,"2","1"))))))</f>
        <v>1</v>
      </c>
      <c r="E6" s="13"/>
      <c r="F6" s="3" t="str">
        <f aca="false">CONCATENATE(B6,D6)</f>
        <v>11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COUNTIF($F$3:$F$397,"31")</f>
        <v>0</v>
      </c>
      <c r="L6" s="1" t="n">
        <f aca="false">COUNTIF($F$3:$F$397,"32")</f>
        <v>0</v>
      </c>
      <c r="M6" s="24" t="n">
        <f aca="false">COUNTIF($F$3:$F$397,"33")</f>
        <v>0</v>
      </c>
      <c r="N6" s="1" t="n">
        <f aca="false">COUNTIF($F$3:$F$397,"34")</f>
        <v>0</v>
      </c>
      <c r="O6" s="1" t="n">
        <f aca="false">COUNTIF($F$3:$F$397,"35")</f>
        <v>0</v>
      </c>
      <c r="P6" s="1" t="n">
        <f aca="false">COUNTIF($F$3:$F$397,"36")</f>
        <v>0</v>
      </c>
      <c r="Q6" s="1" t="n">
        <f aca="false">COUNTIF($F$3:$F$397,"37")</f>
        <v>0</v>
      </c>
      <c r="R6" s="25" t="n">
        <f aca="false">SUM(K6:Q6)</f>
        <v>0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1</v>
      </c>
      <c r="C7" s="14"/>
      <c r="D7" s="13" t="str">
        <f aca="false">IF(E7&gt;200,"7",IF(E7&gt;150,"6",IF(E7&gt;115,"5",IF(E7&gt;84,"4",IF(E7&gt;50,"3",IF(E7&gt;30,"2","1"))))))</f>
        <v>1</v>
      </c>
      <c r="E7" s="13"/>
      <c r="F7" s="3" t="str">
        <f aca="false">CONCATENATE(B7,D7)</f>
        <v>11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COUNTIF($F$3:$F$397,"41")</f>
        <v>0</v>
      </c>
      <c r="L7" s="1" t="n">
        <f aca="false">COUNTIF($F$3:$F$397,"42")</f>
        <v>0</v>
      </c>
      <c r="M7" s="1" t="n">
        <f aca="false">COUNTIF($F$3:$F$397,"43")</f>
        <v>0</v>
      </c>
      <c r="N7" s="24" t="n">
        <f aca="false">COUNTIF($F$3:$F$397,"44")</f>
        <v>0</v>
      </c>
      <c r="O7" s="1" t="n">
        <f aca="false">COUNTIF($F$3:$F$397,"45")</f>
        <v>0</v>
      </c>
      <c r="P7" s="1" t="n">
        <f aca="false">COUNTIF($F$3:$F$397,"46")</f>
        <v>0</v>
      </c>
      <c r="Q7" s="1" t="n">
        <f aca="false">COUNTIF($F$3:$F$397,"47")</f>
        <v>0</v>
      </c>
      <c r="R7" s="25" t="n">
        <f aca="false">SUM(K7:Q7)</f>
        <v>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</v>
      </c>
      <c r="Z7" s="26" t="n">
        <f aca="false">N7/$R$11</f>
        <v>0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1</v>
      </c>
      <c r="C8" s="14"/>
      <c r="D8" s="13" t="str">
        <f aca="false">IF(E8&gt;200,"7",IF(E8&gt;150,"6",IF(E8&gt;115,"5",IF(E8&gt;84,"4",IF(E8&gt;50,"3",IF(E8&gt;30,"2","1"))))))</f>
        <v>1</v>
      </c>
      <c r="E8" s="13"/>
      <c r="F8" s="3" t="str">
        <f aca="false">CONCATENATE(B8,D8)</f>
        <v>11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COUNTIF($F$3:$F$397,"51")</f>
        <v>0</v>
      </c>
      <c r="L8" s="1" t="n">
        <f aca="false">COUNTIF($F$3:$F$397,"52")</f>
        <v>0</v>
      </c>
      <c r="M8" s="1" t="n">
        <f aca="false">COUNTIF($F$3:$F$397,"53")</f>
        <v>0</v>
      </c>
      <c r="N8" s="1" t="n">
        <f aca="false">COUNTIF($F$3:$F$397,"54")</f>
        <v>0</v>
      </c>
      <c r="O8" s="24" t="n">
        <f aca="false">COUNTIF($F$3:$F$397,"55")</f>
        <v>0</v>
      </c>
      <c r="P8" s="1" t="n">
        <f aca="false">COUNTIF($F$3:$F$397,"56")</f>
        <v>0</v>
      </c>
      <c r="Q8" s="1" t="n">
        <f aca="false">COUNTIF($F$3:$F$397,"57")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1</v>
      </c>
      <c r="C9" s="14"/>
      <c r="D9" s="13" t="str">
        <f aca="false">IF(E9&gt;200,"7",IF(E9&gt;150,"6",IF(E9&gt;115,"5",IF(E9&gt;84,"4",IF(E9&gt;50,"3",IF(E9&gt;30,"2","1"))))))</f>
        <v>1</v>
      </c>
      <c r="E9" s="13"/>
      <c r="F9" s="3" t="str">
        <f aca="false">CONCATENATE(B9,D9)</f>
        <v>11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COUNTIF($F$3:$F$397,"61")</f>
        <v>0</v>
      </c>
      <c r="L9" s="1" t="n">
        <f aca="false">COUNTIF($F$3:$F$397,"62")</f>
        <v>0</v>
      </c>
      <c r="M9" s="1" t="n">
        <f aca="false">COUNTIF($F$3:$F$397,"63")</f>
        <v>0</v>
      </c>
      <c r="N9" s="1" t="n">
        <f aca="false">COUNTIF($F$3:$F$397,"64")</f>
        <v>0</v>
      </c>
      <c r="O9" s="1" t="n">
        <f aca="false">COUNTIF($F$3:$F$397,"65")</f>
        <v>0</v>
      </c>
      <c r="P9" s="24" t="n">
        <f aca="false">COUNTIF($F$3:$F$38,"66")</f>
        <v>0</v>
      </c>
      <c r="Q9" s="1" t="n">
        <f aca="false">COUNTIF($F$3:$F$397,"67")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1</v>
      </c>
      <c r="C10" s="14"/>
      <c r="D10" s="13" t="str">
        <f aca="false">IF(E10&gt;200,"7",IF(E10&gt;150,"6",IF(E10&gt;115,"5",IF(E10&gt;84,"4",IF(E10&gt;50,"3",IF(E10&gt;30,"2","1"))))))</f>
        <v>1</v>
      </c>
      <c r="E10" s="13"/>
      <c r="F10" s="3" t="str">
        <f aca="false">CONCATENATE(B10,D10)</f>
        <v>11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COUNTIF($F$3:$F$397,"71")</f>
        <v>0</v>
      </c>
      <c r="L10" s="1" t="n">
        <f aca="false">COUNTIF($F$3:$F$397,"72")</f>
        <v>0</v>
      </c>
      <c r="M10" s="1" t="n">
        <f aca="false">COUNTIF($F$3:$F$397,"73")</f>
        <v>0</v>
      </c>
      <c r="N10" s="1" t="n">
        <f aca="false">COUNTIF($F$3:$F$397,"74")</f>
        <v>0</v>
      </c>
      <c r="O10" s="1" t="n">
        <f aca="false">COUNTIF($F$3:$F$397,"75")</f>
        <v>0</v>
      </c>
      <c r="P10" s="1" t="n">
        <f aca="false">COUNTIF($F$3:$F$397,"76")</f>
        <v>0</v>
      </c>
      <c r="Q10" s="24" t="n">
        <f aca="false">COUNTIF($F$3:$F$397,"77")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1</v>
      </c>
      <c r="C11" s="14"/>
      <c r="D11" s="13" t="str">
        <f aca="false">IF(E11&gt;200,"7",IF(E11&gt;150,"6",IF(E11&gt;115,"5",IF(E11&gt;84,"4",IF(E11&gt;50,"3",IF(E11&gt;30,"2","1"))))))</f>
        <v>1</v>
      </c>
      <c r="E11" s="13"/>
      <c r="F11" s="3" t="str">
        <f aca="false">CONCATENATE(B11,D11)</f>
        <v>11</v>
      </c>
      <c r="G11" s="35"/>
      <c r="H11" s="35"/>
      <c r="I11" s="36"/>
      <c r="J11" s="21"/>
      <c r="K11" s="37" t="n">
        <f aca="false">SUM(K4:K10)</f>
        <v>36</v>
      </c>
      <c r="L11" s="37" t="n">
        <f aca="false">SUM(L4:L10)</f>
        <v>0</v>
      </c>
      <c r="M11" s="37" t="n">
        <f aca="false">SUM(M4:M10)</f>
        <v>0</v>
      </c>
      <c r="N11" s="37" t="n">
        <f aca="false">SUM(N4:N10)</f>
        <v>0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36</v>
      </c>
      <c r="T11" s="21"/>
      <c r="U11" s="21"/>
      <c r="V11" s="21"/>
      <c r="W11" s="28" t="n">
        <f aca="false">K11/$R$11</f>
        <v>1</v>
      </c>
      <c r="X11" s="28" t="n">
        <f aca="false">L11/$R$11</f>
        <v>0</v>
      </c>
      <c r="Y11" s="28" t="n">
        <f aca="false">M11/$R$11</f>
        <v>0</v>
      </c>
      <c r="Z11" s="28" t="n">
        <f aca="false">N11/$R$11</f>
        <v>0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1</v>
      </c>
      <c r="C12" s="14"/>
      <c r="D12" s="13" t="str">
        <f aca="false">IF(E12&gt;200,"7",IF(E12&gt;150,"6",IF(E12&gt;115,"5",IF(E12&gt;84,"4",IF(E12&gt;50,"3",IF(E12&gt;30,"2","1"))))))</f>
        <v>1</v>
      </c>
      <c r="E12" s="13"/>
      <c r="F12" s="3" t="str">
        <f aca="false">CONCATENATE(B12,D12)</f>
        <v>11</v>
      </c>
      <c r="G12" s="35"/>
      <c r="H12" s="35"/>
      <c r="J12" s="46" t="s">
        <v>72</v>
      </c>
      <c r="K12" s="47" t="n">
        <f aca="false">K34</f>
        <v>36</v>
      </c>
      <c r="L12" s="47" t="n">
        <f aca="false">L34</f>
        <v>100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1</v>
      </c>
      <c r="C13" s="14"/>
      <c r="D13" s="13" t="str">
        <f aca="false">IF(E13&gt;200,"7",IF(E13&gt;150,"6",IF(E13&gt;115,"5",IF(E13&gt;84,"4",IF(E13&gt;50,"3",IF(E13&gt;30,"2","1"))))))</f>
        <v>1</v>
      </c>
      <c r="E13" s="13"/>
      <c r="F13" s="3" t="str">
        <f aca="false">CONCATENATE(B13,D13)</f>
        <v>11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1</v>
      </c>
      <c r="C14" s="14"/>
      <c r="D14" s="13" t="str">
        <f aca="false">IF(E14&gt;200,"7",IF(E14&gt;150,"6",IF(E14&gt;115,"5",IF(E14&gt;84,"4",IF(E14&gt;50,"3",IF(E14&gt;30,"2","1"))))))</f>
        <v>1</v>
      </c>
      <c r="E14" s="13"/>
      <c r="F14" s="3" t="str">
        <f aca="false">CONCATENATE(B14,D14)</f>
        <v>11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1</v>
      </c>
      <c r="C15" s="14"/>
      <c r="D15" s="13" t="str">
        <f aca="false">IF(E15&gt;200,"7",IF(E15&gt;150,"6",IF(E15&gt;115,"5",IF(E15&gt;84,"4",IF(E15&gt;50,"3",IF(E15&gt;30,"2","1"))))))</f>
        <v>1</v>
      </c>
      <c r="E15" s="13"/>
      <c r="F15" s="3" t="str">
        <f aca="false">CONCATENATE(B15,D15)</f>
        <v>11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1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1</v>
      </c>
      <c r="C16" s="14"/>
      <c r="D16" s="13" t="str">
        <f aca="false">IF(E16&gt;200,"7",IF(E16&gt;150,"6",IF(E16&gt;115,"5",IF(E16&gt;84,"4",IF(E16&gt;50,"3",IF(E16&gt;30,"2","1"))))))</f>
        <v>1</v>
      </c>
      <c r="E16" s="13"/>
      <c r="F16" s="3" t="str">
        <f aca="false">CONCATENATE(B16,D16)</f>
        <v>11</v>
      </c>
      <c r="G16" s="30" t="n">
        <v>3</v>
      </c>
      <c r="H16" s="3" t="s">
        <v>76</v>
      </c>
      <c r="J16" s="1" t="s">
        <v>77</v>
      </c>
      <c r="K16" s="1" t="n">
        <f aca="false">K4</f>
        <v>36</v>
      </c>
      <c r="L16" s="1" t="n">
        <f aca="false">L5</f>
        <v>0</v>
      </c>
      <c r="M16" s="1" t="n">
        <f aca="false">M6</f>
        <v>0</v>
      </c>
      <c r="N16" s="1" t="n">
        <f aca="false">N7</f>
        <v>0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1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1</v>
      </c>
      <c r="C17" s="14"/>
      <c r="D17" s="13" t="str">
        <f aca="false">IF(E17&gt;200,"7",IF(E17&gt;150,"6",IF(E17&gt;115,"5",IF(E17&gt;84,"4",IF(E17&gt;50,"3",IF(E17&gt;30,"2","1"))))))</f>
        <v>1</v>
      </c>
      <c r="E17" s="13"/>
      <c r="F17" s="3" t="str">
        <f aca="false">CONCATENATE(B17,D17)</f>
        <v>11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0</v>
      </c>
      <c r="N17" s="1" t="n">
        <f aca="false">R7-N16</f>
        <v>0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1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1</v>
      </c>
      <c r="C18" s="14"/>
      <c r="D18" s="13" t="str">
        <f aca="false">IF(E18&gt;200,"7",IF(E18&gt;150,"6",IF(E18&gt;115,"5",IF(E18&gt;84,"4",IF(E18&gt;50,"3",IF(E18&gt;30,"2","1"))))))</f>
        <v>1</v>
      </c>
      <c r="E18" s="13"/>
      <c r="F18" s="3" t="str">
        <f aca="false">CONCATENATE(B18,D18)</f>
        <v>11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0</v>
      </c>
      <c r="M18" s="1" t="n">
        <f aca="false">M11-M16</f>
        <v>0</v>
      </c>
      <c r="N18" s="1" t="n">
        <f aca="false">N11-N16</f>
        <v>0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1</v>
      </c>
      <c r="C19" s="14"/>
      <c r="D19" s="13" t="str">
        <f aca="false">IF(E19&gt;200,"7",IF(E19&gt;150,"6",IF(E19&gt;115,"5",IF(E19&gt;84,"4",IF(E19&gt;50,"3",IF(E19&gt;30,"2","1"))))))</f>
        <v>1</v>
      </c>
      <c r="E19" s="13"/>
      <c r="F19" s="3" t="str">
        <f aca="false">CONCATENATE(B19,D19)</f>
        <v>11</v>
      </c>
      <c r="G19" s="33" t="n">
        <v>6</v>
      </c>
      <c r="H19" s="3" t="s">
        <v>84</v>
      </c>
      <c r="J19" s="1" t="s">
        <v>85</v>
      </c>
      <c r="K19" s="1" t="n">
        <f aca="false">$R$11-R4-K11+K16</f>
        <v>0</v>
      </c>
      <c r="L19" s="1" t="n">
        <f aca="false">$R$11-R5-L11+L16</f>
        <v>36</v>
      </c>
      <c r="M19" s="1" t="n">
        <f aca="false">$R$11-R6-M11+M16</f>
        <v>36</v>
      </c>
      <c r="N19" s="1" t="n">
        <f aca="false">$R$11-R7-N11+N16</f>
        <v>36</v>
      </c>
      <c r="O19" s="1" t="n">
        <f aca="false">$R$11-R8-O11+O16</f>
        <v>36</v>
      </c>
      <c r="P19" s="1" t="n">
        <f aca="false">$R$11-R9-P11+P16</f>
        <v>36</v>
      </c>
      <c r="Q19" s="43" t="n">
        <f aca="false">$R$11-R10-Q11+Q16</f>
        <v>36</v>
      </c>
      <c r="W19" s="0" t="s">
        <v>51</v>
      </c>
      <c r="X19" s="42" t="e">
        <f aca="false">(X15-X16)/(1-X16)</f>
        <v>#DIV/0!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1</v>
      </c>
      <c r="C20" s="14"/>
      <c r="D20" s="13" t="str">
        <f aca="false">IF(E20&gt;200,"7",IF(E20&gt;150,"6",IF(E20&gt;115,"5",IF(E20&gt;84,"4",IF(E20&gt;50,"3",IF(E20&gt;30,"2","1"))))))</f>
        <v>1</v>
      </c>
      <c r="E20" s="13"/>
      <c r="F20" s="3" t="str">
        <f aca="false">CONCATENATE(B20,D20)</f>
        <v>11</v>
      </c>
      <c r="G20" s="34" t="n">
        <v>7</v>
      </c>
      <c r="H20" s="35" t="s">
        <v>86</v>
      </c>
      <c r="J20" s="1" t="s">
        <v>87</v>
      </c>
      <c r="K20" s="1" t="n">
        <f aca="false">SUM(K16:K19)</f>
        <v>36</v>
      </c>
      <c r="L20" s="1" t="n">
        <f aca="false">SUM(L16:L19)</f>
        <v>36</v>
      </c>
      <c r="M20" s="1" t="n">
        <f aca="false">SUM(M16:M19)</f>
        <v>36</v>
      </c>
      <c r="N20" s="1" t="n">
        <f aca="false">SUM(N16:N19)</f>
        <v>36</v>
      </c>
      <c r="O20" s="1" t="n">
        <f aca="false">SUM(O16:O19)</f>
        <v>36</v>
      </c>
      <c r="P20" s="1" t="n">
        <f aca="false">SUM(P16:P19)</f>
        <v>36</v>
      </c>
      <c r="Q20" s="1" t="n">
        <f aca="false">SUM(Q16:Q19)</f>
        <v>36</v>
      </c>
      <c r="W20" s="0" t="s">
        <v>52</v>
      </c>
      <c r="X20" s="42" t="e">
        <f aca="false">(X15-X16)/(1-X17)</f>
        <v>#DIV/0!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1</v>
      </c>
      <c r="C21" s="14"/>
      <c r="D21" s="13" t="str">
        <f aca="false">IF(E21&gt;200,"7",IF(E21&gt;150,"6",IF(E21&gt;115,"5",IF(E21&gt;84,"4",IF(E21&gt;50,"3",IF(E21&gt;30,"2","1"))))))</f>
        <v>1</v>
      </c>
      <c r="E21" s="13"/>
      <c r="F21" s="3" t="str">
        <f aca="false">CONCATENATE(B21,D21)</f>
        <v>11</v>
      </c>
      <c r="G21" s="35"/>
      <c r="H21" s="35"/>
      <c r="W21" s="0" t="s">
        <v>53</v>
      </c>
      <c r="X21" s="42" t="n">
        <f aca="false">(K4+L5+M6+N7+O8+P9+Q10)/R11</f>
        <v>1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1</v>
      </c>
      <c r="C22" s="14"/>
      <c r="D22" s="13" t="str">
        <f aca="false">IF(E22&gt;200,"7",IF(E22&gt;150,"6",IF(E22&gt;115,"5",IF(E22&gt;84,"4",IF(E22&gt;50,"3",IF(E22&gt;30,"2","1"))))))</f>
        <v>1</v>
      </c>
      <c r="E22" s="13"/>
      <c r="F22" s="3" t="str">
        <f aca="false">CONCATENATE(B22,D22)</f>
        <v>11</v>
      </c>
      <c r="G22" s="35"/>
      <c r="H22" s="35"/>
      <c r="I22" s="9" t="s">
        <v>89</v>
      </c>
      <c r="J22" s="1" t="s">
        <v>90</v>
      </c>
      <c r="K22" s="44" t="n">
        <f aca="false">(K16+K18)/K20</f>
        <v>1</v>
      </c>
      <c r="L22" s="44" t="n">
        <f aca="false">(L16+L18)/L20</f>
        <v>0</v>
      </c>
      <c r="M22" s="44" t="n">
        <f aca="false">(M16+M18)/M20</f>
        <v>0</v>
      </c>
      <c r="N22" s="44" t="n">
        <f aca="false">(N16+N18)/N20</f>
        <v>0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1</v>
      </c>
      <c r="C23" s="14"/>
      <c r="D23" s="13" t="str">
        <f aca="false">IF(E23&gt;200,"7",IF(E23&gt;150,"6",IF(E23&gt;115,"5",IF(E23&gt;84,"4",IF(E23&gt;50,"3",IF(E23&gt;30,"2","1"))))))</f>
        <v>1</v>
      </c>
      <c r="E23" s="13"/>
      <c r="F23" s="3" t="str">
        <f aca="false">CONCATENATE(B23,D23)</f>
        <v>11</v>
      </c>
      <c r="I23" s="9" t="s">
        <v>93</v>
      </c>
      <c r="J23" s="1" t="s">
        <v>94</v>
      </c>
      <c r="K23" s="44" t="n">
        <f aca="false">(K16+K17)/K20</f>
        <v>1</v>
      </c>
      <c r="L23" s="44" t="n">
        <f aca="false">(L16+L17)/L20</f>
        <v>0</v>
      </c>
      <c r="M23" s="44" t="n">
        <f aca="false">(M16+M17)/M20</f>
        <v>0</v>
      </c>
      <c r="N23" s="44" t="n">
        <f aca="false">(N16+N17)/N20</f>
        <v>0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1</v>
      </c>
      <c r="C24" s="14"/>
      <c r="D24" s="13" t="str">
        <f aca="false">IF(E24&gt;200,"7",IF(E24&gt;150,"6",IF(E24&gt;115,"5",IF(E24&gt;84,"4",IF(E24&gt;50,"3",IF(E24&gt;30,"2","1"))))))</f>
        <v>1</v>
      </c>
      <c r="E24" s="13"/>
      <c r="F24" s="3" t="str">
        <f aca="false">CONCATENATE(B24,D24)</f>
        <v>11</v>
      </c>
      <c r="I24" s="9" t="s">
        <v>96</v>
      </c>
      <c r="J24" s="1" t="s">
        <v>97</v>
      </c>
      <c r="K24" s="44" t="n">
        <f aca="false">(K16+K17)/(K16+K18)</f>
        <v>1</v>
      </c>
      <c r="L24" s="44" t="e">
        <f aca="false">(L16+L17)/(L16+L18)</f>
        <v>#DIV/0!</v>
      </c>
      <c r="M24" s="44" t="e">
        <f aca="false">(M16+M17)/(M16+M18)</f>
        <v>#DIV/0!</v>
      </c>
      <c r="N24" s="44" t="e">
        <f aca="false">(N16+N17)/(N16+N18)</f>
        <v>#DIV/0!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1</v>
      </c>
      <c r="C25" s="14"/>
      <c r="D25" s="13" t="str">
        <f aca="false">IF(E25&gt;200,"7",IF(E25&gt;150,"6",IF(E25&gt;115,"5",IF(E25&gt;84,"4",IF(E25&gt;50,"3",IF(E25&gt;30,"2","1"))))))</f>
        <v>1</v>
      </c>
      <c r="E25" s="13"/>
      <c r="F25" s="3" t="str">
        <f aca="false">CONCATENATE(B25,D25)</f>
        <v>11</v>
      </c>
      <c r="I25" s="9" t="s">
        <v>99</v>
      </c>
      <c r="J25" s="1" t="s">
        <v>100</v>
      </c>
      <c r="K25" s="44" t="n">
        <f aca="false">K16/(K16+K18)</f>
        <v>1</v>
      </c>
      <c r="L25" s="44" t="e">
        <f aca="false">L16/(L16+L18)</f>
        <v>#DIV/0!</v>
      </c>
      <c r="M25" s="44" t="e">
        <f aca="false">M16/(M16+M18)</f>
        <v>#DIV/0!</v>
      </c>
      <c r="N25" s="44" t="e">
        <f aca="false">N16/(N16+N18)</f>
        <v>#DIV/0!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1</v>
      </c>
      <c r="C26" s="14"/>
      <c r="D26" s="13" t="str">
        <f aca="false">IF(E26&gt;200,"7",IF(E26&gt;150,"6",IF(E26&gt;115,"5",IF(E26&gt;84,"4",IF(E26&gt;50,"3",IF(E26&gt;30,"2","1"))))))</f>
        <v>1</v>
      </c>
      <c r="E26" s="13"/>
      <c r="F26" s="3" t="str">
        <f aca="false">CONCATENATE(B26,D26)</f>
        <v>11</v>
      </c>
      <c r="I26" s="1" t="s">
        <v>102</v>
      </c>
      <c r="J26" s="1" t="s">
        <v>84</v>
      </c>
      <c r="K26" s="44" t="e">
        <f aca="false">K17/(K17+K19)</f>
        <v>#DIV/0!</v>
      </c>
      <c r="L26" s="44" t="n">
        <f aca="false">L17/(L17+L19)</f>
        <v>0</v>
      </c>
      <c r="M26" s="44" t="n">
        <f aca="false">M17/(M17+M19)</f>
        <v>0</v>
      </c>
      <c r="N26" s="44" t="n">
        <f aca="false">N17/(N17+N19)</f>
        <v>0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1</v>
      </c>
      <c r="C27" s="14"/>
      <c r="D27" s="13" t="str">
        <f aca="false">IF(E27&gt;200,"7",IF(E27&gt;150,"6",IF(E27&gt;115,"5",IF(E27&gt;84,"4",IF(E27&gt;50,"3",IF(E27&gt;30,"2","1"))))))</f>
        <v>1</v>
      </c>
      <c r="E27" s="13"/>
      <c r="F27" s="3" t="str">
        <f aca="false">CONCATENATE(B27,D27)</f>
        <v>11</v>
      </c>
      <c r="I27" s="9" t="s">
        <v>104</v>
      </c>
      <c r="J27" s="1" t="s">
        <v>105</v>
      </c>
      <c r="K27" s="44" t="n">
        <f aca="false">K17/(K16+K17)</f>
        <v>0</v>
      </c>
      <c r="L27" s="44" t="e">
        <f aca="false">L17/(L16+L17)</f>
        <v>#DIV/0!</v>
      </c>
      <c r="M27" s="44" t="e">
        <f aca="false">M17/(M16+M17)</f>
        <v>#DIV/0!</v>
      </c>
      <c r="N27" s="44" t="e">
        <f aca="false">N17/(N16+N17)</f>
        <v>#DIV/0!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1</v>
      </c>
      <c r="C28" s="14"/>
      <c r="D28" s="13" t="str">
        <f aca="false">IF(E28&gt;200,"7",IF(E28&gt;150,"6",IF(E28&gt;115,"5",IF(E28&gt;84,"4",IF(E28&gt;50,"3",IF(E28&gt;30,"2","1"))))))</f>
        <v>1</v>
      </c>
      <c r="E28" s="13"/>
      <c r="F28" s="3" t="str">
        <f aca="false">CONCATENATE(B28,D28)</f>
        <v>11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1</v>
      </c>
      <c r="M28" s="44" t="n">
        <f aca="false">(M16+M19)/M20</f>
        <v>1</v>
      </c>
      <c r="N28" s="44" t="n">
        <f aca="false">(N16+N19)/N20</f>
        <v>1</v>
      </c>
      <c r="O28" s="44" t="n">
        <f aca="false">(O16+O19)/O20</f>
        <v>1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1</v>
      </c>
      <c r="C29" s="14"/>
      <c r="D29" s="13" t="str">
        <f aca="false">IF(E29&gt;200,"7",IF(E29&gt;150,"6",IF(E29&gt;115,"5",IF(E29&gt;84,"4",IF(E29&gt;50,"3",IF(E29&gt;30,"2","1"))))))</f>
        <v>1</v>
      </c>
      <c r="E29" s="13"/>
      <c r="F29" s="3" t="str">
        <f aca="false">CONCATENATE(B29,D29)</f>
        <v>11</v>
      </c>
      <c r="I29" s="9" t="s">
        <v>109</v>
      </c>
      <c r="J29" s="1" t="s">
        <v>110</v>
      </c>
      <c r="K29" s="44" t="n">
        <f aca="false">K16/(K16+K17)</f>
        <v>1</v>
      </c>
      <c r="L29" s="44" t="e">
        <f aca="false">L16/(L16+L17)</f>
        <v>#DIV/0!</v>
      </c>
      <c r="M29" s="44" t="e">
        <f aca="false">M16/(M16+M17)</f>
        <v>#DIV/0!</v>
      </c>
      <c r="N29" s="44" t="e">
        <f aca="false">N16/(N16+N17)</f>
        <v>#DIV/0!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1</v>
      </c>
      <c r="C30" s="14"/>
      <c r="D30" s="13" t="str">
        <f aca="false">IF(E30&gt;200,"7",IF(E30&gt;150,"6",IF(E30&gt;115,"5",IF(E30&gt;84,"4",IF(E30&gt;50,"3",IF(E30&gt;30,"2","1"))))))</f>
        <v>1</v>
      </c>
      <c r="E30" s="13"/>
      <c r="F30" s="3" t="str">
        <f aca="false">CONCATENATE(B30,D30)</f>
        <v>11</v>
      </c>
      <c r="I30" s="9" t="s">
        <v>112</v>
      </c>
      <c r="J30" s="1" t="s">
        <v>113</v>
      </c>
      <c r="K30" s="44" t="n">
        <f aca="false">K16/(K16+K17+K18)</f>
        <v>1</v>
      </c>
      <c r="L30" s="44" t="e">
        <f aca="false">L16/(L16+L17+L18)</f>
        <v>#DIV/0!</v>
      </c>
      <c r="M30" s="44" t="e">
        <f aca="false">M16/(M16+M17+M18)</f>
        <v>#DIV/0!</v>
      </c>
      <c r="N30" s="44" t="e">
        <f aca="false">N16/(N16+N17+N18)</f>
        <v>#DIV/0!</v>
      </c>
      <c r="O30" s="44" t="e">
        <f aca="false">O16/(O16+O17+O18)</f>
        <v>#DIV/0!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1</v>
      </c>
      <c r="C31" s="14"/>
      <c r="D31" s="13" t="str">
        <f aca="false">IF(E31&gt;200,"7",IF(E31&gt;150,"6",IF(E31&gt;115,"5",IF(E31&gt;84,"4",IF(E31&gt;50,"3",IF(E31&gt;30,"2","1"))))))</f>
        <v>1</v>
      </c>
      <c r="E31" s="13"/>
      <c r="F31" s="3" t="str">
        <f aca="false">CONCATENATE(B31,D31)</f>
        <v>11</v>
      </c>
      <c r="I31" s="9" t="s">
        <v>115</v>
      </c>
      <c r="J31" s="1" t="s">
        <v>116</v>
      </c>
      <c r="K31" s="44" t="e">
        <f aca="false">K25-K26</f>
        <v>#DIV/0!</v>
      </c>
      <c r="L31" s="44" t="e">
        <f aca="false">L25-L26</f>
        <v>#DIV/0!</v>
      </c>
      <c r="M31" s="44" t="e">
        <f aca="false">M25-M26</f>
        <v>#DIV/0!</v>
      </c>
      <c r="N31" s="44" t="e">
        <f aca="false">N25-N26</f>
        <v>#DIV/0!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1</v>
      </c>
      <c r="C32" s="14"/>
      <c r="D32" s="13" t="str">
        <f aca="false">IF(E32&gt;200,"7",IF(E32&gt;150,"6",IF(E32&gt;115,"5",IF(E32&gt;84,"4",IF(E32&gt;50,"3",IF(E32&gt;30,"2","1"))))))</f>
        <v>1</v>
      </c>
      <c r="E32" s="13"/>
      <c r="F32" s="3" t="str">
        <f aca="false">CONCATENATE(B32,D32)</f>
        <v>11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1</v>
      </c>
      <c r="C33" s="14"/>
      <c r="D33" s="13" t="str">
        <f aca="false">IF(E33&gt;200,"7",IF(E33&gt;150,"6",IF(E33&gt;115,"5",IF(E33&gt;84,"4",IF(E33&gt;50,"3",IF(E33&gt;30,"2","1"))))))</f>
        <v>1</v>
      </c>
      <c r="E33" s="13"/>
      <c r="F33" s="3" t="str">
        <f aca="false">CONCATENATE(B33,D33)</f>
        <v>11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1</v>
      </c>
      <c r="C34" s="14"/>
      <c r="D34" s="13" t="str">
        <f aca="false">IF(E34&gt;200,"7",IF(E34&gt;150,"6",IF(E34&gt;115,"5",IF(E34&gt;84,"4",IF(E34&gt;50,"3",IF(E34&gt;30,"2","1"))))))</f>
        <v>1</v>
      </c>
      <c r="E34" s="13"/>
      <c r="F34" s="3" t="str">
        <f aca="false">CONCATENATE(B34,D34)</f>
        <v>11</v>
      </c>
      <c r="J34" s="47" t="s">
        <v>72</v>
      </c>
      <c r="K34" s="47" t="n">
        <f aca="false">K4+L4+SUM(K5:M5)+SUM(L6:N6)+SUM(M7:O7)+SUM(N8:P8)+SUM(O9:Q9)+SUM(P10:Q10)</f>
        <v>36</v>
      </c>
      <c r="L34" s="47" t="n">
        <f aca="false">K34/R11*100</f>
        <v>100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1</v>
      </c>
      <c r="C35" s="14"/>
      <c r="D35" s="13" t="str">
        <f aca="false">IF(E35&gt;200,"7",IF(E35&gt;150,"6",IF(E35&gt;115,"5",IF(E35&gt;84,"4",IF(E35&gt;50,"3",IF(E35&gt;30,"2","1"))))))</f>
        <v>1</v>
      </c>
      <c r="E35" s="13"/>
      <c r="F35" s="3" t="str">
        <f aca="false">CONCATENATE(B35,D35)</f>
        <v>11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1</v>
      </c>
      <c r="C36" s="14"/>
      <c r="D36" s="13" t="str">
        <f aca="false">IF(E36&gt;200,"7",IF(E36&gt;150,"6",IF(E36&gt;115,"5",IF(E36&gt;84,"4",IF(E36&gt;50,"3",IF(E36&gt;30,"2","1"))))))</f>
        <v>1</v>
      </c>
      <c r="E36" s="13"/>
      <c r="F36" s="3" t="str">
        <f aca="false">CONCATENATE(B36,D36)</f>
        <v>11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1</v>
      </c>
      <c r="C37" s="14"/>
      <c r="D37" s="13" t="str">
        <f aca="false">IF(E37&gt;200,"7",IF(E37&gt;150,"6",IF(E37&gt;115,"5",IF(E37&gt;84,"4",IF(E37&gt;50,"3",IF(E37&gt;30,"2","1"))))))</f>
        <v>1</v>
      </c>
      <c r="E37" s="13"/>
      <c r="F37" s="3" t="str">
        <f aca="false">CONCATENATE(B37,D37)</f>
        <v>11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1</v>
      </c>
      <c r="C38" s="14"/>
      <c r="D38" s="13" t="str">
        <f aca="false">IF(E38&gt;200,"7",IF(E38&gt;150,"6",IF(E38&gt;115,"5",IF(E38&gt;84,"4",IF(E38&gt;50,"3",IF(E38&gt;30,"2","1"))))))</f>
        <v>1</v>
      </c>
      <c r="E38" s="13"/>
      <c r="F38" s="3" t="str">
        <f aca="false">CONCATENATE(B38,D38)</f>
        <v>11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:E6"/>
    </sheetView>
  </sheetViews>
  <sheetFormatPr defaultRowHeight="14.4"/>
  <cols>
    <col collapsed="false" hidden="false" max="1" min="1" style="3" width="10.8724489795918"/>
    <col collapsed="false" hidden="false" max="257" min="2" style="3" width="9.0969387755102"/>
    <col collapsed="false" hidden="false" max="1025" min="258" style="0" width="9.0969387755102"/>
  </cols>
  <sheetData>
    <row r="1" customFormat="false" ht="27" hidden="false" customHeight="true" outlineLevel="0" collapsed="false">
      <c r="A1" s="4" t="s">
        <v>38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49</v>
      </c>
      <c r="M1" s="4" t="s">
        <v>50</v>
      </c>
    </row>
    <row r="2" customFormat="false" ht="27" hidden="false" customHeight="true" outlineLevel="0" collapsed="false">
      <c r="A2" s="4" t="s">
        <v>51</v>
      </c>
      <c r="B2" s="5" t="n">
        <f aca="false">JAN!X19</f>
        <v>0.0389016018306636</v>
      </c>
      <c r="C2" s="5" t="n">
        <f aca="false">FEB!X19</f>
        <v>0.0599173553719008</v>
      </c>
      <c r="D2" s="5" t="n">
        <f aca="false">MAR!X19</f>
        <v>0.125</v>
      </c>
      <c r="E2" s="5" t="n">
        <f aca="false">APR!X19</f>
        <v>0.290060851926978</v>
      </c>
      <c r="F2" s="5" t="n">
        <f aca="false">MEI!X19</f>
        <v>-0.11228813559322</v>
      </c>
      <c r="G2" s="5" t="n">
        <f aca="false">JUN!X19</f>
        <v>0.0565262076053443</v>
      </c>
      <c r="H2" s="5" t="n">
        <f aca="false">JUL!X19</f>
        <v>0.0810810810810811</v>
      </c>
      <c r="I2" s="5" t="n">
        <f aca="false">AGT!X19</f>
        <v>0.276595744680851</v>
      </c>
      <c r="J2" s="5" t="n">
        <f aca="false">SEP!X19</f>
        <v>0</v>
      </c>
      <c r="K2" s="5" t="e">
        <f aca="false">OKT!X19</f>
        <v>#DIV/0!</v>
      </c>
      <c r="L2" s="5" t="e">
        <f aca="false">NOV!X19</f>
        <v>#DIV/0!</v>
      </c>
      <c r="M2" s="5" t="e">
        <f aca="false">DES!X19</f>
        <v>#DIV/0!</v>
      </c>
    </row>
    <row r="3" customFormat="false" ht="27" hidden="false" customHeight="true" outlineLevel="0" collapsed="false">
      <c r="A3" s="4" t="s">
        <v>52</v>
      </c>
      <c r="B3" s="5" t="n">
        <f aca="false">JAN!X20</f>
        <v>0.0435897435897436</v>
      </c>
      <c r="C3" s="5" t="n">
        <f aca="false">FEB!X20</f>
        <v>0.0743589743589743</v>
      </c>
      <c r="D3" s="5" t="n">
        <f aca="false">MAR!X20</f>
        <v>0.132696390658174</v>
      </c>
      <c r="E3" s="5" t="n">
        <f aca="false">APR!X20</f>
        <v>0.297916666666667</v>
      </c>
      <c r="F3" s="5" t="n">
        <f aca="false">MEI!X20</f>
        <v>-0.109278350515464</v>
      </c>
      <c r="G3" s="5" t="n">
        <f aca="false">JUN!X20</f>
        <v>0.0721784776902887</v>
      </c>
      <c r="H3" s="5" t="n">
        <f aca="false">JUL!X20</f>
        <v>0.105</v>
      </c>
      <c r="I3" s="5" t="n">
        <f aca="false">AGT!X20</f>
        <v>0.229411764705883</v>
      </c>
      <c r="J3" s="5" t="e">
        <f aca="false">SEP!X20</f>
        <v>#DIV/0!</v>
      </c>
      <c r="K3" s="5" t="e">
        <f aca="false">OKT!X20</f>
        <v>#DIV/0!</v>
      </c>
      <c r="L3" s="5" t="e">
        <f aca="false">NOV!X20</f>
        <v>#DIV/0!</v>
      </c>
      <c r="M3" s="5" t="e">
        <f aca="false">DES!X20</f>
        <v>#DIV/0!</v>
      </c>
    </row>
    <row r="4" customFormat="false" ht="27" hidden="false" customHeight="true" outlineLevel="0" collapsed="false">
      <c r="A4" s="4" t="s">
        <v>53</v>
      </c>
      <c r="B4" s="5" t="n">
        <f aca="false">JAN!X21</f>
        <v>0.314285714285714</v>
      </c>
      <c r="C4" s="5" t="n">
        <f aca="false">FEB!X21</f>
        <v>0.257142857142857</v>
      </c>
      <c r="D4" s="5" t="n">
        <f aca="false">MAR!X21</f>
        <v>0.285714285714286</v>
      </c>
      <c r="E4" s="5" t="n">
        <f aca="false">APR!X21</f>
        <v>0.428571428571429</v>
      </c>
      <c r="F4" s="5" t="n">
        <f aca="false">MEI!X21</f>
        <v>0.142857142857143</v>
      </c>
      <c r="G4" s="5" t="n">
        <f aca="false">JUN!X21</f>
        <v>0.205882352941176</v>
      </c>
      <c r="H4" s="5" t="n">
        <f aca="false">JUL!X21</f>
        <v>0.588235294117647</v>
      </c>
      <c r="I4" s="5" t="n">
        <f aca="false">AGT!X21</f>
        <v>0.647058823529412</v>
      </c>
      <c r="J4" s="5" t="n">
        <f aca="false">SEP!X21</f>
        <v>0.694444444444444</v>
      </c>
      <c r="K4" s="5" t="n">
        <f aca="false">OKT!X21</f>
        <v>1</v>
      </c>
      <c r="L4" s="5" t="n">
        <f aca="false">NOV!X21</f>
        <v>1</v>
      </c>
      <c r="M4" s="5" t="n">
        <f aca="false">DES!X21</f>
        <v>1</v>
      </c>
    </row>
    <row r="5" customFormat="false" ht="27" hidden="false" customHeight="true" outlineLevel="0" collapsed="false">
      <c r="A5" s="4"/>
      <c r="B5" s="6" t="n">
        <f aca="false">B4</f>
        <v>0.314285714285714</v>
      </c>
      <c r="C5" s="6" t="n">
        <f aca="false">C4</f>
        <v>0.257142857142857</v>
      </c>
      <c r="D5" s="6" t="n">
        <f aca="false">D4</f>
        <v>0.285714285714286</v>
      </c>
      <c r="E5" s="6" t="n">
        <f aca="false">E4</f>
        <v>0.428571428571429</v>
      </c>
      <c r="F5" s="6" t="n">
        <f aca="false">F4</f>
        <v>0.142857142857143</v>
      </c>
      <c r="G5" s="6" t="n">
        <f aca="false">G4</f>
        <v>0.205882352941176</v>
      </c>
      <c r="H5" s="6" t="n">
        <f aca="false">H4</f>
        <v>0.588235294117647</v>
      </c>
      <c r="I5" s="6" t="n">
        <f aca="false">I4</f>
        <v>0.647058823529412</v>
      </c>
      <c r="J5" s="6" t="n">
        <f aca="false">J4</f>
        <v>0.694444444444444</v>
      </c>
      <c r="K5" s="6" t="n">
        <f aca="false">K4</f>
        <v>1</v>
      </c>
      <c r="L5" s="6" t="n">
        <f aca="false">L4</f>
        <v>1</v>
      </c>
      <c r="M5" s="6" t="n">
        <f aca="false">M4</f>
        <v>1</v>
      </c>
    </row>
    <row r="6" customFormat="false" ht="27" hidden="false" customHeight="true" outlineLevel="0" collapsed="false">
      <c r="A6" s="4" t="s">
        <v>54</v>
      </c>
      <c r="B6" s="7" t="n">
        <f aca="false">JAN!L34</f>
        <v>80</v>
      </c>
      <c r="C6" s="7" t="n">
        <f aca="false">FEB!L34</f>
        <v>65.7142857142857</v>
      </c>
      <c r="D6" s="7" t="n">
        <f aca="false">MAR!L34</f>
        <v>74.2857142857143</v>
      </c>
      <c r="E6" s="7" t="n">
        <f aca="false">APR!L34</f>
        <v>62.8571428571429</v>
      </c>
      <c r="F6" s="7" t="n">
        <f aca="false">MEI!L34</f>
        <v>48.5714285714286</v>
      </c>
      <c r="G6" s="7" t="n">
        <f aca="false">JUN!L34</f>
        <v>64.7058823529412</v>
      </c>
      <c r="H6" s="7" t="n">
        <f aca="false">JUL!L34</f>
        <v>88.2352941176471</v>
      </c>
      <c r="I6" s="7" t="n">
        <f aca="false">AGT!L34</f>
        <v>73.5294117647059</v>
      </c>
      <c r="J6" s="7" t="n">
        <f aca="false">SEP!L34</f>
        <v>86.1111111111111</v>
      </c>
      <c r="K6" s="7" t="n">
        <f aca="false">OKT!L34</f>
        <v>100</v>
      </c>
      <c r="L6" s="7" t="n">
        <f aca="false">NOV!L34</f>
        <v>100</v>
      </c>
      <c r="M6" s="7" t="n">
        <f aca="false">DES!L34</f>
        <v>100</v>
      </c>
      <c r="N6" s="8" t="n">
        <f aca="false">AVERAGE(B6:M6)</f>
        <v>78.6675225645814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C3" activeCellId="0" sqref="C3:C3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3</v>
      </c>
      <c r="C3" s="14" t="n">
        <v>72.8628828102665</v>
      </c>
      <c r="D3" s="13" t="str">
        <f aca="false">IF(E3&gt;200,"7",IF(E3&gt;150,"6",IF(E3&gt;115,"5",IF(E3&gt;84,"4",IF(E3&gt;50,"3",IF(E3&gt;30,"2","1"))))))</f>
        <v>4</v>
      </c>
      <c r="E3" s="14" t="n">
        <v>105.377005855787</v>
      </c>
      <c r="F3" s="3" t="str">
        <f aca="false">CONCATENATE(B3,D3)</f>
        <v>34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4</v>
      </c>
      <c r="C4" s="14" t="n">
        <v>84.8734343004902</v>
      </c>
      <c r="D4" s="13" t="str">
        <f aca="false">IF(E4&gt;200,"7",IF(E4&gt;150,"6",IF(E4&gt;115,"5",IF(E4&gt;84,"4",IF(E4&gt;50,"3",IF(E4&gt;30,"2","1"))))))</f>
        <v>4</v>
      </c>
      <c r="E4" s="14" t="n">
        <v>85.0413646827033</v>
      </c>
      <c r="F4" s="3" t="str">
        <f aca="false">CONCATENATE(B4,D4)</f>
        <v>44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1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1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0.0285714285714286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0.0285714285714286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3</v>
      </c>
      <c r="C5" s="14" t="n">
        <v>58.3042885732956</v>
      </c>
      <c r="D5" s="13" t="str">
        <f aca="false">IF(E5&gt;200,"7",IF(E5&gt;150,"6",IF(E5&gt;115,"5",IF(E5&gt;84,"4",IF(E5&gt;50,"3",IF(E5&gt;30,"2","1"))))))</f>
        <v>4</v>
      </c>
      <c r="E5" s="14" t="n">
        <v>85.738769271151</v>
      </c>
      <c r="F5" s="3" t="str">
        <f aca="false">CONCATENATE(B5,D5)</f>
        <v>34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1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1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0.0285714285714286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0.0285714285714286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3</v>
      </c>
      <c r="C6" s="14" t="n">
        <v>73.251571671264</v>
      </c>
      <c r="D6" s="13" t="str">
        <f aca="false">IF(E6&gt;200,"7",IF(E6&gt;150,"6",IF(E6&gt;115,"5",IF(E6&gt;84,"4",IF(E6&gt;50,"3",IF(E6&gt;30,"2","1"))))))</f>
        <v>3</v>
      </c>
      <c r="E6" s="14" t="n">
        <v>73.8572272654026</v>
      </c>
      <c r="F6" s="3" t="str">
        <f aca="false">CONCATENATE(B6,D6)</f>
        <v>33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0</v>
      </c>
      <c r="M6" s="24" t="n">
        <f aca="false">COUNTIF($F$3:$F$401,"33")</f>
        <v>5</v>
      </c>
      <c r="N6" s="1" t="n">
        <f aca="false">COUNTIF($F$3:$F$401,"34")</f>
        <v>13</v>
      </c>
      <c r="O6" s="1" t="n">
        <f aca="false">COUNTIF($F$3:$F$401,"35")</f>
        <v>2</v>
      </c>
      <c r="P6" s="1" t="n">
        <f aca="false">COUNTIF($F$3:$F$401,"36")</f>
        <v>2</v>
      </c>
      <c r="Q6" s="1" t="n">
        <f aca="false">COUNTIF($F$3:$F$401,"37")</f>
        <v>1</v>
      </c>
      <c r="R6" s="25" t="n">
        <f aca="false">SUM(K6:Q6)</f>
        <v>23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0.142857142857143</v>
      </c>
      <c r="Z6" s="27" t="n">
        <f aca="false">N6/$R$11</f>
        <v>0.371428571428571</v>
      </c>
      <c r="AA6" s="27" t="n">
        <f aca="false">O6/$R$11</f>
        <v>0.0571428571428571</v>
      </c>
      <c r="AB6" s="27" t="n">
        <f aca="false">P6/$R$11</f>
        <v>0.0571428571428571</v>
      </c>
      <c r="AC6" s="27" t="n">
        <f aca="false">Q6/$R$11</f>
        <v>0.0285714285714286</v>
      </c>
      <c r="AD6" s="28" t="n">
        <f aca="false">R6/$R$11</f>
        <v>0.657142857142857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4</v>
      </c>
      <c r="C7" s="14" t="n">
        <v>88.2408063627057</v>
      </c>
      <c r="D7" s="13" t="str">
        <f aca="false">IF(E7&gt;200,"7",IF(E7&gt;150,"6",IF(E7&gt;115,"5",IF(E7&gt;84,"4",IF(E7&gt;50,"3",IF(E7&gt;30,"2","1"))))))</f>
        <v>4</v>
      </c>
      <c r="E7" s="14" t="n">
        <v>85.5480315422273</v>
      </c>
      <c r="F7" s="3" t="str">
        <f aca="false">CONCATENATE(B7,D7)</f>
        <v>44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0</v>
      </c>
      <c r="M7" s="1" t="n">
        <f aca="false">COUNTIF($F$3:$F$401,"43")</f>
        <v>0</v>
      </c>
      <c r="N7" s="24" t="n">
        <f aca="false">COUNTIF($F$3:$F$401,"44")</f>
        <v>6</v>
      </c>
      <c r="O7" s="1" t="n">
        <f aca="false">COUNTIF($F$3:$F$401,"45")</f>
        <v>3</v>
      </c>
      <c r="P7" s="1" t="n">
        <f aca="false">COUNTIF($F$3:$F$401,"46")</f>
        <v>1</v>
      </c>
      <c r="Q7" s="1" t="n">
        <f aca="false">COUNTIF($F$3:$F$401,"47")</f>
        <v>0</v>
      </c>
      <c r="R7" s="25" t="n">
        <f aca="false">SUM(K7:Q7)</f>
        <v>10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</v>
      </c>
      <c r="Z7" s="26" t="n">
        <f aca="false">N7/$R$11</f>
        <v>0.171428571428571</v>
      </c>
      <c r="AA7" s="27" t="n">
        <f aca="false">O7/$R$11</f>
        <v>0.0857142857142857</v>
      </c>
      <c r="AB7" s="27" t="n">
        <f aca="false">P7/$R$11</f>
        <v>0.0285714285714286</v>
      </c>
      <c r="AC7" s="27" t="n">
        <f aca="false">Q7/$R$11</f>
        <v>0</v>
      </c>
      <c r="AD7" s="28" t="n">
        <f aca="false">R7/$R$11</f>
        <v>0.285714285714286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4</v>
      </c>
      <c r="C8" s="14" t="n">
        <v>96.7016793612921</v>
      </c>
      <c r="D8" s="13" t="str">
        <f aca="false">IF(E8&gt;200,"7",IF(E8&gt;150,"6",IF(E8&gt;115,"5",IF(E8&gt;84,"4",IF(E8&gt;50,"3",IF(E8&gt;30,"2","1"))))))</f>
        <v>5</v>
      </c>
      <c r="E8" s="14" t="n">
        <v>140.889235569423</v>
      </c>
      <c r="F8" s="3" t="str">
        <f aca="false">CONCATENATE(B8,D8)</f>
        <v>45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0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4</v>
      </c>
      <c r="C9" s="14" t="n">
        <v>88.36436062007</v>
      </c>
      <c r="D9" s="13" t="str">
        <f aca="false">IF(E9&gt;200,"7",IF(E9&gt;150,"6",IF(E9&gt;115,"5",IF(E9&gt;84,"4",IF(E9&gt;50,"3",IF(E9&gt;30,"2","1"))))))</f>
        <v>5</v>
      </c>
      <c r="E9" s="14" t="n">
        <v>142.948349613739</v>
      </c>
      <c r="F9" s="3" t="str">
        <f aca="false">CONCATENATE(B9,D9)</f>
        <v>45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4</v>
      </c>
      <c r="C10" s="14" t="n">
        <v>89.4584780478004</v>
      </c>
      <c r="D10" s="13" t="str">
        <f aca="false">IF(E10&gt;200,"7",IF(E10&gt;150,"6",IF(E10&gt;115,"5",IF(E10&gt;84,"4",IF(E10&gt;50,"3",IF(E10&gt;30,"2","1"))))))</f>
        <v>4</v>
      </c>
      <c r="E10" s="14" t="n">
        <v>91.4196908806139</v>
      </c>
      <c r="F10" s="3" t="str">
        <f aca="false">CONCATENATE(B10,D10)</f>
        <v>44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3</v>
      </c>
      <c r="C11" s="14" t="n">
        <v>73.8826729854903</v>
      </c>
      <c r="D11" s="13" t="str">
        <f aca="false">IF(E11&gt;200,"7",IF(E11&gt;150,"6",IF(E11&gt;115,"5",IF(E11&gt;84,"4",IF(E11&gt;50,"3",IF(E11&gt;30,"2","1"))))))</f>
        <v>4</v>
      </c>
      <c r="E11" s="14" t="n">
        <v>94.0999215275961</v>
      </c>
      <c r="F11" s="3" t="str">
        <f aca="false">CONCATENATE(B11,D11)</f>
        <v>34</v>
      </c>
      <c r="G11" s="35"/>
      <c r="H11" s="35"/>
      <c r="I11" s="36"/>
      <c r="J11" s="21"/>
      <c r="K11" s="37" t="n">
        <f aca="false">SUM(K4:K10)</f>
        <v>0</v>
      </c>
      <c r="L11" s="37" t="n">
        <f aca="false">SUM(L4:L10)</f>
        <v>0</v>
      </c>
      <c r="M11" s="37" t="n">
        <f aca="false">SUM(M4:M10)</f>
        <v>7</v>
      </c>
      <c r="N11" s="37" t="n">
        <f aca="false">SUM(N4:N10)</f>
        <v>19</v>
      </c>
      <c r="O11" s="37" t="n">
        <f aca="false">SUM(O4:O10)</f>
        <v>5</v>
      </c>
      <c r="P11" s="37" t="n">
        <f aca="false">SUM(P4:P10)</f>
        <v>3</v>
      </c>
      <c r="Q11" s="37" t="n">
        <f aca="false">SUM(Q4:Q10)</f>
        <v>1</v>
      </c>
      <c r="R11" s="38" t="n">
        <f aca="false">SUM(K11:Q11)</f>
        <v>35</v>
      </c>
      <c r="T11" s="21"/>
      <c r="U11" s="21"/>
      <c r="V11" s="21"/>
      <c r="W11" s="28" t="n">
        <f aca="false">K11/$R$11</f>
        <v>0</v>
      </c>
      <c r="X11" s="28" t="n">
        <f aca="false">L11/$R$11</f>
        <v>0</v>
      </c>
      <c r="Y11" s="28" t="n">
        <f aca="false">M11/$R$11</f>
        <v>0.2</v>
      </c>
      <c r="Z11" s="28" t="n">
        <f aca="false">N11/$R$11</f>
        <v>0.542857142857143</v>
      </c>
      <c r="AA11" s="28" t="n">
        <f aca="false">O11/$R$11</f>
        <v>0.142857142857143</v>
      </c>
      <c r="AB11" s="28" t="n">
        <f aca="false">P11/$R$11</f>
        <v>0.0857142857142857</v>
      </c>
      <c r="AC11" s="28" t="n">
        <f aca="false">Q11/$R$11</f>
        <v>0.0285714285714286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3</v>
      </c>
      <c r="C12" s="14" t="n">
        <v>60.0402145910231</v>
      </c>
      <c r="D12" s="13" t="str">
        <f aca="false">IF(E12&gt;200,"7",IF(E12&gt;150,"6",IF(E12&gt;115,"5",IF(E12&gt;84,"4",IF(E12&gt;50,"3",IF(E12&gt;30,"2","1"))))))</f>
        <v>3</v>
      </c>
      <c r="E12" s="14" t="n">
        <v>79.070730651204</v>
      </c>
      <c r="F12" s="3" t="str">
        <f aca="false">CONCATENATE(B12,D12)</f>
        <v>33</v>
      </c>
      <c r="G12" s="35"/>
      <c r="H12" s="35"/>
      <c r="J12" s="40" t="s">
        <v>72</v>
      </c>
      <c r="K12" s="41" t="n">
        <f aca="false">K34</f>
        <v>28</v>
      </c>
      <c r="L12" s="41" t="n">
        <f aca="false">L34</f>
        <v>80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3</v>
      </c>
      <c r="C13" s="14" t="n">
        <v>80.6887989481507</v>
      </c>
      <c r="D13" s="13" t="str">
        <f aca="false">IF(E13&gt;200,"7",IF(E13&gt;150,"6",IF(E13&gt;115,"5",IF(E13&gt;84,"4",IF(E13&gt;50,"3",IF(E13&gt;30,"2","1"))))))</f>
        <v>3</v>
      </c>
      <c r="E13" s="14" t="n">
        <v>81.5043731778426</v>
      </c>
      <c r="F13" s="3" t="str">
        <f aca="false">CONCATENATE(B13,D13)</f>
        <v>33</v>
      </c>
      <c r="K13" s="21"/>
      <c r="L13" s="21"/>
      <c r="M13" s="21"/>
      <c r="N13" s="21"/>
      <c r="O13" s="21"/>
      <c r="P13" s="21"/>
      <c r="Q13" s="21"/>
      <c r="R13" s="21"/>
      <c r="S13" s="21" t="n">
        <f aca="false">10/36*100</f>
        <v>27.7777777777778</v>
      </c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3</v>
      </c>
      <c r="C14" s="14" t="n">
        <v>82.249768826678</v>
      </c>
      <c r="D14" s="13" t="str">
        <f aca="false">IF(E14&gt;200,"7",IF(E14&gt;150,"6",IF(E14&gt;115,"5",IF(E14&gt;84,"4",IF(E14&gt;50,"3",IF(E14&gt;30,"2","1"))))))</f>
        <v>4</v>
      </c>
      <c r="E14" s="14" t="n">
        <v>96.4034181613297</v>
      </c>
      <c r="F14" s="3" t="str">
        <f aca="false">CONCATENATE(B14,D14)</f>
        <v>34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3</v>
      </c>
      <c r="C15" s="14" t="n">
        <v>79.8861543003282</v>
      </c>
      <c r="D15" s="13" t="str">
        <f aca="false">IF(E15&gt;200,"7",IF(E15&gt;150,"6",IF(E15&gt;115,"5",IF(E15&gt;84,"4",IF(E15&gt;50,"3",IF(E15&gt;30,"2","1"))))))</f>
        <v>4</v>
      </c>
      <c r="E15" s="14" t="n">
        <v>110.266075633132</v>
      </c>
      <c r="F15" s="3" t="str">
        <f aca="false">CONCATENATE(B15,D15)</f>
        <v>34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0.314285714285714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3</v>
      </c>
      <c r="C16" s="14" t="n">
        <v>73.2744775452374</v>
      </c>
      <c r="D16" s="13" t="str">
        <f aca="false">IF(E16&gt;200,"7",IF(E16&gt;150,"6",IF(E16&gt;115,"5",IF(E16&gt;84,"4",IF(E16&gt;50,"3",IF(E16&gt;30,"2","1"))))))</f>
        <v>7</v>
      </c>
      <c r="E16" s="14" t="n">
        <v>248.442612344492</v>
      </c>
      <c r="F16" s="3" t="str">
        <f aca="false">CONCATENATE(B16,D16)</f>
        <v>37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5</v>
      </c>
      <c r="N16" s="1" t="n">
        <f aca="false">N7</f>
        <v>6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0.286530612244898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3</v>
      </c>
      <c r="C17" s="14" t="n">
        <v>61.712615993684</v>
      </c>
      <c r="D17" s="13" t="str">
        <f aca="false">IF(E17&gt;200,"7",IF(E17&gt;150,"6",IF(E17&gt;115,"5",IF(E17&gt;84,"4",IF(E17&gt;50,"3",IF(E17&gt;30,"2","1"))))))</f>
        <v>6</v>
      </c>
      <c r="E17" s="14" t="n">
        <v>152.042404201517</v>
      </c>
      <c r="F17" s="3" t="str">
        <f aca="false">CONCATENATE(B17,D17)</f>
        <v>36</v>
      </c>
      <c r="G17" s="31" t="n">
        <v>4</v>
      </c>
      <c r="H17" s="3" t="s">
        <v>79</v>
      </c>
      <c r="J17" s="1" t="s">
        <v>80</v>
      </c>
      <c r="K17" s="1" t="n">
        <f aca="false">R4-K16</f>
        <v>1</v>
      </c>
      <c r="L17" s="1" t="n">
        <f aca="false">R5-L16</f>
        <v>1</v>
      </c>
      <c r="M17" s="1" t="n">
        <f aca="false">R6-M16</f>
        <v>18</v>
      </c>
      <c r="N17" s="1" t="n">
        <f aca="false">R7-N16</f>
        <v>4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0.363265306122449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3</v>
      </c>
      <c r="C18" s="14" t="n">
        <v>76.2126658573034</v>
      </c>
      <c r="D18" s="13" t="str">
        <f aca="false">IF(E18&gt;200,"7",IF(E18&gt;150,"6",IF(E18&gt;115,"5",IF(E18&gt;84,"4",IF(E18&gt;50,"3",IF(E18&gt;30,"2","1"))))))</f>
        <v>4</v>
      </c>
      <c r="E18" s="14" t="n">
        <v>84.2615012106538</v>
      </c>
      <c r="F18" s="3" t="str">
        <f aca="false">CONCATENATE(B18,D18)</f>
        <v>34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0</v>
      </c>
      <c r="M18" s="1" t="n">
        <f aca="false">M11-M16</f>
        <v>2</v>
      </c>
      <c r="N18" s="1" t="n">
        <f aca="false">N11-N16</f>
        <v>13</v>
      </c>
      <c r="O18" s="1" t="n">
        <f aca="false">O11-O16</f>
        <v>5</v>
      </c>
      <c r="P18" s="1" t="n">
        <f aca="false">P11-P16</f>
        <v>3</v>
      </c>
      <c r="Q18" s="1" t="n">
        <f aca="false">Q11-Q16</f>
        <v>1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3</v>
      </c>
      <c r="C19" s="14" t="n">
        <v>81.2350003054483</v>
      </c>
      <c r="D19" s="13" t="str">
        <f aca="false">IF(E19&gt;200,"7",IF(E19&gt;150,"6",IF(E19&gt;115,"5",IF(E19&gt;84,"4",IF(E19&gt;50,"3",IF(E19&gt;30,"2","1"))))))</f>
        <v>4</v>
      </c>
      <c r="E19" s="14" t="n">
        <v>86.6055091241778</v>
      </c>
      <c r="F19" s="3" t="str">
        <f aca="false">CONCATENATE(B19,D19)</f>
        <v>34</v>
      </c>
      <c r="G19" s="33" t="n">
        <v>6</v>
      </c>
      <c r="H19" s="3" t="s">
        <v>84</v>
      </c>
      <c r="J19" s="1" t="s">
        <v>85</v>
      </c>
      <c r="K19" s="1" t="n">
        <f aca="false">$R$11-R4-K11+K16</f>
        <v>34</v>
      </c>
      <c r="L19" s="1" t="n">
        <f aca="false">$R$11-R5-L11+L16</f>
        <v>34</v>
      </c>
      <c r="M19" s="1" t="n">
        <f aca="false">$R$11-R6-M11+M16</f>
        <v>10</v>
      </c>
      <c r="N19" s="1" t="n">
        <f aca="false">$R$11-R7-N11+N16</f>
        <v>12</v>
      </c>
      <c r="O19" s="1" t="n">
        <f aca="false">$R$11-R8-O11+O16</f>
        <v>30</v>
      </c>
      <c r="P19" s="1" t="n">
        <f aca="false">$R$11-R9-P11+P16</f>
        <v>32</v>
      </c>
      <c r="Q19" s="43" t="n">
        <f aca="false">$R$11-R10-Q11+Q16</f>
        <v>34</v>
      </c>
      <c r="W19" s="0" t="s">
        <v>51</v>
      </c>
      <c r="X19" s="42" t="n">
        <f aca="false">(X15-X16)/(1-X16)</f>
        <v>0.0389016018306636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3</v>
      </c>
      <c r="C20" s="14" t="n">
        <v>80.0418535127056</v>
      </c>
      <c r="D20" s="13" t="str">
        <f aca="false">IF(E20&gt;200,"7",IF(E20&gt;150,"6",IF(E20&gt;115,"5",IF(E20&gt;84,"4",IF(E20&gt;50,"3",IF(E20&gt;30,"2","1"))))))</f>
        <v>4</v>
      </c>
      <c r="E20" s="14" t="n">
        <v>111.270553064275</v>
      </c>
      <c r="F20" s="3" t="str">
        <f aca="false">CONCATENATE(B20,D20)</f>
        <v>34</v>
      </c>
      <c r="G20" s="34" t="n">
        <v>7</v>
      </c>
      <c r="H20" s="35" t="s">
        <v>86</v>
      </c>
      <c r="J20" s="1" t="s">
        <v>87</v>
      </c>
      <c r="K20" s="1" t="n">
        <f aca="false">SUM(K16:K19)</f>
        <v>35</v>
      </c>
      <c r="L20" s="1" t="n">
        <f aca="false">SUM(L16:L19)</f>
        <v>35</v>
      </c>
      <c r="M20" s="1" t="n">
        <f aca="false">SUM(M16:M19)</f>
        <v>35</v>
      </c>
      <c r="N20" s="1" t="n">
        <f aca="false">SUM(N16:N19)</f>
        <v>35</v>
      </c>
      <c r="O20" s="1" t="n">
        <f aca="false">SUM(O16:O19)</f>
        <v>35</v>
      </c>
      <c r="P20" s="1" t="n">
        <f aca="false">SUM(P16:P19)</f>
        <v>35</v>
      </c>
      <c r="Q20" s="1" t="n">
        <f aca="false">SUM(Q16:Q19)</f>
        <v>35</v>
      </c>
      <c r="W20" s="0" t="s">
        <v>52</v>
      </c>
      <c r="X20" s="42" t="n">
        <f aca="false">(X15-X16)/(1-X17)</f>
        <v>0.0435897435897436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4</v>
      </c>
      <c r="C21" s="14" t="n">
        <v>96.8392574282871</v>
      </c>
      <c r="D21" s="13" t="str">
        <f aca="false">IF(E21&gt;200,"7",IF(E21&gt;150,"6",IF(E21&gt;115,"5",IF(E21&gt;84,"4",IF(E21&gt;50,"3",IF(E21&gt;30,"2","1"))))))</f>
        <v>1</v>
      </c>
      <c r="E21" s="14"/>
      <c r="G21" s="35"/>
      <c r="H21" s="35"/>
      <c r="W21" s="0" t="s">
        <v>53</v>
      </c>
      <c r="X21" s="42" t="n">
        <f aca="false">(K4+L5+M6+N7+O8+P9+Q10)/R11</f>
        <v>0.314285714285714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3</v>
      </c>
      <c r="C22" s="14" t="n">
        <v>57.337352623472</v>
      </c>
      <c r="D22" s="13" t="str">
        <f aca="false">IF(E22&gt;200,"7",IF(E22&gt;150,"6",IF(E22&gt;115,"5",IF(E22&gt;84,"4",IF(E22&gt;50,"3",IF(E22&gt;30,"2","1"))))))</f>
        <v>5</v>
      </c>
      <c r="E22" s="14" t="n">
        <v>133.288635601743</v>
      </c>
      <c r="F22" s="3" t="str">
        <f aca="false">CONCATENATE(B22,D22)</f>
        <v>35</v>
      </c>
      <c r="G22" s="35"/>
      <c r="H22" s="35"/>
      <c r="I22" s="9" t="s">
        <v>89</v>
      </c>
      <c r="J22" s="1" t="s">
        <v>90</v>
      </c>
      <c r="K22" s="44" t="n">
        <f aca="false">(K16+K18)/K20</f>
        <v>0</v>
      </c>
      <c r="L22" s="44" t="n">
        <f aca="false">(L16+L18)/L20</f>
        <v>0</v>
      </c>
      <c r="M22" s="44" t="n">
        <f aca="false">(M16+M18)/M20</f>
        <v>0.2</v>
      </c>
      <c r="N22" s="44" t="n">
        <f aca="false">(N16+N18)/N20</f>
        <v>0.542857142857143</v>
      </c>
      <c r="O22" s="44" t="n">
        <f aca="false">(O16+O18)/O20</f>
        <v>0.142857142857143</v>
      </c>
      <c r="P22" s="44" t="n">
        <f aca="false">(P16+P18)/P20</f>
        <v>0.0857142857142857</v>
      </c>
      <c r="Q22" s="44" t="n">
        <f aca="false">(Q16+Q18)/Q20</f>
        <v>0.0285714285714286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3</v>
      </c>
      <c r="C23" s="14" t="n">
        <v>72.1167834063438</v>
      </c>
      <c r="D23" s="13" t="str">
        <f aca="false">IF(E23&gt;200,"7",IF(E23&gt;150,"6",IF(E23&gt;115,"5",IF(E23&gt;84,"4",IF(E23&gt;50,"3",IF(E23&gt;30,"2","1"))))))</f>
        <v>3</v>
      </c>
      <c r="E23" s="14" t="n">
        <v>78.5635541138158</v>
      </c>
      <c r="F23" s="3" t="str">
        <f aca="false">CONCATENATE(B23,D23)</f>
        <v>33</v>
      </c>
      <c r="I23" s="9" t="s">
        <v>93</v>
      </c>
      <c r="J23" s="1" t="s">
        <v>94</v>
      </c>
      <c r="K23" s="44" t="n">
        <f aca="false">(K16+K17)/K20</f>
        <v>0.0285714285714286</v>
      </c>
      <c r="L23" s="44" t="n">
        <f aca="false">(L16+L17)/L20</f>
        <v>0.0285714285714286</v>
      </c>
      <c r="M23" s="44" t="n">
        <f aca="false">(M16+M17)/M20</f>
        <v>0.657142857142857</v>
      </c>
      <c r="N23" s="44" t="n">
        <f aca="false">(N16+N17)/N20</f>
        <v>0.285714285714286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3</v>
      </c>
      <c r="C24" s="14" t="n">
        <v>51.9292512729725</v>
      </c>
      <c r="D24" s="13" t="str">
        <f aca="false">IF(E24&gt;200,"7",IF(E24&gt;150,"6",IF(E24&gt;115,"5",IF(E24&gt;84,"4",IF(E24&gt;50,"3",IF(E24&gt;30,"2","1"))))))</f>
        <v>6</v>
      </c>
      <c r="E24" s="14" t="n">
        <v>160.11532241052</v>
      </c>
      <c r="F24" s="3" t="str">
        <f aca="false">CONCATENATE(B24,D24)</f>
        <v>36</v>
      </c>
      <c r="I24" s="9" t="s">
        <v>96</v>
      </c>
      <c r="J24" s="1" t="s">
        <v>97</v>
      </c>
      <c r="K24" s="44" t="e">
        <f aca="false">(K16+K17)/(K16+K18)</f>
        <v>#DIV/0!</v>
      </c>
      <c r="L24" s="44" t="e">
        <f aca="false">(L16+L17)/(L16+L18)</f>
        <v>#DIV/0!</v>
      </c>
      <c r="M24" s="44" t="n">
        <f aca="false">(M16+M17)/(M16+M18)</f>
        <v>3.28571428571429</v>
      </c>
      <c r="N24" s="44" t="n">
        <f aca="false">(N16+N17)/(N16+N18)</f>
        <v>0.526315789473684</v>
      </c>
      <c r="O24" s="44" t="n">
        <f aca="false">(O16+O17)/(O16+O18)</f>
        <v>0</v>
      </c>
      <c r="P24" s="44" t="n">
        <f aca="false">(P16+P17)/(P16+P18)</f>
        <v>0</v>
      </c>
      <c r="Q24" s="44" t="n">
        <f aca="false">(Q16+Q17)/(Q16+Q18)</f>
        <v>0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3</v>
      </c>
      <c r="C25" s="14" t="n">
        <v>57.1823438898555</v>
      </c>
      <c r="D25" s="13" t="str">
        <f aca="false">IF(E25&gt;200,"7",IF(E25&gt;150,"6",IF(E25&gt;115,"5",IF(E25&gt;84,"4",IF(E25&gt;50,"3",IF(E25&gt;30,"2","1"))))))</f>
        <v>3</v>
      </c>
      <c r="E25" s="14" t="n">
        <v>66.2677380748846</v>
      </c>
      <c r="F25" s="3" t="str">
        <f aca="false">CONCATENATE(B25,D25)</f>
        <v>33</v>
      </c>
      <c r="I25" s="9" t="s">
        <v>99</v>
      </c>
      <c r="J25" s="1" t="s">
        <v>100</v>
      </c>
      <c r="K25" s="44" t="e">
        <f aca="false">K16/(K16+K18)</f>
        <v>#DIV/0!</v>
      </c>
      <c r="L25" s="44" t="e">
        <f aca="false">L16/(L16+L18)</f>
        <v>#DIV/0!</v>
      </c>
      <c r="M25" s="44" t="n">
        <f aca="false">M16/(M16+M18)</f>
        <v>0.714285714285714</v>
      </c>
      <c r="N25" s="44" t="n">
        <f aca="false">N16/(N16+N18)</f>
        <v>0.31578947368421</v>
      </c>
      <c r="O25" s="44" t="n">
        <f aca="false">O16/(O16+O18)</f>
        <v>0</v>
      </c>
      <c r="P25" s="44" t="n">
        <f aca="false">P16/(P16+P18)</f>
        <v>0</v>
      </c>
      <c r="Q25" s="44" t="n">
        <f aca="false">Q16/(Q16+Q18)</f>
        <v>0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3</v>
      </c>
      <c r="C26" s="14" t="n">
        <v>54.8847537544249</v>
      </c>
      <c r="D26" s="13" t="str">
        <f aca="false">IF(E26&gt;200,"7",IF(E26&gt;150,"6",IF(E26&gt;115,"5",IF(E26&gt;84,"4",IF(E26&gt;50,"3",IF(E26&gt;30,"2","1"))))))</f>
        <v>4</v>
      </c>
      <c r="E26" s="14" t="n">
        <v>88.4912366711607</v>
      </c>
      <c r="F26" s="3" t="str">
        <f aca="false">CONCATENATE(B26,D26)</f>
        <v>34</v>
      </c>
      <c r="I26" s="1" t="s">
        <v>102</v>
      </c>
      <c r="J26" s="1" t="s">
        <v>84</v>
      </c>
      <c r="K26" s="44" t="n">
        <f aca="false">K17/(K17+K19)</f>
        <v>0.0285714285714286</v>
      </c>
      <c r="L26" s="44" t="n">
        <f aca="false">L17/(L17+L19)</f>
        <v>0.0285714285714286</v>
      </c>
      <c r="M26" s="44" t="n">
        <f aca="false">M17/(M17+M19)</f>
        <v>0.642857142857143</v>
      </c>
      <c r="N26" s="44" t="n">
        <f aca="false">N17/(N17+N19)</f>
        <v>0.25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3</v>
      </c>
      <c r="C27" s="14" t="n">
        <v>50.5497101138072</v>
      </c>
      <c r="D27" s="13" t="str">
        <f aca="false">IF(E27&gt;200,"7",IF(E27&gt;150,"6",IF(E27&gt;115,"5",IF(E27&gt;84,"4",IF(E27&gt;50,"3",IF(E27&gt;30,"2","1"))))))</f>
        <v>5</v>
      </c>
      <c r="E27" s="14" t="n">
        <v>136.139145372557</v>
      </c>
      <c r="F27" s="3" t="str">
        <f aca="false">CONCATENATE(B27,D27)</f>
        <v>35</v>
      </c>
      <c r="I27" s="9" t="s">
        <v>104</v>
      </c>
      <c r="J27" s="1" t="s">
        <v>105</v>
      </c>
      <c r="K27" s="44" t="n">
        <f aca="false">K17/(K16+K17)</f>
        <v>1</v>
      </c>
      <c r="L27" s="44" t="n">
        <f aca="false">L17/(L16+L17)</f>
        <v>1</v>
      </c>
      <c r="M27" s="44" t="n">
        <f aca="false">M17/(M16+M17)</f>
        <v>0.782608695652174</v>
      </c>
      <c r="N27" s="44" t="n">
        <f aca="false">N17/(N16+N17)</f>
        <v>0.4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2</v>
      </c>
      <c r="C28" s="14" t="n">
        <v>38.9770983092032</v>
      </c>
      <c r="D28" s="13" t="str">
        <f aca="false">IF(E28&gt;200,"7",IF(E28&gt;150,"6",IF(E28&gt;115,"5",IF(E28&gt;84,"4",IF(E28&gt;50,"3",IF(E28&gt;30,"2","1"))))))</f>
        <v>3</v>
      </c>
      <c r="E28" s="14" t="n">
        <v>74.4578313253012</v>
      </c>
      <c r="F28" s="3" t="str">
        <f aca="false">CONCATENATE(B28,D28)</f>
        <v>23</v>
      </c>
      <c r="I28" s="9" t="s">
        <v>107</v>
      </c>
      <c r="J28" s="1" t="s">
        <v>53</v>
      </c>
      <c r="K28" s="44" t="n">
        <f aca="false">(K16+K19)/K20</f>
        <v>0.971428571428571</v>
      </c>
      <c r="L28" s="44" t="n">
        <f aca="false">(L16+L19)/L20</f>
        <v>0.971428571428571</v>
      </c>
      <c r="M28" s="44" t="n">
        <f aca="false">(M16+M19)/M20</f>
        <v>0.428571428571429</v>
      </c>
      <c r="N28" s="44" t="n">
        <f aca="false">(N16+N19)/N20</f>
        <v>0.514285714285714</v>
      </c>
      <c r="O28" s="44" t="n">
        <f aca="false">(O16+O19)/O20</f>
        <v>0.857142857142857</v>
      </c>
      <c r="P28" s="44" t="n">
        <f aca="false">(P16+P19)/P20</f>
        <v>0.914285714285714</v>
      </c>
      <c r="Q28" s="44" t="n">
        <f aca="false">(Q16+Q19)/Q20</f>
        <v>0.971428571428571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1</v>
      </c>
      <c r="C29" s="14" t="n">
        <v>28.2409451716343</v>
      </c>
      <c r="D29" s="13" t="str">
        <f aca="false">IF(E29&gt;200,"7",IF(E29&gt;150,"6",IF(E29&gt;115,"5",IF(E29&gt;84,"4",IF(E29&gt;50,"3",IF(E29&gt;30,"2","1"))))))</f>
        <v>3</v>
      </c>
      <c r="E29" s="14" t="n">
        <v>51.6085790884719</v>
      </c>
      <c r="F29" s="3" t="str">
        <f aca="false">CONCATENATE(B29,D29)</f>
        <v>13</v>
      </c>
      <c r="I29" s="9" t="s">
        <v>109</v>
      </c>
      <c r="J29" s="1" t="s">
        <v>110</v>
      </c>
      <c r="K29" s="44" t="n">
        <f aca="false">K16/(K16+K17)</f>
        <v>0</v>
      </c>
      <c r="L29" s="44" t="n">
        <f aca="false">L16/(L16+L17)</f>
        <v>0</v>
      </c>
      <c r="M29" s="44" t="n">
        <f aca="false">M16/(M16+M17)</f>
        <v>0.217391304347826</v>
      </c>
      <c r="N29" s="44" t="n">
        <f aca="false">N16/(N16+N17)</f>
        <v>0.6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3</v>
      </c>
      <c r="C30" s="14" t="n">
        <v>58.8963778614894</v>
      </c>
      <c r="D30" s="13" t="str">
        <f aca="false">IF(E30&gt;200,"7",IF(E30&gt;150,"6",IF(E30&gt;115,"5",IF(E30&gt;84,"4",IF(E30&gt;50,"3",IF(E30&gt;30,"2","1"))))))</f>
        <v>4</v>
      </c>
      <c r="E30" s="14" t="n">
        <v>109.655172413793</v>
      </c>
      <c r="F30" s="3" t="str">
        <f aca="false">CONCATENATE(B30,D30)</f>
        <v>34</v>
      </c>
      <c r="I30" s="9" t="s">
        <v>112</v>
      </c>
      <c r="J30" s="1" t="s">
        <v>113</v>
      </c>
      <c r="K30" s="44" t="n">
        <f aca="false">K16/(K16+K17+K18)</f>
        <v>0</v>
      </c>
      <c r="L30" s="44" t="n">
        <f aca="false">L16/(L16+L17+L18)</f>
        <v>0</v>
      </c>
      <c r="M30" s="44" t="n">
        <f aca="false">M16/(M16+M17+M18)</f>
        <v>0.2</v>
      </c>
      <c r="N30" s="44" t="n">
        <f aca="false">N16/(N16+N17+N18)</f>
        <v>0.260869565217391</v>
      </c>
      <c r="O30" s="44" t="n">
        <f aca="false">O16/(O16+O17+O18)</f>
        <v>0</v>
      </c>
      <c r="P30" s="44" t="n">
        <f aca="false">P16/(P16+P17+P18)</f>
        <v>0</v>
      </c>
      <c r="Q30" s="44" t="n">
        <f aca="false">Q16/(Q16+Q17+Q18)</f>
        <v>0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4</v>
      </c>
      <c r="C31" s="14" t="n">
        <v>89.3668997568921</v>
      </c>
      <c r="D31" s="13" t="str">
        <f aca="false">IF(E31&gt;200,"7",IF(E31&gt;150,"6",IF(E31&gt;115,"5",IF(E31&gt;84,"4",IF(E31&gt;50,"3",IF(E31&gt;30,"2","1"))))))</f>
        <v>6</v>
      </c>
      <c r="E31" s="14" t="n">
        <v>174.728583158471</v>
      </c>
      <c r="F31" s="3" t="str">
        <f aca="false">CONCATENATE(B31,D31)</f>
        <v>46</v>
      </c>
      <c r="I31" s="9" t="s">
        <v>115</v>
      </c>
      <c r="J31" s="1" t="s">
        <v>116</v>
      </c>
      <c r="K31" s="44" t="e">
        <f aca="false">K25-K26</f>
        <v>#DIV/0!</v>
      </c>
      <c r="L31" s="44" t="e">
        <f aca="false">L25-L26</f>
        <v>#DIV/0!</v>
      </c>
      <c r="M31" s="44" t="n">
        <f aca="false">M25-M26</f>
        <v>0.0714285714285714</v>
      </c>
      <c r="N31" s="44" t="n">
        <f aca="false">N25-N26</f>
        <v>0.0657894736842105</v>
      </c>
      <c r="O31" s="44" t="n">
        <f aca="false">O25-O26</f>
        <v>0</v>
      </c>
      <c r="P31" s="44" t="n">
        <f aca="false">P25-P26</f>
        <v>0</v>
      </c>
      <c r="Q31" s="44" t="n">
        <f aca="false">Q25-Q26</f>
        <v>0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4</v>
      </c>
      <c r="C32" s="14" t="n">
        <v>91.7596416449126</v>
      </c>
      <c r="D32" s="13" t="str">
        <f aca="false">IF(E32&gt;200,"7",IF(E32&gt;150,"6",IF(E32&gt;115,"5",IF(E32&gt;84,"4",IF(E32&gt;50,"3",IF(E32&gt;30,"2","1"))))))</f>
        <v>4</v>
      </c>
      <c r="E32" s="14" t="n">
        <v>113.610741006457</v>
      </c>
      <c r="F32" s="3" t="str">
        <f aca="false">CONCATENATE(B32,D32)</f>
        <v>44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n">
        <f aca="false">(M16*M19)/(M17*M18)</f>
        <v>1.38888888888889</v>
      </c>
      <c r="N32" s="44" t="n">
        <f aca="false">(N16*N19)/(N17*N18)</f>
        <v>1.38461538461538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4</v>
      </c>
      <c r="C33" s="14" t="n">
        <v>99.5364511977597</v>
      </c>
      <c r="D33" s="13" t="str">
        <f aca="false">IF(E33&gt;200,"7",IF(E33&gt;150,"6",IF(E33&gt;115,"5",IF(E33&gt;84,"4",IF(E33&gt;50,"3",IF(E33&gt;30,"2","1"))))))</f>
        <v>4</v>
      </c>
      <c r="E33" s="14" t="n">
        <v>114.527848648971</v>
      </c>
      <c r="F33" s="3" t="str">
        <f aca="false">CONCATENATE(B33,D33)</f>
        <v>44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3</v>
      </c>
      <c r="C34" s="14" t="n">
        <v>66.3511216452393</v>
      </c>
      <c r="D34" s="13" t="str">
        <f aca="false">IF(E34&gt;200,"7",IF(E34&gt;150,"6",IF(E34&gt;115,"5",IF(E34&gt;84,"4",IF(E34&gt;50,"3",IF(E34&gt;30,"2","1"))))))</f>
        <v>4</v>
      </c>
      <c r="E34" s="14" t="n">
        <v>89.010989010989</v>
      </c>
      <c r="F34" s="3" t="str">
        <f aca="false">CONCATENATE(B34,D34)</f>
        <v>34</v>
      </c>
      <c r="J34" s="1" t="s">
        <v>72</v>
      </c>
      <c r="K34" s="1" t="n">
        <f aca="false">K4+L4+SUM(K5:M5)+SUM(L6:N6)+SUM(M7:O7)+SUM(N8:P8)+SUM(O9:Q9)+SUM(P10:Q10)</f>
        <v>28</v>
      </c>
      <c r="L34" s="1" t="n">
        <f aca="false">K34/R11*100</f>
        <v>80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4</v>
      </c>
      <c r="C35" s="14" t="n">
        <v>93.2944616443069</v>
      </c>
      <c r="D35" s="13" t="str">
        <f aca="false">IF(E35&gt;200,"7",IF(E35&gt;150,"6",IF(E35&gt;115,"5",IF(E35&gt;84,"4",IF(E35&gt;50,"3",IF(E35&gt;30,"2","1"))))))</f>
        <v>4</v>
      </c>
      <c r="E35" s="14" t="n">
        <v>114.181286549708</v>
      </c>
      <c r="F35" s="3" t="str">
        <f aca="false">CONCATENATE(B35,D35)</f>
        <v>44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3</v>
      </c>
      <c r="C36" s="14" t="n">
        <v>73.1891874960847</v>
      </c>
      <c r="D36" s="13" t="str">
        <f aca="false">IF(E36&gt;200,"7",IF(E36&gt;150,"6",IF(E36&gt;115,"5",IF(E36&gt;84,"4",IF(E36&gt;50,"3",IF(E36&gt;30,"2","1"))))))</f>
        <v>4</v>
      </c>
      <c r="E36" s="14" t="n">
        <v>99.2012779552716</v>
      </c>
      <c r="F36" s="3" t="str">
        <f aca="false">CONCATENATE(B36,D36)</f>
        <v>34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4</v>
      </c>
      <c r="C37" s="14" t="n">
        <v>109.077137258404</v>
      </c>
      <c r="D37" s="13" t="str">
        <f aca="false">IF(E37&gt;200,"7",IF(E37&gt;150,"6",IF(E37&gt;115,"5",IF(E37&gt;84,"4",IF(E37&gt;50,"3",IF(E37&gt;30,"2","1"))))))</f>
        <v>5</v>
      </c>
      <c r="E37" s="14" t="n">
        <v>127.191211931767</v>
      </c>
      <c r="F37" s="3" t="str">
        <f aca="false">CONCATENATE(B37,D37)</f>
        <v>45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3</v>
      </c>
      <c r="C38" s="14" t="n">
        <v>70.4767225325885</v>
      </c>
      <c r="D38" s="13" t="str">
        <f aca="false">IF(E38&gt;200,"7",IF(E38&gt;150,"6",IF(E38&gt;115,"5",IF(E38&gt;84,"4",IF(E38&gt;50,"3",IF(E38&gt;30,"2","1"))))))</f>
        <v>4</v>
      </c>
      <c r="E38" s="14" t="n">
        <v>106.983240223464</v>
      </c>
      <c r="F38" s="3" t="str">
        <f aca="false">CONCATENATE(B38,D38)</f>
        <v>34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C3" activeCellId="0" sqref="C3:C3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4</v>
      </c>
      <c r="C3" s="14" t="n">
        <v>84.6434712463115</v>
      </c>
      <c r="D3" s="13" t="str">
        <f aca="false">IF(E3&gt;200,"7",IF(E3&gt;150,"6",IF(E3&gt;115,"5",IF(E3&gt;84,"4",IF(E3&gt;50,"3",IF(E3&gt;30,"2","1"))))))</f>
        <v>4</v>
      </c>
      <c r="E3" s="14" t="n">
        <v>86.1473423725318</v>
      </c>
      <c r="F3" s="3" t="str">
        <f aca="false">CONCATENATE(B3,D3)</f>
        <v>44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4</v>
      </c>
      <c r="C4" s="14" t="n">
        <v>90.0039935387383</v>
      </c>
      <c r="D4" s="13" t="str">
        <f aca="false">IF(E4&gt;200,"7",IF(E4&gt;150,"6",IF(E4&gt;115,"5",IF(E4&gt;84,"4",IF(E4&gt;50,"3",IF(E4&gt;30,"2","1"))))))</f>
        <v>2</v>
      </c>
      <c r="E4" s="14" t="n">
        <v>49.9889822772059</v>
      </c>
      <c r="F4" s="3" t="str">
        <f aca="false">CONCATENATE(B4,D4)</f>
        <v>42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3</v>
      </c>
      <c r="C5" s="14" t="n">
        <v>73.454482071078</v>
      </c>
      <c r="D5" s="13" t="str">
        <f aca="false">IF(E5&gt;200,"7",IF(E5&gt;150,"6",IF(E5&gt;115,"5",IF(E5&gt;84,"4",IF(E5&gt;50,"3",IF(E5&gt;30,"2","1"))))))</f>
        <v>3</v>
      </c>
      <c r="E5" s="14" t="n">
        <v>62.4492427541952</v>
      </c>
      <c r="F5" s="3" t="str">
        <f aca="false">CONCATENATE(B5,D5)</f>
        <v>33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3</v>
      </c>
      <c r="C6" s="14" t="n">
        <v>80.4958071618917</v>
      </c>
      <c r="D6" s="13" t="str">
        <f aca="false">IF(E6&gt;200,"7",IF(E6&gt;150,"6",IF(E6&gt;115,"5",IF(E6&gt;84,"4",IF(E6&gt;50,"3",IF(E6&gt;30,"2","1"))))))</f>
        <v>1</v>
      </c>
      <c r="E6" s="14" t="n">
        <v>20.8888315163179</v>
      </c>
      <c r="F6" s="3" t="str">
        <f aca="false">CONCATENATE(B6,D6)</f>
        <v>31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1</v>
      </c>
      <c r="L6" s="1" t="n">
        <f aca="false">COUNTIF($F$3:$F$401,"32")</f>
        <v>3</v>
      </c>
      <c r="M6" s="24" t="n">
        <f aca="false">COUNTIF($F$3:$F$401,"33")</f>
        <v>5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9</v>
      </c>
      <c r="T6" s="21"/>
      <c r="U6" s="21"/>
      <c r="V6" s="17" t="n">
        <v>3</v>
      </c>
      <c r="W6" s="27" t="n">
        <f aca="false">K6/$R$11</f>
        <v>0.0285714285714286</v>
      </c>
      <c r="X6" s="27" t="n">
        <f aca="false">L6/$R$11</f>
        <v>0.0857142857142857</v>
      </c>
      <c r="Y6" s="26" t="n">
        <f aca="false">M6/$R$11</f>
        <v>0.142857142857143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0.257142857142857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3</v>
      </c>
      <c r="C7" s="14" t="n">
        <v>65.5725055830623</v>
      </c>
      <c r="D7" s="13" t="str">
        <f aca="false">IF(E7&gt;200,"7",IF(E7&gt;150,"6",IF(E7&gt;115,"5",IF(E7&gt;84,"4",IF(E7&gt;50,"3",IF(E7&gt;30,"2","1"))))))</f>
        <v>3</v>
      </c>
      <c r="E7" s="14" t="n">
        <v>70.7575828387157</v>
      </c>
      <c r="F7" s="3" t="str">
        <f aca="false">CONCATENATE(B7,D7)</f>
        <v>33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1</v>
      </c>
      <c r="L7" s="1" t="n">
        <f aca="false">COUNTIF($F$3:$F$401,"42")</f>
        <v>7</v>
      </c>
      <c r="M7" s="1" t="n">
        <f aca="false">COUNTIF($F$3:$F$401,"43")</f>
        <v>10</v>
      </c>
      <c r="N7" s="24" t="n">
        <f aca="false">COUNTIF($F$3:$F$401,"44")</f>
        <v>4</v>
      </c>
      <c r="O7" s="1" t="n">
        <f aca="false">COUNTIF($F$3:$F$401,"45")</f>
        <v>1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23</v>
      </c>
      <c r="T7" s="21"/>
      <c r="U7" s="21"/>
      <c r="V7" s="18" t="n">
        <v>4</v>
      </c>
      <c r="W7" s="27" t="n">
        <f aca="false">K7/$R$11</f>
        <v>0.0285714285714286</v>
      </c>
      <c r="X7" s="27" t="n">
        <f aca="false">L7/$R$11</f>
        <v>0.2</v>
      </c>
      <c r="Y7" s="27" t="n">
        <f aca="false">M7/$R$11</f>
        <v>0.285714285714286</v>
      </c>
      <c r="Z7" s="26" t="n">
        <f aca="false">N7/$R$11</f>
        <v>0.114285714285714</v>
      </c>
      <c r="AA7" s="27" t="n">
        <f aca="false">O7/$R$11</f>
        <v>0.0285714285714286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0.657142857142857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3</v>
      </c>
      <c r="C8" s="14" t="n">
        <v>78.9144112986701</v>
      </c>
      <c r="D8" s="13" t="str">
        <f aca="false">IF(E8&gt;200,"7",IF(E8&gt;150,"6",IF(E8&gt;115,"5",IF(E8&gt;84,"4",IF(E8&gt;50,"3",IF(E8&gt;30,"2","1"))))))</f>
        <v>3</v>
      </c>
      <c r="E8" s="14" t="n">
        <v>74.4433324993745</v>
      </c>
      <c r="F8" s="3" t="str">
        <f aca="false">CONCATENATE(B8,D8)</f>
        <v>33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3</v>
      </c>
      <c r="N8" s="1" t="n">
        <f aca="false">COUNTIF($F$3:$F$401,"54")</f>
        <v>0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3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0.0857142857142857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0.0857142857142857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3</v>
      </c>
      <c r="C9" s="14" t="n">
        <v>65.5069959889297</v>
      </c>
      <c r="D9" s="13" t="str">
        <f aca="false">IF(E9&gt;200,"7",IF(E9&gt;150,"6",IF(E9&gt;115,"5",IF(E9&gt;84,"4",IF(E9&gt;50,"3",IF(E9&gt;30,"2","1"))))))</f>
        <v>2</v>
      </c>
      <c r="E9" s="14" t="n">
        <v>43.4945281077542</v>
      </c>
      <c r="F9" s="3" t="str">
        <f aca="false">CONCATENATE(B9,D9)</f>
        <v>32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4</v>
      </c>
      <c r="C10" s="14" t="n">
        <v>102.001847887736</v>
      </c>
      <c r="D10" s="13" t="str">
        <f aca="false">IF(E10&gt;200,"7",IF(E10&gt;150,"6",IF(E10&gt;115,"5",IF(E10&gt;84,"4",IF(E10&gt;50,"3",IF(E10&gt;30,"2","1"))))))</f>
        <v>4</v>
      </c>
      <c r="E10" s="14" t="n">
        <v>100.074098468632</v>
      </c>
      <c r="F10" s="3" t="str">
        <f aca="false">CONCATENATE(B10,D10)</f>
        <v>44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4</v>
      </c>
      <c r="C11" s="14" t="n">
        <v>88.4425748173627</v>
      </c>
      <c r="D11" s="13" t="str">
        <f aca="false">IF(E11&gt;200,"7",IF(E11&gt;150,"6",IF(E11&gt;115,"5",IF(E11&gt;84,"4",IF(E11&gt;50,"3",IF(E11&gt;30,"2","1"))))))</f>
        <v>3</v>
      </c>
      <c r="E11" s="14" t="n">
        <v>52.026866851047</v>
      </c>
      <c r="F11" s="3" t="str">
        <f aca="false">CONCATENATE(B11,D11)</f>
        <v>43</v>
      </c>
      <c r="G11" s="35"/>
      <c r="H11" s="35"/>
      <c r="I11" s="36"/>
      <c r="J11" s="21"/>
      <c r="K11" s="37" t="n">
        <f aca="false">SUM(K4:K10)</f>
        <v>2</v>
      </c>
      <c r="L11" s="37" t="n">
        <f aca="false">SUM(L4:L10)</f>
        <v>10</v>
      </c>
      <c r="M11" s="37" t="n">
        <f aca="false">SUM(M4:M10)</f>
        <v>18</v>
      </c>
      <c r="N11" s="37" t="n">
        <f aca="false">SUM(N4:N10)</f>
        <v>4</v>
      </c>
      <c r="O11" s="37" t="n">
        <f aca="false">SUM(O4:O10)</f>
        <v>1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35</v>
      </c>
      <c r="T11" s="21"/>
      <c r="U11" s="21"/>
      <c r="V11" s="21"/>
      <c r="W11" s="28" t="n">
        <f aca="false">K11/$R$11</f>
        <v>0.0571428571428571</v>
      </c>
      <c r="X11" s="28" t="n">
        <f aca="false">L11/$R$11</f>
        <v>0.285714285714286</v>
      </c>
      <c r="Y11" s="28" t="n">
        <f aca="false">M11/$R$11</f>
        <v>0.514285714285714</v>
      </c>
      <c r="Z11" s="28" t="n">
        <f aca="false">N11/$R$11</f>
        <v>0.114285714285714</v>
      </c>
      <c r="AA11" s="28" t="n">
        <f aca="false">O11/$R$11</f>
        <v>0.0285714285714286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4</v>
      </c>
      <c r="C12" s="14" t="n">
        <v>86.0667908735992</v>
      </c>
      <c r="D12" s="13" t="str">
        <f aca="false">IF(E12&gt;200,"7",IF(E12&gt;150,"6",IF(E12&gt;115,"5",IF(E12&gt;84,"4",IF(E12&gt;50,"3",IF(E12&gt;30,"2","1"))))))</f>
        <v>3</v>
      </c>
      <c r="E12" s="14" t="n">
        <v>66.2104090402674</v>
      </c>
      <c r="F12" s="3" t="str">
        <f aca="false">CONCATENATE(B12,D12)</f>
        <v>43</v>
      </c>
      <c r="G12" s="35"/>
      <c r="H12" s="35"/>
      <c r="J12" s="46" t="s">
        <v>72</v>
      </c>
      <c r="K12" s="47" t="n">
        <f aca="false">K34</f>
        <v>23</v>
      </c>
      <c r="L12" s="47" t="n">
        <f aca="false">L34</f>
        <v>65.7142857142857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4</v>
      </c>
      <c r="C13" s="14" t="n">
        <v>104.752543160489</v>
      </c>
      <c r="D13" s="13" t="str">
        <f aca="false">IF(E13&gt;200,"7",IF(E13&gt;150,"6",IF(E13&gt;115,"5",IF(E13&gt;84,"4",IF(E13&gt;50,"3",IF(E13&gt;30,"2","1"))))))</f>
        <v>3</v>
      </c>
      <c r="E13" s="14" t="n">
        <v>78.812467800103</v>
      </c>
      <c r="F13" s="3" t="str">
        <f aca="false">CONCATENATE(B13,D13)</f>
        <v>43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4</v>
      </c>
      <c r="C14" s="14" t="n">
        <v>114.076643818098</v>
      </c>
      <c r="D14" s="13" t="str">
        <f aca="false">IF(E14&gt;200,"7",IF(E14&gt;150,"6",IF(E14&gt;115,"5",IF(E14&gt;84,"4",IF(E14&gt;50,"3",IF(E14&gt;30,"2","1"))))))</f>
        <v>3</v>
      </c>
      <c r="E14" s="14" t="n">
        <v>63.4496383021992</v>
      </c>
      <c r="F14" s="3" t="str">
        <f aca="false">CONCATENATE(B14,D14)</f>
        <v>43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5</v>
      </c>
      <c r="C15" s="14" t="n">
        <v>119.568580831545</v>
      </c>
      <c r="D15" s="13" t="str">
        <f aca="false">IF(E15&gt;200,"7",IF(E15&gt;150,"6",IF(E15&gt;115,"5",IF(E15&gt;84,"4",IF(E15&gt;50,"3",IF(E15&gt;30,"2","1"))))))</f>
        <v>3</v>
      </c>
      <c r="E15" s="14" t="n">
        <v>67.3898506575526</v>
      </c>
      <c r="F15" s="3" t="str">
        <f aca="false">CONCATENATE(B15,D15)</f>
        <v>53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0.257142857142857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4</v>
      </c>
      <c r="C16" s="14" t="n">
        <v>102.79110884329</v>
      </c>
      <c r="D16" s="13" t="str">
        <f aca="false">IF(E16&gt;200,"7",IF(E16&gt;150,"6",IF(E16&gt;115,"5",IF(E16&gt;84,"4",IF(E16&gt;50,"3",IF(E16&gt;30,"2","1"))))))</f>
        <v>3</v>
      </c>
      <c r="E16" s="14" t="n">
        <v>68.098215461943</v>
      </c>
      <c r="F16" s="3" t="str">
        <f aca="false">CONCATENATE(B16,D16)</f>
        <v>43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5</v>
      </c>
      <c r="N16" s="1" t="n">
        <f aca="false">N7</f>
        <v>4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0.209795918367347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4</v>
      </c>
      <c r="C17" s="14" t="n">
        <v>100.614582162679</v>
      </c>
      <c r="D17" s="13" t="str">
        <f aca="false">IF(E17&gt;200,"7",IF(E17&gt;150,"6",IF(E17&gt;115,"5",IF(E17&gt;84,"4",IF(E17&gt;50,"3",IF(E17&gt;30,"2","1"))))))</f>
        <v>2</v>
      </c>
      <c r="E17" s="14" t="n">
        <v>33.8260432378079</v>
      </c>
      <c r="F17" s="3" t="str">
        <f aca="false">CONCATENATE(B17,D17)</f>
        <v>42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4</v>
      </c>
      <c r="N17" s="1" t="n">
        <f aca="false">R7-N16</f>
        <v>19</v>
      </c>
      <c r="O17" s="1" t="n">
        <f aca="false">R8-O16</f>
        <v>3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0.363265306122449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4</v>
      </c>
      <c r="C18" s="14" t="n">
        <v>109.565030083533</v>
      </c>
      <c r="D18" s="13" t="str">
        <f aca="false">IF(E18&gt;200,"7",IF(E18&gt;150,"6",IF(E18&gt;115,"5",IF(E18&gt;84,"4",IF(E18&gt;50,"3",IF(E18&gt;30,"2","1"))))))</f>
        <v>2</v>
      </c>
      <c r="E18" s="14" t="n">
        <v>45.4319761668322</v>
      </c>
      <c r="F18" s="3" t="str">
        <f aca="false">CONCATENATE(B18,D18)</f>
        <v>42</v>
      </c>
      <c r="G18" s="32" t="n">
        <v>5</v>
      </c>
      <c r="H18" s="3" t="s">
        <v>82</v>
      </c>
      <c r="J18" s="1" t="s">
        <v>83</v>
      </c>
      <c r="K18" s="1" t="n">
        <f aca="false">K11-K16</f>
        <v>2</v>
      </c>
      <c r="L18" s="1" t="n">
        <f aca="false">L11-L16</f>
        <v>10</v>
      </c>
      <c r="M18" s="1" t="n">
        <f aca="false">M11-M16</f>
        <v>13</v>
      </c>
      <c r="N18" s="1" t="n">
        <f aca="false">N11-N16</f>
        <v>0</v>
      </c>
      <c r="O18" s="1" t="n">
        <f aca="false">O11-O16</f>
        <v>1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5</v>
      </c>
      <c r="C19" s="14" t="n">
        <v>118.296947056158</v>
      </c>
      <c r="D19" s="13" t="str">
        <f aca="false">IF(E19&gt;200,"7",IF(E19&gt;150,"6",IF(E19&gt;115,"5",IF(E19&gt;84,"4",IF(E19&gt;50,"3",IF(E19&gt;30,"2","1"))))))</f>
        <v>3</v>
      </c>
      <c r="E19" s="14" t="n">
        <v>71.2759759176539</v>
      </c>
      <c r="F19" s="3" t="str">
        <f aca="false">CONCATENATE(B19,D19)</f>
        <v>53</v>
      </c>
      <c r="G19" s="33" t="n">
        <v>6</v>
      </c>
      <c r="H19" s="3" t="s">
        <v>84</v>
      </c>
      <c r="J19" s="1" t="s">
        <v>85</v>
      </c>
      <c r="K19" s="1" t="n">
        <f aca="false">$R$11-R4-K11+K16</f>
        <v>33</v>
      </c>
      <c r="L19" s="1" t="n">
        <f aca="false">$R$11-R5-L11+L16</f>
        <v>25</v>
      </c>
      <c r="M19" s="1" t="n">
        <f aca="false">$R$11-R6-M11+M16</f>
        <v>13</v>
      </c>
      <c r="N19" s="1" t="n">
        <f aca="false">$R$11-R7-N11+N16</f>
        <v>12</v>
      </c>
      <c r="O19" s="1" t="n">
        <f aca="false">$R$11-R8-O11+O16</f>
        <v>31</v>
      </c>
      <c r="P19" s="1" t="n">
        <f aca="false">$R$11-R9-P11+P16</f>
        <v>35</v>
      </c>
      <c r="Q19" s="43" t="n">
        <f aca="false">$R$11-R10-Q11+Q16</f>
        <v>35</v>
      </c>
      <c r="W19" s="0" t="s">
        <v>51</v>
      </c>
      <c r="X19" s="42" t="n">
        <f aca="false">(X15-X16)/(1-X16)</f>
        <v>0.0599173553719008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4</v>
      </c>
      <c r="C20" s="14" t="n">
        <v>110.311153422187</v>
      </c>
      <c r="D20" s="13" t="str">
        <f aca="false">IF(E20&gt;200,"7",IF(E20&gt;150,"6",IF(E20&gt;115,"5",IF(E20&gt;84,"4",IF(E20&gt;50,"3",IF(E20&gt;30,"2","1"))))))</f>
        <v>2</v>
      </c>
      <c r="E20" s="14" t="n">
        <v>35.3735702117303</v>
      </c>
      <c r="F20" s="3" t="str">
        <f aca="false">CONCATENATE(B20,D20)</f>
        <v>42</v>
      </c>
      <c r="G20" s="34" t="n">
        <v>7</v>
      </c>
      <c r="H20" s="35" t="s">
        <v>86</v>
      </c>
      <c r="J20" s="1" t="s">
        <v>87</v>
      </c>
      <c r="K20" s="1" t="n">
        <f aca="false">SUM(K16:K19)</f>
        <v>35</v>
      </c>
      <c r="L20" s="1" t="n">
        <f aca="false">SUM(L16:L19)</f>
        <v>35</v>
      </c>
      <c r="M20" s="1" t="n">
        <f aca="false">SUM(M16:M19)</f>
        <v>35</v>
      </c>
      <c r="N20" s="1" t="n">
        <f aca="false">SUM(N16:N19)</f>
        <v>35</v>
      </c>
      <c r="O20" s="1" t="n">
        <f aca="false">SUM(O16:O19)</f>
        <v>35</v>
      </c>
      <c r="P20" s="1" t="n">
        <f aca="false">SUM(P16:P19)</f>
        <v>35</v>
      </c>
      <c r="Q20" s="1" t="n">
        <f aca="false">SUM(Q16:Q19)</f>
        <v>35</v>
      </c>
      <c r="W20" s="0" t="s">
        <v>52</v>
      </c>
      <c r="X20" s="42" t="n">
        <f aca="false">(X15-X16)/(1-X17)</f>
        <v>0.0743589743589743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5</v>
      </c>
      <c r="C21" s="14" t="n">
        <v>145.08633773335</v>
      </c>
      <c r="D21" s="13" t="str">
        <f aca="false">IF(E21&gt;200,"7",IF(E21&gt;150,"6",IF(E21&gt;115,"5",IF(E21&gt;84,"4",IF(E21&gt;50,"3",IF(E21&gt;30,"2","1"))))))</f>
        <v>1</v>
      </c>
      <c r="E21" s="14"/>
      <c r="G21" s="35"/>
      <c r="H21" s="35"/>
      <c r="W21" s="0" t="s">
        <v>53</v>
      </c>
      <c r="X21" s="42" t="n">
        <f aca="false">(K4+L5+M6+N7+O8+P9+Q10)/R11</f>
        <v>0.257142857142857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3</v>
      </c>
      <c r="C22" s="14" t="n">
        <v>78.2982160866968</v>
      </c>
      <c r="D22" s="13" t="str">
        <f aca="false">IF(E22&gt;200,"7",IF(E22&gt;150,"6",IF(E22&gt;115,"5",IF(E22&gt;84,"4",IF(E22&gt;50,"3",IF(E22&gt;30,"2","1"))))))</f>
        <v>3</v>
      </c>
      <c r="E22" s="14" t="n">
        <v>70.510720396054</v>
      </c>
      <c r="F22" s="3" t="str">
        <f aca="false">CONCATENATE(B22,D22)</f>
        <v>33</v>
      </c>
      <c r="G22" s="35"/>
      <c r="H22" s="35"/>
      <c r="I22" s="9" t="s">
        <v>89</v>
      </c>
      <c r="J22" s="1" t="s">
        <v>90</v>
      </c>
      <c r="K22" s="44" t="n">
        <f aca="false">(K16+K18)/K20</f>
        <v>0.0571428571428571</v>
      </c>
      <c r="L22" s="44" t="n">
        <f aca="false">(L16+L18)/L20</f>
        <v>0.285714285714286</v>
      </c>
      <c r="M22" s="44" t="n">
        <f aca="false">(M16+M18)/M20</f>
        <v>0.514285714285714</v>
      </c>
      <c r="N22" s="44" t="n">
        <f aca="false">(N16+N18)/N20</f>
        <v>0.114285714285714</v>
      </c>
      <c r="O22" s="44" t="n">
        <f aca="false">(O16+O18)/O20</f>
        <v>0.0285714285714286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4</v>
      </c>
      <c r="C23" s="14" t="n">
        <v>99.1457068618394</v>
      </c>
      <c r="D23" s="13" t="str">
        <f aca="false">IF(E23&gt;200,"7",IF(E23&gt;150,"6",IF(E23&gt;115,"5",IF(E23&gt;84,"4",IF(E23&gt;50,"3",IF(E23&gt;30,"2","1"))))))</f>
        <v>4</v>
      </c>
      <c r="E23" s="14" t="n">
        <v>91.7813366102489</v>
      </c>
      <c r="F23" s="3" t="str">
        <f aca="false">CONCATENATE(B23,D23)</f>
        <v>44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</v>
      </c>
      <c r="M23" s="44" t="n">
        <f aca="false">(M16+M17)/M20</f>
        <v>0.257142857142857</v>
      </c>
      <c r="N23" s="44" t="n">
        <f aca="false">(N16+N17)/N20</f>
        <v>0.657142857142857</v>
      </c>
      <c r="O23" s="44" t="n">
        <f aca="false">(O16+O17)/O20</f>
        <v>0.0857142857142857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90.031632731661</v>
      </c>
      <c r="D24" s="13" t="str">
        <f aca="false">IF(E24&gt;200,"7",IF(E24&gt;150,"6",IF(E24&gt;115,"5",IF(E24&gt;84,"4",IF(E24&gt;50,"3",IF(E24&gt;30,"2","1"))))))</f>
        <v>3</v>
      </c>
      <c r="E24" s="14" t="n">
        <v>56.5691837625491</v>
      </c>
      <c r="F24" s="3" t="str">
        <f aca="false">CONCATENATE(B24,D24)</f>
        <v>43</v>
      </c>
      <c r="I24" s="9" t="s">
        <v>96</v>
      </c>
      <c r="J24" s="1" t="s">
        <v>97</v>
      </c>
      <c r="K24" s="44" t="n">
        <f aca="false">(K16+K17)/(K16+K18)</f>
        <v>0</v>
      </c>
      <c r="L24" s="44" t="n">
        <f aca="false">(L16+L17)/(L16+L18)</f>
        <v>0</v>
      </c>
      <c r="M24" s="44" t="n">
        <f aca="false">(M16+M17)/(M16+M18)</f>
        <v>0.5</v>
      </c>
      <c r="N24" s="44" t="n">
        <f aca="false">(N16+N17)/(N16+N18)</f>
        <v>5.75</v>
      </c>
      <c r="O24" s="44" t="n">
        <f aca="false">(O16+O17)/(O16+O18)</f>
        <v>3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3</v>
      </c>
      <c r="C25" s="14" t="n">
        <v>75.221831612185</v>
      </c>
      <c r="D25" s="13" t="str">
        <f aca="false">IF(E25&gt;200,"7",IF(E25&gt;150,"6",IF(E25&gt;115,"5",IF(E25&gt;84,"4",IF(E25&gt;50,"3",IF(E25&gt;30,"2","1"))))))</f>
        <v>2</v>
      </c>
      <c r="E25" s="14" t="n">
        <v>36.2835492179626</v>
      </c>
      <c r="F25" s="3" t="str">
        <f aca="false">CONCATENATE(B25,D25)</f>
        <v>32</v>
      </c>
      <c r="I25" s="9" t="s">
        <v>99</v>
      </c>
      <c r="J25" s="1" t="s">
        <v>100</v>
      </c>
      <c r="K25" s="44" t="n">
        <f aca="false">K16/(K16+K18)</f>
        <v>0</v>
      </c>
      <c r="L25" s="44" t="n">
        <f aca="false">L16/(L16+L18)</f>
        <v>0</v>
      </c>
      <c r="M25" s="44" t="n">
        <f aca="false">M16/(M16+M18)</f>
        <v>0.277777777777778</v>
      </c>
      <c r="N25" s="44" t="n">
        <f aca="false">N16/(N16+N18)</f>
        <v>1</v>
      </c>
      <c r="O25" s="44" t="n">
        <f aca="false">O16/(O16+O18)</f>
        <v>0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4</v>
      </c>
      <c r="C26" s="14" t="n">
        <v>99.3154682068267</v>
      </c>
      <c r="D26" s="13" t="str">
        <f aca="false">IF(E26&gt;200,"7",IF(E26&gt;150,"6",IF(E26&gt;115,"5",IF(E26&gt;84,"4",IF(E26&gt;50,"3",IF(E26&gt;30,"2","1"))))))</f>
        <v>1</v>
      </c>
      <c r="E26" s="14" t="n">
        <v>20.1023731968357</v>
      </c>
      <c r="F26" s="3" t="str">
        <f aca="false">CONCATENATE(B26,D26)</f>
        <v>41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</v>
      </c>
      <c r="M26" s="44" t="n">
        <f aca="false">M17/(M17+M19)</f>
        <v>0.235294117647059</v>
      </c>
      <c r="N26" s="44" t="n">
        <f aca="false">N17/(N17+N19)</f>
        <v>0.612903225806452</v>
      </c>
      <c r="O26" s="44" t="n">
        <f aca="false">O17/(O17+O19)</f>
        <v>0.0882352941176471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4</v>
      </c>
      <c r="C27" s="14" t="n">
        <v>86.448139442097</v>
      </c>
      <c r="D27" s="13" t="str">
        <f aca="false">IF(E27&gt;200,"7",IF(E27&gt;150,"6",IF(E27&gt;115,"5",IF(E27&gt;84,"4",IF(E27&gt;50,"3",IF(E27&gt;30,"2","1"))))))</f>
        <v>3</v>
      </c>
      <c r="E27" s="14" t="n">
        <v>57.121843589115</v>
      </c>
      <c r="F27" s="3" t="str">
        <f aca="false">CONCATENATE(B27,D27)</f>
        <v>43</v>
      </c>
      <c r="I27" s="9" t="s">
        <v>104</v>
      </c>
      <c r="J27" s="1" t="s">
        <v>105</v>
      </c>
      <c r="K27" s="44" t="e">
        <f aca="false">K17/(K16+K17)</f>
        <v>#DIV/0!</v>
      </c>
      <c r="L27" s="44" t="e">
        <f aca="false">L17/(L16+L17)</f>
        <v>#DIV/0!</v>
      </c>
      <c r="M27" s="44" t="n">
        <f aca="false">M17/(M16+M17)</f>
        <v>0.444444444444444</v>
      </c>
      <c r="N27" s="44" t="n">
        <f aca="false">N17/(N16+N17)</f>
        <v>0.826086956521739</v>
      </c>
      <c r="O27" s="44" t="n">
        <f aca="false">O17/(O16+O17)</f>
        <v>1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4</v>
      </c>
      <c r="C28" s="14" t="n">
        <v>86.1735296433352</v>
      </c>
      <c r="D28" s="13" t="str">
        <f aca="false">IF(E28&gt;200,"7",IF(E28&gt;150,"6",IF(E28&gt;115,"5",IF(E28&gt;84,"4",IF(E28&gt;50,"3",IF(E28&gt;30,"2","1"))))))</f>
        <v>3</v>
      </c>
      <c r="E28" s="14" t="n">
        <v>74.9940949531533</v>
      </c>
      <c r="F28" s="3" t="str">
        <f aca="false">CONCATENATE(B28,D28)</f>
        <v>43</v>
      </c>
      <c r="I28" s="9" t="s">
        <v>107</v>
      </c>
      <c r="J28" s="1" t="s">
        <v>53</v>
      </c>
      <c r="K28" s="44" t="n">
        <f aca="false">(K16+K19)/K20</f>
        <v>0.942857142857143</v>
      </c>
      <c r="L28" s="44" t="n">
        <f aca="false">(L16+L19)/L20</f>
        <v>0.714285714285714</v>
      </c>
      <c r="M28" s="44" t="n">
        <f aca="false">(M16+M19)/M20</f>
        <v>0.514285714285714</v>
      </c>
      <c r="N28" s="44" t="n">
        <f aca="false">(N16+N19)/N20</f>
        <v>0.457142857142857</v>
      </c>
      <c r="O28" s="44" t="n">
        <f aca="false">(O16+O19)/O20</f>
        <v>0.885714285714286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4</v>
      </c>
      <c r="C29" s="14" t="n">
        <v>100.436288164291</v>
      </c>
      <c r="D29" s="13" t="str">
        <f aca="false">IF(E29&gt;200,"7",IF(E29&gt;150,"6",IF(E29&gt;115,"5",IF(E29&gt;84,"4",IF(E29&gt;50,"3",IF(E29&gt;30,"2","1"))))))</f>
        <v>4</v>
      </c>
      <c r="E29" s="14" t="n">
        <v>106.685236768802</v>
      </c>
      <c r="F29" s="3" t="str">
        <f aca="false">CONCATENATE(B29,D29)</f>
        <v>44</v>
      </c>
      <c r="I29" s="9" t="s">
        <v>109</v>
      </c>
      <c r="J29" s="1" t="s">
        <v>110</v>
      </c>
      <c r="K29" s="44" t="e">
        <f aca="false">K16/(K16+K17)</f>
        <v>#DIV/0!</v>
      </c>
      <c r="L29" s="44" t="e">
        <f aca="false">L16/(L16+L17)</f>
        <v>#DIV/0!</v>
      </c>
      <c r="M29" s="44" t="n">
        <f aca="false">M16/(M16+M17)</f>
        <v>0.555555555555556</v>
      </c>
      <c r="N29" s="44" t="n">
        <f aca="false">N16/(N16+N17)</f>
        <v>0.173913043478261</v>
      </c>
      <c r="O29" s="44" t="n">
        <f aca="false">O16/(O16+O17)</f>
        <v>0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3</v>
      </c>
      <c r="C30" s="14" t="n">
        <v>82.7776063675185</v>
      </c>
      <c r="D30" s="13" t="str">
        <f aca="false">IF(E30&gt;200,"7",IF(E30&gt;150,"6",IF(E30&gt;115,"5",IF(E30&gt;84,"4",IF(E30&gt;50,"3",IF(E30&gt;30,"2","1"))))))</f>
        <v>3</v>
      </c>
      <c r="E30" s="14" t="n">
        <v>63.169897377423</v>
      </c>
      <c r="F30" s="3" t="str">
        <f aca="false">CONCATENATE(B30,D30)</f>
        <v>33</v>
      </c>
      <c r="I30" s="9" t="s">
        <v>112</v>
      </c>
      <c r="J30" s="1" t="s">
        <v>113</v>
      </c>
      <c r="K30" s="44" t="n">
        <f aca="false">K16/(K16+K17+K18)</f>
        <v>0</v>
      </c>
      <c r="L30" s="44" t="n">
        <f aca="false">L16/(L16+L17+L18)</f>
        <v>0</v>
      </c>
      <c r="M30" s="44" t="n">
        <f aca="false">M16/(M16+M17+M18)</f>
        <v>0.227272727272727</v>
      </c>
      <c r="N30" s="44" t="n">
        <f aca="false">N16/(N16+N17+N18)</f>
        <v>0.173913043478261</v>
      </c>
      <c r="O30" s="44" t="n">
        <f aca="false">O16/(O16+O17+O18)</f>
        <v>0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4</v>
      </c>
      <c r="C31" s="14" t="n">
        <v>112.92037218673</v>
      </c>
      <c r="D31" s="13" t="str">
        <f aca="false">IF(E31&gt;200,"7",IF(E31&gt;150,"6",IF(E31&gt;115,"5",IF(E31&gt;84,"4",IF(E31&gt;50,"3",IF(E31&gt;30,"2","1"))))))</f>
        <v>2</v>
      </c>
      <c r="E31" s="14" t="n">
        <v>35.0428120775124</v>
      </c>
      <c r="F31" s="3" t="str">
        <f aca="false">CONCATENATE(B31,D31)</f>
        <v>42</v>
      </c>
      <c r="I31" s="9" t="s">
        <v>115</v>
      </c>
      <c r="J31" s="1" t="s">
        <v>116</v>
      </c>
      <c r="K31" s="44" t="n">
        <f aca="false">K25-K26</f>
        <v>0</v>
      </c>
      <c r="L31" s="44" t="n">
        <f aca="false">L25-L26</f>
        <v>0</v>
      </c>
      <c r="M31" s="44" t="n">
        <f aca="false">M25-M26</f>
        <v>0.042483660130719</v>
      </c>
      <c r="N31" s="44" t="n">
        <f aca="false">N25-N26</f>
        <v>0.387096774193548</v>
      </c>
      <c r="O31" s="44" t="n">
        <f aca="false">O25-O26</f>
        <v>-0.0882352941176471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5</v>
      </c>
      <c r="C32" s="14" t="n">
        <v>118.100437470624</v>
      </c>
      <c r="D32" s="13" t="str">
        <f aca="false">IF(E32&gt;200,"7",IF(E32&gt;150,"6",IF(E32&gt;115,"5",IF(E32&gt;84,"4",IF(E32&gt;50,"3",IF(E32&gt;30,"2","1"))))))</f>
        <v>3</v>
      </c>
      <c r="E32" s="14" t="n">
        <v>62.6920712968654</v>
      </c>
      <c r="F32" s="3" t="str">
        <f aca="false">CONCATENATE(B32,D32)</f>
        <v>53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n">
        <f aca="false">(M16*M19)/(M17*M18)</f>
        <v>1.25</v>
      </c>
      <c r="N32" s="44" t="e">
        <f aca="false">(N16*N19)/(N17*N18)</f>
        <v>#DIV/0!</v>
      </c>
      <c r="O32" s="44" t="n">
        <f aca="false">(O16*O19)/(O17*O18)</f>
        <v>0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4</v>
      </c>
      <c r="C33" s="14" t="n">
        <v>90.0287195366828</v>
      </c>
      <c r="D33" s="13" t="str">
        <f aca="false">IF(E33&gt;200,"7",IF(E33&gt;150,"6",IF(E33&gt;115,"5",IF(E33&gt;84,"4",IF(E33&gt;50,"3",IF(E33&gt;30,"2","1"))))))</f>
        <v>5</v>
      </c>
      <c r="E33" s="14" t="n">
        <v>147.068511198946</v>
      </c>
      <c r="F33" s="3" t="str">
        <f aca="false">CONCATENATE(B33,D33)</f>
        <v>45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3</v>
      </c>
      <c r="C34" s="14" t="n">
        <v>77.4459220836552</v>
      </c>
      <c r="D34" s="13" t="str">
        <f aca="false">IF(E34&gt;200,"7",IF(E34&gt;150,"6",IF(E34&gt;115,"5",IF(E34&gt;84,"4",IF(E34&gt;50,"3",IF(E34&gt;30,"2","1"))))))</f>
        <v>2</v>
      </c>
      <c r="E34" s="14" t="n">
        <v>34.7091932457786</v>
      </c>
      <c r="F34" s="3" t="str">
        <f aca="false">CONCATENATE(B34,D34)</f>
        <v>32</v>
      </c>
      <c r="J34" s="1" t="s">
        <v>72</v>
      </c>
      <c r="K34" s="1" t="n">
        <f aca="false">K4+L4+SUM(K5:M5)+SUM(L6:N6)+SUM(M7:O7)+SUM(N8:P8)+SUM(O9:Q9)+SUM(P10:Q10)</f>
        <v>23</v>
      </c>
      <c r="L34" s="1" t="n">
        <f aca="false">K34/R11*100</f>
        <v>65.7142857142857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4</v>
      </c>
      <c r="C35" s="14" t="n">
        <v>104.648728892188</v>
      </c>
      <c r="D35" s="13" t="str">
        <f aca="false">IF(E35&gt;200,"7",IF(E35&gt;150,"6",IF(E35&gt;115,"5",IF(E35&gt;84,"4",IF(E35&gt;50,"3",IF(E35&gt;30,"2","1"))))))</f>
        <v>3</v>
      </c>
      <c r="E35" s="14" t="n">
        <v>65.615141955836</v>
      </c>
      <c r="F35" s="3" t="str">
        <f aca="false">CONCATENATE(B35,D35)</f>
        <v>43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4</v>
      </c>
      <c r="C36" s="14" t="n">
        <v>103.121077002229</v>
      </c>
      <c r="D36" s="13" t="str">
        <f aca="false">IF(E36&gt;200,"7",IF(E36&gt;150,"6",IF(E36&gt;115,"5",IF(E36&gt;84,"4",IF(E36&gt;50,"3",IF(E36&gt;30,"2","1"))))))</f>
        <v>3</v>
      </c>
      <c r="E36" s="14" t="n">
        <v>68.2215743440233</v>
      </c>
      <c r="F36" s="3" t="str">
        <f aca="false">CONCATENATE(B36,D36)</f>
        <v>43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4</v>
      </c>
      <c r="C37" s="14" t="n">
        <v>98.1012311901505</v>
      </c>
      <c r="D37" s="13" t="str">
        <f aca="false">IF(E37&gt;200,"7",IF(E37&gt;150,"6",IF(E37&gt;115,"5",IF(E37&gt;84,"4",IF(E37&gt;50,"3",IF(E37&gt;30,"2","1"))))))</f>
        <v>2</v>
      </c>
      <c r="E37" s="14" t="n">
        <v>42.9598308668076</v>
      </c>
      <c r="F37" s="3" t="str">
        <f aca="false">CONCATENATE(B37,D37)</f>
        <v>42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4</v>
      </c>
      <c r="C38" s="14" t="n">
        <v>96.675635026738</v>
      </c>
      <c r="D38" s="13" t="str">
        <f aca="false">IF(E38&gt;200,"7",IF(E38&gt;150,"6",IF(E38&gt;115,"5",IF(E38&gt;84,"4",IF(E38&gt;50,"3",IF(E38&gt;30,"2","1"))))))</f>
        <v>2</v>
      </c>
      <c r="E38" s="14" t="n">
        <v>45.0284090909091</v>
      </c>
      <c r="F38" s="3" t="str">
        <f aca="false">CONCATENATE(B38,D38)</f>
        <v>42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C3" activeCellId="0" sqref="C3:C3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5</v>
      </c>
      <c r="C3" s="14" t="n">
        <v>143.028051254143</v>
      </c>
      <c r="D3" s="13" t="str">
        <f aca="false">IF(E3&gt;200,"7",IF(E3&gt;150,"6",IF(E3&gt;115,"5",IF(E3&gt;84,"4",IF(E3&gt;50,"3",IF(E3&gt;30,"2","1"))))))</f>
        <v>6</v>
      </c>
      <c r="E3" s="14" t="n">
        <v>165.164003364172</v>
      </c>
      <c r="F3" s="3" t="str">
        <f aca="false">CONCATENATE(B3,D3)</f>
        <v>56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5</v>
      </c>
      <c r="C4" s="14" t="n">
        <v>123.350755594089</v>
      </c>
      <c r="D4" s="13" t="str">
        <f aca="false">IF(E4&gt;200,"7",IF(E4&gt;150,"6",IF(E4&gt;115,"5",IF(E4&gt;84,"4",IF(E4&gt;50,"3",IF(E4&gt;30,"2","1"))))))</f>
        <v>3</v>
      </c>
      <c r="E4" s="14" t="n">
        <v>60.8408006029646</v>
      </c>
      <c r="F4" s="3" t="str">
        <f aca="false">CONCATENATE(B4,D4)</f>
        <v>53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6</v>
      </c>
      <c r="C5" s="14" t="n">
        <v>158.162106458601</v>
      </c>
      <c r="D5" s="13" t="str">
        <f aca="false">IF(E5&gt;200,"7",IF(E5&gt;150,"6",IF(E5&gt;115,"5",IF(E5&gt;84,"4",IF(E5&gt;50,"3",IF(E5&gt;30,"2","1"))))))</f>
        <v>7</v>
      </c>
      <c r="E5" s="14" t="n">
        <v>202.598021689906</v>
      </c>
      <c r="F5" s="3" t="str">
        <f aca="false">CONCATENATE(B5,D5)</f>
        <v>67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6</v>
      </c>
      <c r="C6" s="14" t="n">
        <v>168.347072069777</v>
      </c>
      <c r="D6" s="13" t="str">
        <f aca="false">IF(E6&gt;200,"7",IF(E6&gt;150,"6",IF(E6&gt;115,"5",IF(E6&gt;84,"4",IF(E6&gt;50,"3",IF(E6&gt;30,"2","1"))))))</f>
        <v>7</v>
      </c>
      <c r="E6" s="14" t="n">
        <v>225.371804706639</v>
      </c>
      <c r="F6" s="3" t="str">
        <f aca="false">CONCATENATE(B6,D6)</f>
        <v>67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0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0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4</v>
      </c>
      <c r="C7" s="14" t="n">
        <v>110.313204198051</v>
      </c>
      <c r="D7" s="13" t="str">
        <f aca="false">IF(E7&gt;200,"7",IF(E7&gt;150,"6",IF(E7&gt;115,"5",IF(E7&gt;84,"4",IF(E7&gt;50,"3",IF(E7&gt;30,"2","1"))))))</f>
        <v>4</v>
      </c>
      <c r="E7" s="14" t="n">
        <v>90.0656234225139</v>
      </c>
      <c r="F7" s="3" t="str">
        <f aca="false">CONCATENATE(B7,D7)</f>
        <v>44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1</v>
      </c>
      <c r="M7" s="1" t="n">
        <f aca="false">COUNTIF($F$3:$F$401,"43")</f>
        <v>4</v>
      </c>
      <c r="N7" s="24" t="n">
        <f aca="false">COUNTIF($F$3:$F$401,"44")</f>
        <v>4</v>
      </c>
      <c r="O7" s="1" t="n">
        <f aca="false">COUNTIF($F$3:$F$401,"45")</f>
        <v>1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10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0.0285714285714286</v>
      </c>
      <c r="Y7" s="27" t="n">
        <f aca="false">M7/$R$11</f>
        <v>0.114285714285714</v>
      </c>
      <c r="Z7" s="26" t="n">
        <f aca="false">N7/$R$11</f>
        <v>0.114285714285714</v>
      </c>
      <c r="AA7" s="27" t="n">
        <f aca="false">O7/$R$11</f>
        <v>0.0285714285714286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0.285714285714286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5</v>
      </c>
      <c r="C8" s="14" t="n">
        <v>130.135365645069</v>
      </c>
      <c r="D8" s="13" t="str">
        <f aca="false">IF(E8&gt;200,"7",IF(E8&gt;150,"6",IF(E8&gt;115,"5",IF(E8&gt;84,"4",IF(E8&gt;50,"3",IF(E8&gt;30,"2","1"))))))</f>
        <v>3</v>
      </c>
      <c r="E8" s="14" t="n">
        <v>77.8548770816812</v>
      </c>
      <c r="F8" s="3" t="str">
        <f aca="false">CONCATENATE(B8,D8)</f>
        <v>53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5</v>
      </c>
      <c r="N8" s="1" t="n">
        <f aca="false">COUNTIF($F$3:$F$401,"54")</f>
        <v>2</v>
      </c>
      <c r="O8" s="24" t="n">
        <f aca="false">COUNTIF($F$3:$F$401,"55")</f>
        <v>3</v>
      </c>
      <c r="P8" s="1" t="n">
        <f aca="false">COUNTIF($F$3:$F$401,"56")</f>
        <v>2</v>
      </c>
      <c r="Q8" s="1" t="n">
        <f aca="false">COUNTIF($F$3:$F$401,"57")</f>
        <v>0</v>
      </c>
      <c r="R8" s="25" t="n">
        <f aca="false">SUM(K8:Q8)</f>
        <v>12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0.142857142857143</v>
      </c>
      <c r="Z8" s="27" t="n">
        <f aca="false">N8/$R$11</f>
        <v>0.0571428571428571</v>
      </c>
      <c r="AA8" s="26" t="n">
        <f aca="false">O8/$R$11</f>
        <v>0.0857142857142857</v>
      </c>
      <c r="AB8" s="27" t="n">
        <f aca="false">P8/$R$11</f>
        <v>0.0571428571428571</v>
      </c>
      <c r="AC8" s="27" t="n">
        <f aca="false">Q8/$R$11</f>
        <v>0</v>
      </c>
      <c r="AD8" s="28" t="n">
        <f aca="false">R8/$R$11</f>
        <v>0.342857142857143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6</v>
      </c>
      <c r="C9" s="14" t="n">
        <v>150.300240565422</v>
      </c>
      <c r="D9" s="13" t="str">
        <f aca="false">IF(E9&gt;200,"7",IF(E9&gt;150,"6",IF(E9&gt;115,"5",IF(E9&gt;84,"4",IF(E9&gt;50,"3",IF(E9&gt;30,"2","1"))))))</f>
        <v>5</v>
      </c>
      <c r="E9" s="14" t="n">
        <v>117.298953820142</v>
      </c>
      <c r="F9" s="3" t="str">
        <f aca="false">CONCATENATE(B9,D9)</f>
        <v>65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3</v>
      </c>
      <c r="N9" s="1" t="n">
        <f aca="false">COUNTIF($F$3:$F$401,"64")</f>
        <v>0</v>
      </c>
      <c r="O9" s="1" t="n">
        <f aca="false">COUNTIF($F$3:$F$401,"65")</f>
        <v>3</v>
      </c>
      <c r="P9" s="24" t="n">
        <f aca="false">COUNTIF($F$3:$F$38,"66")</f>
        <v>3</v>
      </c>
      <c r="Q9" s="1" t="n">
        <f aca="false">COUNTIF($F$3:$F$401,"67")</f>
        <v>2</v>
      </c>
      <c r="R9" s="25" t="n">
        <f aca="false">SUM(K9:Q9)</f>
        <v>11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0.0857142857142857</v>
      </c>
      <c r="Z9" s="27" t="n">
        <f aca="false">N9/$R$11</f>
        <v>0</v>
      </c>
      <c r="AA9" s="27" t="n">
        <f aca="false">O9/$R$11</f>
        <v>0.0857142857142857</v>
      </c>
      <c r="AB9" s="26" t="n">
        <f aca="false">P9/$R$11</f>
        <v>0.0857142857142857</v>
      </c>
      <c r="AC9" s="27" t="n">
        <f aca="false">Q9/$R$11</f>
        <v>0.0571428571428571</v>
      </c>
      <c r="AD9" s="28" t="n">
        <f aca="false">R9/$R$11</f>
        <v>0.314285714285714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5</v>
      </c>
      <c r="C10" s="14" t="n">
        <v>147.888391570964</v>
      </c>
      <c r="D10" s="13" t="str">
        <f aca="false">IF(E10&gt;200,"7",IF(E10&gt;150,"6",IF(E10&gt;115,"5",IF(E10&gt;84,"4",IF(E10&gt;50,"3",IF(E10&gt;30,"2","1"))))))</f>
        <v>3</v>
      </c>
      <c r="E10" s="14" t="n">
        <v>71.0676880381684</v>
      </c>
      <c r="F10" s="3" t="str">
        <f aca="false">CONCATENATE(B10,D10)</f>
        <v>53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2</v>
      </c>
      <c r="Q10" s="24" t="n">
        <f aca="false">COUNTIF($F$3:$F$401,"77")</f>
        <v>0</v>
      </c>
      <c r="R10" s="25" t="n">
        <f aca="false">SUM(K10:Q10)</f>
        <v>2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0.0571428571428571</v>
      </c>
      <c r="AC10" s="26" t="n">
        <f aca="false">Q10/$R$11</f>
        <v>0</v>
      </c>
      <c r="AD10" s="28" t="n">
        <f aca="false">R10/$R$11</f>
        <v>0.0571428571428571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5</v>
      </c>
      <c r="C11" s="14" t="n">
        <v>144.442918411752</v>
      </c>
      <c r="D11" s="13" t="str">
        <f aca="false">IF(E11&gt;200,"7",IF(E11&gt;150,"6",IF(E11&gt;115,"5",IF(E11&gt;84,"4",IF(E11&gt;50,"3",IF(E11&gt;30,"2","1"))))))</f>
        <v>5</v>
      </c>
      <c r="E11" s="14" t="n">
        <v>124.592687620269</v>
      </c>
      <c r="F11" s="3" t="str">
        <f aca="false">CONCATENATE(B11,D11)</f>
        <v>55</v>
      </c>
      <c r="G11" s="35"/>
      <c r="H11" s="35"/>
      <c r="I11" s="36"/>
      <c r="J11" s="21"/>
      <c r="K11" s="37" t="n">
        <f aca="false">SUM(K4:K10)</f>
        <v>0</v>
      </c>
      <c r="L11" s="37" t="n">
        <f aca="false">SUM(L4:L10)</f>
        <v>1</v>
      </c>
      <c r="M11" s="37" t="n">
        <f aca="false">SUM(M4:M10)</f>
        <v>12</v>
      </c>
      <c r="N11" s="37" t="n">
        <f aca="false">SUM(N4:N10)</f>
        <v>6</v>
      </c>
      <c r="O11" s="37" t="n">
        <f aca="false">SUM(O4:O10)</f>
        <v>7</v>
      </c>
      <c r="P11" s="37" t="n">
        <f aca="false">SUM(P4:P10)</f>
        <v>7</v>
      </c>
      <c r="Q11" s="37" t="n">
        <f aca="false">SUM(Q4:Q10)</f>
        <v>2</v>
      </c>
      <c r="R11" s="38" t="n">
        <f aca="false">SUM(K11:Q11)</f>
        <v>35</v>
      </c>
      <c r="T11" s="21"/>
      <c r="U11" s="21"/>
      <c r="V11" s="21"/>
      <c r="W11" s="28" t="n">
        <f aca="false">K11/$R$11</f>
        <v>0</v>
      </c>
      <c r="X11" s="28" t="n">
        <f aca="false">L11/$R$11</f>
        <v>0.0285714285714286</v>
      </c>
      <c r="Y11" s="28" t="n">
        <f aca="false">M11/$R$11</f>
        <v>0.342857142857143</v>
      </c>
      <c r="Z11" s="28" t="n">
        <f aca="false">N11/$R$11</f>
        <v>0.171428571428571</v>
      </c>
      <c r="AA11" s="28" t="n">
        <f aca="false">O11/$R$11</f>
        <v>0.2</v>
      </c>
      <c r="AB11" s="28" t="n">
        <f aca="false">P11/$R$11</f>
        <v>0.2</v>
      </c>
      <c r="AC11" s="28" t="n">
        <f aca="false">Q11/$R$11</f>
        <v>0.0571428571428571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6</v>
      </c>
      <c r="C12" s="14" t="n">
        <v>180.06025527064</v>
      </c>
      <c r="D12" s="13" t="str">
        <f aca="false">IF(E12&gt;200,"7",IF(E12&gt;150,"6",IF(E12&gt;115,"5",IF(E12&gt;84,"4",IF(E12&gt;50,"3",IF(E12&gt;30,"2","1"))))))</f>
        <v>6</v>
      </c>
      <c r="E12" s="14" t="n">
        <v>151.574576075672</v>
      </c>
      <c r="F12" s="3" t="str">
        <f aca="false">CONCATENATE(B12,D12)</f>
        <v>66</v>
      </c>
      <c r="G12" s="35"/>
      <c r="H12" s="35"/>
      <c r="J12" s="46" t="s">
        <v>72</v>
      </c>
      <c r="K12" s="47" t="n">
        <f aca="false">K34</f>
        <v>26</v>
      </c>
      <c r="L12" s="47" t="n">
        <f aca="false">L34</f>
        <v>74.2857142857143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7</v>
      </c>
      <c r="C13" s="14" t="n">
        <v>215.051248253081</v>
      </c>
      <c r="D13" s="13" t="str">
        <f aca="false">IF(E13&gt;200,"7",IF(E13&gt;150,"6",IF(E13&gt;115,"5",IF(E13&gt;84,"4",IF(E13&gt;50,"3",IF(E13&gt;30,"2","1"))))))</f>
        <v>6</v>
      </c>
      <c r="E13" s="14" t="n">
        <v>169.897408207343</v>
      </c>
      <c r="F13" s="3" t="str">
        <f aca="false">CONCATENATE(B13,D13)</f>
        <v>76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6</v>
      </c>
      <c r="C14" s="14" t="n">
        <v>169.057958048277</v>
      </c>
      <c r="D14" s="13" t="str">
        <f aca="false">IF(E14&gt;200,"7",IF(E14&gt;150,"6",IF(E14&gt;115,"5",IF(E14&gt;84,"4",IF(E14&gt;50,"3",IF(E14&gt;30,"2","1"))))))</f>
        <v>3</v>
      </c>
      <c r="E14" s="14" t="n">
        <v>83.3603003041874</v>
      </c>
      <c r="F14" s="3" t="str">
        <f aca="false">CONCATENATE(B14,D14)</f>
        <v>63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6</v>
      </c>
      <c r="C15" s="14" t="n">
        <v>191.792440596425</v>
      </c>
      <c r="D15" s="13" t="str">
        <f aca="false">IF(E15&gt;200,"7",IF(E15&gt;150,"6",IF(E15&gt;115,"5",IF(E15&gt;84,"4",IF(E15&gt;50,"3",IF(E15&gt;30,"2","1"))))))</f>
        <v>5</v>
      </c>
      <c r="E15" s="14" t="n">
        <v>121.725487080694</v>
      </c>
      <c r="F15" s="3" t="str">
        <f aca="false">CONCATENATE(B15,D15)</f>
        <v>65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0.285714285714286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5</v>
      </c>
      <c r="C16" s="14" t="n">
        <v>137.336701456651</v>
      </c>
      <c r="D16" s="13" t="str">
        <f aca="false">IF(E16&gt;200,"7",IF(E16&gt;150,"6",IF(E16&gt;115,"5",IF(E16&gt;84,"4",IF(E16&gt;50,"3",IF(E16&gt;30,"2","1"))))))</f>
        <v>5</v>
      </c>
      <c r="E16" s="14" t="n">
        <v>137.609237217763</v>
      </c>
      <c r="F16" s="3" t="str">
        <f aca="false">CONCATENATE(B16,D16)</f>
        <v>55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0</v>
      </c>
      <c r="N16" s="1" t="n">
        <f aca="false">N7</f>
        <v>4</v>
      </c>
      <c r="O16" s="1" t="n">
        <f aca="false">O8</f>
        <v>3</v>
      </c>
      <c r="P16" s="1" t="n">
        <f aca="false">P9</f>
        <v>3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0.183673469387755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5</v>
      </c>
      <c r="C17" s="14" t="n">
        <v>130.525277627117</v>
      </c>
      <c r="D17" s="13" t="str">
        <f aca="false">IF(E17&gt;200,"7",IF(E17&gt;150,"6",IF(E17&gt;115,"5",IF(E17&gt;84,"4",IF(E17&gt;50,"3",IF(E17&gt;30,"2","1"))))))</f>
        <v>5</v>
      </c>
      <c r="E17" s="14" t="n">
        <v>121.002142125361</v>
      </c>
      <c r="F17" s="3" t="str">
        <f aca="false">CONCATENATE(B17,D17)</f>
        <v>55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0</v>
      </c>
      <c r="N17" s="1" t="n">
        <f aca="false">R7-N16</f>
        <v>6</v>
      </c>
      <c r="O17" s="1" t="n">
        <f aca="false">R8-O16</f>
        <v>9</v>
      </c>
      <c r="P17" s="1" t="n">
        <f aca="false">R9-P16</f>
        <v>8</v>
      </c>
      <c r="Q17" s="1" t="n">
        <f aca="false">R10-Q16</f>
        <v>2</v>
      </c>
      <c r="W17" s="0" t="s">
        <v>81</v>
      </c>
      <c r="X17" s="42" t="n">
        <f aca="false">(W11^2)+(X11^2)+(Y11^2)+(Z11^2)+(AA11^2)+(AB11^2)+(AC11^2)</f>
        <v>0.231020408163265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7</v>
      </c>
      <c r="C18" s="14" t="n">
        <v>212.244945420718</v>
      </c>
      <c r="D18" s="13" t="str">
        <f aca="false">IF(E18&gt;200,"7",IF(E18&gt;150,"6",IF(E18&gt;115,"5",IF(E18&gt;84,"4",IF(E18&gt;50,"3",IF(E18&gt;30,"2","1"))))))</f>
        <v>6</v>
      </c>
      <c r="E18" s="14" t="n">
        <v>194.217939214233</v>
      </c>
      <c r="F18" s="3" t="str">
        <f aca="false">CONCATENATE(B18,D18)</f>
        <v>76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1</v>
      </c>
      <c r="M18" s="1" t="n">
        <f aca="false">M11-M16</f>
        <v>12</v>
      </c>
      <c r="N18" s="1" t="n">
        <f aca="false">N11-N16</f>
        <v>2</v>
      </c>
      <c r="O18" s="1" t="n">
        <f aca="false">O11-O16</f>
        <v>4</v>
      </c>
      <c r="P18" s="1" t="n">
        <f aca="false">P11-P16</f>
        <v>4</v>
      </c>
      <c r="Q18" s="1" t="n">
        <f aca="false">Q11-Q16</f>
        <v>2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6</v>
      </c>
      <c r="C19" s="14" t="n">
        <v>183.922918621006</v>
      </c>
      <c r="D19" s="13" t="str">
        <f aca="false">IF(E19&gt;200,"7",IF(E19&gt;150,"6",IF(E19&gt;115,"5",IF(E19&gt;84,"4",IF(E19&gt;50,"3",IF(E19&gt;30,"2","1"))))))</f>
        <v>3</v>
      </c>
      <c r="E19" s="14" t="n">
        <v>54.1257958151013</v>
      </c>
      <c r="F19" s="3" t="str">
        <f aca="false">CONCATENATE(B19,D19)</f>
        <v>63</v>
      </c>
      <c r="G19" s="33" t="n">
        <v>6</v>
      </c>
      <c r="H19" s="3" t="s">
        <v>84</v>
      </c>
      <c r="J19" s="1" t="s">
        <v>85</v>
      </c>
      <c r="K19" s="1" t="n">
        <f aca="false">$R$11-R4-K11+K16</f>
        <v>35</v>
      </c>
      <c r="L19" s="1" t="n">
        <f aca="false">$R$11-R5-L11+L16</f>
        <v>34</v>
      </c>
      <c r="M19" s="1" t="n">
        <f aca="false">$R$11-R6-M11+M16</f>
        <v>23</v>
      </c>
      <c r="N19" s="1" t="n">
        <f aca="false">$R$11-R7-N11+N16</f>
        <v>23</v>
      </c>
      <c r="O19" s="1" t="n">
        <f aca="false">$R$11-R8-O11+O16</f>
        <v>19</v>
      </c>
      <c r="P19" s="1" t="n">
        <f aca="false">$R$11-R9-P11+P16</f>
        <v>20</v>
      </c>
      <c r="Q19" s="43" t="n">
        <f aca="false">$R$11-R10-Q11+Q16</f>
        <v>31</v>
      </c>
      <c r="W19" s="0" t="s">
        <v>51</v>
      </c>
      <c r="X19" s="42" t="n">
        <f aca="false">(X15-X16)/(1-X16)</f>
        <v>0.125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6</v>
      </c>
      <c r="C20" s="14" t="n">
        <v>154.896889508348</v>
      </c>
      <c r="D20" s="13" t="str">
        <f aca="false">IF(E20&gt;200,"7",IF(E20&gt;150,"6",IF(E20&gt;115,"5",IF(E20&gt;84,"4",IF(E20&gt;50,"3",IF(E20&gt;30,"2","1"))))))</f>
        <v>3</v>
      </c>
      <c r="E20" s="14" t="n">
        <v>65.2761555147672</v>
      </c>
      <c r="F20" s="3" t="str">
        <f aca="false">CONCATENATE(B20,D20)</f>
        <v>63</v>
      </c>
      <c r="G20" s="34" t="n">
        <v>7</v>
      </c>
      <c r="H20" s="35" t="s">
        <v>86</v>
      </c>
      <c r="J20" s="1" t="s">
        <v>87</v>
      </c>
      <c r="K20" s="1" t="n">
        <f aca="false">SUM(K16:K19)</f>
        <v>35</v>
      </c>
      <c r="L20" s="1" t="n">
        <f aca="false">SUM(L16:L19)</f>
        <v>35</v>
      </c>
      <c r="M20" s="1" t="n">
        <f aca="false">SUM(M16:M19)</f>
        <v>35</v>
      </c>
      <c r="N20" s="1" t="n">
        <f aca="false">SUM(N16:N19)</f>
        <v>35</v>
      </c>
      <c r="O20" s="1" t="n">
        <f aca="false">SUM(O16:O19)</f>
        <v>35</v>
      </c>
      <c r="P20" s="1" t="n">
        <f aca="false">SUM(P16:P19)</f>
        <v>35</v>
      </c>
      <c r="Q20" s="1" t="n">
        <f aca="false">SUM(Q16:Q19)</f>
        <v>35</v>
      </c>
      <c r="W20" s="0" t="s">
        <v>52</v>
      </c>
      <c r="X20" s="42" t="n">
        <f aca="false">(X15-X16)/(1-X17)</f>
        <v>0.132696390658174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7</v>
      </c>
      <c r="C21" s="14" t="n">
        <v>301.54451094056</v>
      </c>
      <c r="D21" s="13" t="str">
        <f aca="false">IF(E21&gt;200,"7",IF(E21&gt;150,"6",IF(E21&gt;115,"5",IF(E21&gt;84,"4",IF(E21&gt;50,"3",IF(E21&gt;30,"2","1"))))))</f>
        <v>1</v>
      </c>
      <c r="E21" s="14"/>
      <c r="G21" s="35"/>
      <c r="H21" s="35"/>
      <c r="W21" s="0" t="s">
        <v>53</v>
      </c>
      <c r="X21" s="42" t="n">
        <f aca="false">(K4+L5+M6+N7+O8+P9+Q10)/R11</f>
        <v>0.285714285714286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5</v>
      </c>
      <c r="C22" s="14" t="n">
        <v>143.404783296967</v>
      </c>
      <c r="D22" s="13" t="str">
        <f aca="false">IF(E22&gt;200,"7",IF(E22&gt;150,"6",IF(E22&gt;115,"5",IF(E22&gt;84,"4",IF(E22&gt;50,"3",IF(E22&gt;30,"2","1"))))))</f>
        <v>6</v>
      </c>
      <c r="E22" s="14" t="n">
        <v>185.470414580927</v>
      </c>
      <c r="F22" s="3" t="str">
        <f aca="false">CONCATENATE(B22,D22)</f>
        <v>56</v>
      </c>
      <c r="G22" s="35"/>
      <c r="H22" s="35"/>
      <c r="I22" s="9" t="s">
        <v>89</v>
      </c>
      <c r="J22" s="1" t="s">
        <v>90</v>
      </c>
      <c r="K22" s="44" t="n">
        <f aca="false">(K16+K18)/K20</f>
        <v>0</v>
      </c>
      <c r="L22" s="44" t="n">
        <f aca="false">(L16+L18)/L20</f>
        <v>0.0285714285714286</v>
      </c>
      <c r="M22" s="44" t="n">
        <f aca="false">(M16+M18)/M20</f>
        <v>0.342857142857143</v>
      </c>
      <c r="N22" s="44" t="n">
        <f aca="false">(N16+N18)/N20</f>
        <v>0.171428571428571</v>
      </c>
      <c r="O22" s="44" t="n">
        <f aca="false">(O16+O18)/O20</f>
        <v>0.2</v>
      </c>
      <c r="P22" s="44" t="n">
        <f aca="false">(P16+P18)/P20</f>
        <v>0.2</v>
      </c>
      <c r="Q22" s="44" t="n">
        <f aca="false">(Q16+Q18)/Q20</f>
        <v>0.0571428571428571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6</v>
      </c>
      <c r="C23" s="14" t="n">
        <v>188.45286308562</v>
      </c>
      <c r="D23" s="13" t="str">
        <f aca="false">IF(E23&gt;200,"7",IF(E23&gt;150,"6",IF(E23&gt;115,"5",IF(E23&gt;84,"4",IF(E23&gt;50,"3",IF(E23&gt;30,"2","1"))))))</f>
        <v>6</v>
      </c>
      <c r="E23" s="14" t="n">
        <v>196.802204224764</v>
      </c>
      <c r="F23" s="3" t="str">
        <f aca="false">CONCATENATE(B23,D23)</f>
        <v>66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</v>
      </c>
      <c r="M23" s="44" t="n">
        <f aca="false">(M16+M17)/M20</f>
        <v>0</v>
      </c>
      <c r="N23" s="44" t="n">
        <f aca="false">(N16+N17)/N20</f>
        <v>0.285714285714286</v>
      </c>
      <c r="O23" s="44" t="n">
        <f aca="false">(O16+O17)/O20</f>
        <v>0.342857142857143</v>
      </c>
      <c r="P23" s="44" t="n">
        <f aca="false">(P16+P17)/P20</f>
        <v>0.314285714285714</v>
      </c>
      <c r="Q23" s="44" t="n">
        <f aca="false">(Q16+Q17)/Q20</f>
        <v>0.0571428571428571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98.8165498757643</v>
      </c>
      <c r="D24" s="13" t="str">
        <f aca="false">IF(E24&gt;200,"7",IF(E24&gt;150,"6",IF(E24&gt;115,"5",IF(E24&gt;84,"4",IF(E24&gt;50,"3",IF(E24&gt;30,"2","1"))))))</f>
        <v>4</v>
      </c>
      <c r="E24" s="14" t="n">
        <v>106.786900806834</v>
      </c>
      <c r="F24" s="3" t="str">
        <f aca="false">CONCATENATE(B24,D24)</f>
        <v>44</v>
      </c>
      <c r="I24" s="9" t="s">
        <v>96</v>
      </c>
      <c r="J24" s="1" t="s">
        <v>97</v>
      </c>
      <c r="K24" s="44" t="e">
        <f aca="false">(K16+K17)/(K16+K18)</f>
        <v>#DIV/0!</v>
      </c>
      <c r="L24" s="44" t="n">
        <f aca="false">(L16+L17)/(L16+L18)</f>
        <v>0</v>
      </c>
      <c r="M24" s="44" t="n">
        <f aca="false">(M16+M17)/(M16+M18)</f>
        <v>0</v>
      </c>
      <c r="N24" s="44" t="n">
        <f aca="false">(N16+N17)/(N16+N18)</f>
        <v>1.66666666666667</v>
      </c>
      <c r="O24" s="44" t="n">
        <f aca="false">(O16+O17)/(O16+O18)</f>
        <v>1.71428571428571</v>
      </c>
      <c r="P24" s="44" t="n">
        <f aca="false">(P16+P17)/(P16+P18)</f>
        <v>1.57142857142857</v>
      </c>
      <c r="Q24" s="44" t="n">
        <f aca="false">(Q16+Q17)/(Q16+Q18)</f>
        <v>1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4</v>
      </c>
      <c r="C25" s="14" t="n">
        <v>107.880376136889</v>
      </c>
      <c r="D25" s="13" t="str">
        <f aca="false">IF(E25&gt;200,"7",IF(E25&gt;150,"6",IF(E25&gt;115,"5",IF(E25&gt;84,"4",IF(E25&gt;50,"3",IF(E25&gt;30,"2","1"))))))</f>
        <v>3</v>
      </c>
      <c r="E25" s="14" t="n">
        <v>69.6778171728071</v>
      </c>
      <c r="F25" s="3" t="str">
        <f aca="false">CONCATENATE(B25,D25)</f>
        <v>43</v>
      </c>
      <c r="I25" s="9" t="s">
        <v>99</v>
      </c>
      <c r="J25" s="1" t="s">
        <v>100</v>
      </c>
      <c r="K25" s="44" t="e">
        <f aca="false">K16/(K16+K18)</f>
        <v>#DIV/0!</v>
      </c>
      <c r="L25" s="44" t="n">
        <f aca="false">L16/(L16+L18)</f>
        <v>0</v>
      </c>
      <c r="M25" s="44" t="n">
        <f aca="false">M16/(M16+M18)</f>
        <v>0</v>
      </c>
      <c r="N25" s="44" t="n">
        <f aca="false">N16/(N16+N18)</f>
        <v>0.666666666666667</v>
      </c>
      <c r="O25" s="44" t="n">
        <f aca="false">O16/(O16+O18)</f>
        <v>0.428571428571429</v>
      </c>
      <c r="P25" s="44" t="n">
        <f aca="false">P16/(P16+P18)</f>
        <v>0.428571428571429</v>
      </c>
      <c r="Q25" s="44" t="n">
        <f aca="false">Q16/(Q16+Q18)</f>
        <v>0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4</v>
      </c>
      <c r="C26" s="14" t="n">
        <v>102.459935018842</v>
      </c>
      <c r="D26" s="13" t="str">
        <f aca="false">IF(E26&gt;200,"7",IF(E26&gt;150,"6",IF(E26&gt;115,"5",IF(E26&gt;84,"4",IF(E26&gt;50,"3",IF(E26&gt;30,"2","1"))))))</f>
        <v>2</v>
      </c>
      <c r="E26" s="14" t="n">
        <v>44.4422642990287</v>
      </c>
      <c r="F26" s="3" t="str">
        <f aca="false">CONCATENATE(B26,D26)</f>
        <v>42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</v>
      </c>
      <c r="M26" s="44" t="n">
        <f aca="false">M17/(M17+M19)</f>
        <v>0</v>
      </c>
      <c r="N26" s="44" t="n">
        <f aca="false">N17/(N17+N19)</f>
        <v>0.206896551724138</v>
      </c>
      <c r="O26" s="44" t="n">
        <f aca="false">O17/(O17+O19)</f>
        <v>0.321428571428571</v>
      </c>
      <c r="P26" s="44" t="n">
        <f aca="false">P17/(P17+P19)</f>
        <v>0.285714285714286</v>
      </c>
      <c r="Q26" s="44" t="n">
        <f aca="false">Q17/(Q17+Q19)</f>
        <v>0.0606060606060606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4</v>
      </c>
      <c r="C27" s="14" t="n">
        <v>96.6501353793062</v>
      </c>
      <c r="D27" s="13" t="str">
        <f aca="false">IF(E27&gt;200,"7",IF(E27&gt;150,"6",IF(E27&gt;115,"5",IF(E27&gt;84,"4",IF(E27&gt;50,"3",IF(E27&gt;30,"2","1"))))))</f>
        <v>4</v>
      </c>
      <c r="E27" s="14" t="n">
        <v>109.307259477908</v>
      </c>
      <c r="F27" s="3" t="str">
        <f aca="false">CONCATENATE(B27,D27)</f>
        <v>44</v>
      </c>
      <c r="I27" s="9" t="s">
        <v>104</v>
      </c>
      <c r="J27" s="1" t="s">
        <v>105</v>
      </c>
      <c r="K27" s="44" t="e">
        <f aca="false">K17/(K16+K17)</f>
        <v>#DIV/0!</v>
      </c>
      <c r="L27" s="44" t="e">
        <f aca="false">L17/(L16+L17)</f>
        <v>#DIV/0!</v>
      </c>
      <c r="M27" s="44" t="e">
        <f aca="false">M17/(M16+M17)</f>
        <v>#DIV/0!</v>
      </c>
      <c r="N27" s="44" t="n">
        <f aca="false">N17/(N16+N17)</f>
        <v>0.6</v>
      </c>
      <c r="O27" s="44" t="n">
        <f aca="false">O17/(O16+O17)</f>
        <v>0.75</v>
      </c>
      <c r="P27" s="44" t="n">
        <f aca="false">P17/(P16+P17)</f>
        <v>0.727272727272727</v>
      </c>
      <c r="Q27" s="44" t="n">
        <f aca="false">Q17/(Q16+Q17)</f>
        <v>1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4</v>
      </c>
      <c r="C28" s="14" t="n">
        <v>86.1983593303228</v>
      </c>
      <c r="D28" s="13" t="str">
        <f aca="false">IF(E28&gt;200,"7",IF(E28&gt;150,"6",IF(E28&gt;115,"5",IF(E28&gt;84,"4",IF(E28&gt;50,"3",IF(E28&gt;30,"2","1"))))))</f>
        <v>5</v>
      </c>
      <c r="E28" s="14" t="n">
        <v>122.192423734495</v>
      </c>
      <c r="F28" s="3" t="str">
        <f aca="false">CONCATENATE(B28,D28)</f>
        <v>45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0.971428571428571</v>
      </c>
      <c r="M28" s="44" t="n">
        <f aca="false">(M16+M19)/M20</f>
        <v>0.657142857142857</v>
      </c>
      <c r="N28" s="44" t="n">
        <f aca="false">(N16+N19)/N20</f>
        <v>0.771428571428571</v>
      </c>
      <c r="O28" s="44" t="n">
        <f aca="false">(O16+O19)/O20</f>
        <v>0.628571428571429</v>
      </c>
      <c r="P28" s="44" t="n">
        <f aca="false">(P16+P19)/P20</f>
        <v>0.657142857142857</v>
      </c>
      <c r="Q28" s="44" t="n">
        <f aca="false">(Q16+Q19)/Q20</f>
        <v>0.885714285714286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6</v>
      </c>
      <c r="C29" s="14" t="n">
        <v>167.060237556561</v>
      </c>
      <c r="D29" s="13" t="str">
        <f aca="false">IF(E29&gt;200,"7",IF(E29&gt;150,"6",IF(E29&gt;115,"5",IF(E29&gt;84,"4",IF(E29&gt;50,"3",IF(E29&gt;30,"2","1"))))))</f>
        <v>6</v>
      </c>
      <c r="E29" s="14" t="n">
        <v>169.230769230769</v>
      </c>
      <c r="F29" s="3" t="str">
        <f aca="false">CONCATENATE(B29,D29)</f>
        <v>66</v>
      </c>
      <c r="I29" s="9" t="s">
        <v>109</v>
      </c>
      <c r="J29" s="1" t="s">
        <v>110</v>
      </c>
      <c r="K29" s="44" t="e">
        <f aca="false">K16/(K16+K17)</f>
        <v>#DIV/0!</v>
      </c>
      <c r="L29" s="44" t="e">
        <f aca="false">L16/(L16+L17)</f>
        <v>#DIV/0!</v>
      </c>
      <c r="M29" s="44" t="e">
        <f aca="false">M16/(M16+M17)</f>
        <v>#DIV/0!</v>
      </c>
      <c r="N29" s="44" t="n">
        <f aca="false">N16/(N16+N17)</f>
        <v>0.4</v>
      </c>
      <c r="O29" s="44" t="n">
        <f aca="false">O16/(O16+O17)</f>
        <v>0.25</v>
      </c>
      <c r="P29" s="44" t="n">
        <f aca="false">P16/(P16+P17)</f>
        <v>0.272727272727273</v>
      </c>
      <c r="Q29" s="44" t="n">
        <f aca="false">Q16/(Q16+Q17)</f>
        <v>0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4</v>
      </c>
      <c r="C30" s="14" t="n">
        <v>94.4033192799304</v>
      </c>
      <c r="D30" s="13" t="str">
        <f aca="false">IF(E30&gt;200,"7",IF(E30&gt;150,"6",IF(E30&gt;115,"5",IF(E30&gt;84,"4",IF(E30&gt;50,"3",IF(E30&gt;30,"2","1"))))))</f>
        <v>3</v>
      </c>
      <c r="E30" s="14" t="n">
        <v>77.2696245733788</v>
      </c>
      <c r="F30" s="3" t="str">
        <f aca="false">CONCATENATE(B30,D30)</f>
        <v>43</v>
      </c>
      <c r="I30" s="9" t="s">
        <v>112</v>
      </c>
      <c r="J30" s="1" t="s">
        <v>113</v>
      </c>
      <c r="K30" s="44" t="e">
        <f aca="false">K16/(K16+K17+K18)</f>
        <v>#DIV/0!</v>
      </c>
      <c r="L30" s="44" t="n">
        <f aca="false">L16/(L16+L17+L18)</f>
        <v>0</v>
      </c>
      <c r="M30" s="44" t="n">
        <f aca="false">M16/(M16+M17+M18)</f>
        <v>0</v>
      </c>
      <c r="N30" s="44" t="n">
        <f aca="false">N16/(N16+N17+N18)</f>
        <v>0.333333333333333</v>
      </c>
      <c r="O30" s="44" t="n">
        <f aca="false">O16/(O16+O17+O18)</f>
        <v>0.1875</v>
      </c>
      <c r="P30" s="44" t="n">
        <f aca="false">P16/(P16+P17+P18)</f>
        <v>0.2</v>
      </c>
      <c r="Q30" s="44" t="n">
        <f aca="false">Q16/(Q16+Q17+Q18)</f>
        <v>0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6</v>
      </c>
      <c r="C31" s="14" t="n">
        <v>169.927572742159</v>
      </c>
      <c r="D31" s="13" t="str">
        <f aca="false">IF(E31&gt;200,"7",IF(E31&gt;150,"6",IF(E31&gt;115,"5",IF(E31&gt;84,"4",IF(E31&gt;50,"3",IF(E31&gt;30,"2","1"))))))</f>
        <v>5</v>
      </c>
      <c r="E31" s="14" t="n">
        <v>132.25374732334</v>
      </c>
      <c r="F31" s="3" t="str">
        <f aca="false">CONCATENATE(B31,D31)</f>
        <v>65</v>
      </c>
      <c r="I31" s="9" t="s">
        <v>115</v>
      </c>
      <c r="J31" s="1" t="s">
        <v>116</v>
      </c>
      <c r="K31" s="44" t="e">
        <f aca="false">K25-K26</f>
        <v>#DIV/0!</v>
      </c>
      <c r="L31" s="44" t="n">
        <f aca="false">L25-L26</f>
        <v>0</v>
      </c>
      <c r="M31" s="44" t="n">
        <f aca="false">M25-M26</f>
        <v>0</v>
      </c>
      <c r="N31" s="44" t="n">
        <f aca="false">N25-N26</f>
        <v>0.459770114942529</v>
      </c>
      <c r="O31" s="44" t="n">
        <f aca="false">O25-O26</f>
        <v>0.107142857142857</v>
      </c>
      <c r="P31" s="44" t="n">
        <f aca="false">P25-P26</f>
        <v>0.142857142857143</v>
      </c>
      <c r="Q31" s="44" t="n">
        <f aca="false">Q25-Q26</f>
        <v>-0.0606060606060606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5</v>
      </c>
      <c r="C32" s="14" t="n">
        <v>149.473156741141</v>
      </c>
      <c r="D32" s="13" t="str">
        <f aca="false">IF(E32&gt;200,"7",IF(E32&gt;150,"6",IF(E32&gt;115,"5",IF(E32&gt;84,"4",IF(E32&gt;50,"3",IF(E32&gt;30,"2","1"))))))</f>
        <v>4</v>
      </c>
      <c r="E32" s="14" t="n">
        <v>109.665708667373</v>
      </c>
      <c r="F32" s="3" t="str">
        <f aca="false">CONCATENATE(B32,D32)</f>
        <v>54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n">
        <f aca="false">(N16*N19)/(N17*N18)</f>
        <v>7.66666666666667</v>
      </c>
      <c r="O32" s="44" t="n">
        <f aca="false">(O16*O19)/(O17*O18)</f>
        <v>1.58333333333333</v>
      </c>
      <c r="P32" s="44" t="n">
        <f aca="false">(P16*P19)/(P17*P18)</f>
        <v>1.875</v>
      </c>
      <c r="Q32" s="44" t="n">
        <f aca="false">(Q16*Q19)/(Q17*Q18)</f>
        <v>0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5</v>
      </c>
      <c r="C33" s="14" t="n">
        <v>124.693418296947</v>
      </c>
      <c r="D33" s="13" t="str">
        <f aca="false">IF(E33&gt;200,"7",IF(E33&gt;150,"6",IF(E33&gt;115,"5",IF(E33&gt;84,"4",IF(E33&gt;50,"3",IF(E33&gt;30,"2","1"))))))</f>
        <v>4</v>
      </c>
      <c r="E33" s="14" t="n">
        <v>113.999304882287</v>
      </c>
      <c r="F33" s="3" t="str">
        <f aca="false">CONCATENATE(B33,D33)</f>
        <v>54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4</v>
      </c>
      <c r="C34" s="14" t="n">
        <v>90.3514981680558</v>
      </c>
      <c r="D34" s="13" t="str">
        <f aca="false">IF(E34&gt;200,"7",IF(E34&gt;150,"6",IF(E34&gt;115,"5",IF(E34&gt;84,"4",IF(E34&gt;50,"3",IF(E34&gt;30,"2","1"))))))</f>
        <v>3</v>
      </c>
      <c r="E34" s="14" t="n">
        <v>67.2854209445585</v>
      </c>
      <c r="F34" s="3" t="str">
        <f aca="false">CONCATENATE(B34,D34)</f>
        <v>43</v>
      </c>
      <c r="J34" s="1" t="s">
        <v>72</v>
      </c>
      <c r="K34" s="1" t="n">
        <f aca="false">K4+L4+SUM(K5:M5)+SUM(L6:N6)+SUM(M7:O7)+SUM(N8:P8)+SUM(O9:Q9)+SUM(P10:Q10)</f>
        <v>26</v>
      </c>
      <c r="L34" s="1" t="n">
        <f aca="false">K34/R11*100</f>
        <v>74.2857142857143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5</v>
      </c>
      <c r="C35" s="14" t="n">
        <v>121.670243773185</v>
      </c>
      <c r="D35" s="13" t="str">
        <f aca="false">IF(E35&gt;200,"7",IF(E35&gt;150,"6",IF(E35&gt;115,"5",IF(E35&gt;84,"4",IF(E35&gt;50,"3",IF(E35&gt;30,"2","1"))))))</f>
        <v>3</v>
      </c>
      <c r="E35" s="14" t="n">
        <v>69.7635135135135</v>
      </c>
      <c r="F35" s="3" t="str">
        <f aca="false">CONCATENATE(B35,D35)</f>
        <v>53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4</v>
      </c>
      <c r="C36" s="14" t="n">
        <v>102.23247656834</v>
      </c>
      <c r="D36" s="13" t="str">
        <f aca="false">IF(E36&gt;200,"7",IF(E36&gt;150,"6",IF(E36&gt;115,"5",IF(E36&gt;84,"4",IF(E36&gt;50,"3",IF(E36&gt;30,"2","1"))))))</f>
        <v>4</v>
      </c>
      <c r="E36" s="14" t="n">
        <v>112.17008797654</v>
      </c>
      <c r="F36" s="3" t="str">
        <f aca="false">CONCATENATE(B36,D36)</f>
        <v>44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5</v>
      </c>
      <c r="C37" s="14" t="n">
        <v>124.639198697901</v>
      </c>
      <c r="D37" s="13" t="str">
        <f aca="false">IF(E37&gt;200,"7",IF(E37&gt;150,"6",IF(E37&gt;115,"5",IF(E37&gt;84,"4",IF(E37&gt;50,"3",IF(E37&gt;30,"2","1"))))))</f>
        <v>3</v>
      </c>
      <c r="E37" s="14" t="n">
        <v>81.7398153415306</v>
      </c>
      <c r="F37" s="3" t="str">
        <f aca="false">CONCATENATE(B37,D37)</f>
        <v>53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4</v>
      </c>
      <c r="C38" s="14" t="n">
        <v>91.0957111076621</v>
      </c>
      <c r="D38" s="13" t="str">
        <f aca="false">IF(E38&gt;200,"7",IF(E38&gt;150,"6",IF(E38&gt;115,"5",IF(E38&gt;84,"4",IF(E38&gt;50,"3",IF(E38&gt;30,"2","1"))))))</f>
        <v>3</v>
      </c>
      <c r="E38" s="14" t="n">
        <v>77.6781002638522</v>
      </c>
      <c r="F38" s="3" t="str">
        <f aca="false">CONCATENATE(B38,D38)</f>
        <v>43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B1" colorId="64" zoomScale="77" zoomScaleNormal="77" zoomScalePageLayoutView="100" workbookViewId="0">
      <selection pane="topLeft" activeCell="C3" activeCellId="0" sqref="C3:C3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6</v>
      </c>
      <c r="C3" s="14" t="n">
        <v>152.84343421488</v>
      </c>
      <c r="D3" s="13" t="str">
        <f aca="false">IF(E3&gt;200,"7",IF(E3&gt;150,"6",IF(E3&gt;115,"5",IF(E3&gt;84,"4",IF(E3&gt;50,"3",IF(E3&gt;30,"2","1"))))))</f>
        <v>5</v>
      </c>
      <c r="E3" s="14" t="n">
        <v>126.503678061445</v>
      </c>
      <c r="F3" s="3" t="str">
        <f aca="false">CONCATENATE(B3,D3)</f>
        <v>65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4</v>
      </c>
      <c r="C4" s="14" t="n">
        <v>111.203250281566</v>
      </c>
      <c r="D4" s="13" t="str">
        <f aca="false">IF(E4&gt;200,"7",IF(E4&gt;150,"6",IF(E4&gt;115,"5",IF(E4&gt;84,"4",IF(E4&gt;50,"3",IF(E4&gt;30,"2","1"))))))</f>
        <v>6</v>
      </c>
      <c r="E4" s="14" t="n">
        <v>172.768741372066</v>
      </c>
      <c r="F4" s="3" t="str">
        <f aca="false">CONCATENATE(B4,D4)</f>
        <v>46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7</v>
      </c>
      <c r="C5" s="14" t="n">
        <v>203.386104184721</v>
      </c>
      <c r="D5" s="13" t="str">
        <f aca="false">IF(E5&gt;200,"7",IF(E5&gt;150,"6",IF(E5&gt;115,"5",IF(E5&gt;84,"4",IF(E5&gt;50,"3",IF(E5&gt;30,"2","1"))))))</f>
        <v>5</v>
      </c>
      <c r="E5" s="14" t="n">
        <v>119.132899367739</v>
      </c>
      <c r="F5" s="3" t="str">
        <f aca="false">CONCATENATE(B5,D5)</f>
        <v>75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6</v>
      </c>
      <c r="C6" s="14" t="n">
        <v>176.34455966474</v>
      </c>
      <c r="D6" s="13" t="str">
        <f aca="false">IF(E6&gt;200,"7",IF(E6&gt;150,"6",IF(E6&gt;115,"5",IF(E6&gt;84,"4",IF(E6&gt;50,"3",IF(E6&gt;30,"2","1"))))))</f>
        <v>3</v>
      </c>
      <c r="E6" s="14" t="n">
        <v>53.9781591263651</v>
      </c>
      <c r="F6" s="3" t="str">
        <f aca="false">CONCATENATE(B6,D6)</f>
        <v>63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0</v>
      </c>
      <c r="M6" s="24" t="n">
        <f aca="false">COUNTIF($F$3:$F$401,"33")</f>
        <v>4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4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0.114285714285714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0.114285714285714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4</v>
      </c>
      <c r="C7" s="14" t="n">
        <v>98.6938370090959</v>
      </c>
      <c r="D7" s="13" t="str">
        <f aca="false">IF(E7&gt;200,"7",IF(E7&gt;150,"6",IF(E7&gt;115,"5",IF(E7&gt;84,"4",IF(E7&gt;50,"3",IF(E7&gt;30,"2","1"))))))</f>
        <v>7</v>
      </c>
      <c r="E7" s="14" t="n">
        <v>218.919699595609</v>
      </c>
      <c r="F7" s="3" t="str">
        <f aca="false">CONCATENATE(B7,D7)</f>
        <v>47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0</v>
      </c>
      <c r="M7" s="1" t="n">
        <f aca="false">COUNTIF($F$3:$F$401,"43")</f>
        <v>2</v>
      </c>
      <c r="N7" s="24" t="n">
        <f aca="false">COUNTIF($F$3:$F$401,"44")</f>
        <v>6</v>
      </c>
      <c r="O7" s="1" t="n">
        <f aca="false">COUNTIF($F$3:$F$401,"45")</f>
        <v>0</v>
      </c>
      <c r="P7" s="1" t="n">
        <f aca="false">COUNTIF($F$3:$F$401,"46")</f>
        <v>2</v>
      </c>
      <c r="Q7" s="1" t="n">
        <f aca="false">COUNTIF($F$3:$F$401,"47")</f>
        <v>1</v>
      </c>
      <c r="R7" s="25" t="n">
        <f aca="false">SUM(K7:Q7)</f>
        <v>11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0.0571428571428571</v>
      </c>
      <c r="Z7" s="26" t="n">
        <f aca="false">N7/$R$11</f>
        <v>0.171428571428571</v>
      </c>
      <c r="AA7" s="27" t="n">
        <f aca="false">O7/$R$11</f>
        <v>0</v>
      </c>
      <c r="AB7" s="27" t="n">
        <f aca="false">P7/$R$11</f>
        <v>0.0571428571428571</v>
      </c>
      <c r="AC7" s="27" t="n">
        <f aca="false">Q7/$R$11</f>
        <v>0.0285714285714286</v>
      </c>
      <c r="AD7" s="28" t="n">
        <f aca="false">R7/$R$11</f>
        <v>0.314285714285714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4</v>
      </c>
      <c r="C8" s="14" t="n">
        <v>108.841346973572</v>
      </c>
      <c r="D8" s="13" t="str">
        <f aca="false">IF(E8&gt;200,"7",IF(E8&gt;150,"6",IF(E8&gt;115,"5",IF(E8&gt;84,"4",IF(E8&gt;50,"3",IF(E8&gt;30,"2","1"))))))</f>
        <v>4</v>
      </c>
      <c r="E8" s="14" t="n">
        <v>94.7826086956522</v>
      </c>
      <c r="F8" s="3" t="str">
        <f aca="false">CONCATENATE(B8,D8)</f>
        <v>44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1</v>
      </c>
      <c r="N8" s="1" t="n">
        <f aca="false">COUNTIF($F$3:$F$401,"54")</f>
        <v>1</v>
      </c>
      <c r="O8" s="24" t="n">
        <f aca="false">COUNTIF($F$3:$F$401,"55")</f>
        <v>3</v>
      </c>
      <c r="P8" s="1" t="n">
        <f aca="false">COUNTIF($F$3:$F$401,"56")</f>
        <v>2</v>
      </c>
      <c r="Q8" s="1" t="n">
        <f aca="false">COUNTIF($F$3:$F$401,"57")</f>
        <v>0</v>
      </c>
      <c r="R8" s="25" t="n">
        <f aca="false">SUM(K8:Q8)</f>
        <v>7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0.0285714285714286</v>
      </c>
      <c r="Z8" s="27" t="n">
        <f aca="false">N8/$R$11</f>
        <v>0.0285714285714286</v>
      </c>
      <c r="AA8" s="26" t="n">
        <f aca="false">O8/$R$11</f>
        <v>0.0857142857142857</v>
      </c>
      <c r="AB8" s="27" t="n">
        <f aca="false">P8/$R$11</f>
        <v>0.0571428571428571</v>
      </c>
      <c r="AC8" s="27" t="n">
        <f aca="false">Q8/$R$11</f>
        <v>0</v>
      </c>
      <c r="AD8" s="28" t="n">
        <f aca="false">R8/$R$11</f>
        <v>0.2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5</v>
      </c>
      <c r="C9" s="14" t="n">
        <v>138.760545115452</v>
      </c>
      <c r="D9" s="13" t="str">
        <f aca="false">IF(E9&gt;200,"7",IF(E9&gt;150,"6",IF(E9&gt;115,"5",IF(E9&gt;84,"4",IF(E9&gt;50,"3",IF(E9&gt;30,"2","1"))))))</f>
        <v>6</v>
      </c>
      <c r="E9" s="14" t="n">
        <v>171.476980602945</v>
      </c>
      <c r="F9" s="3" t="str">
        <f aca="false">CONCATENATE(B9,D9)</f>
        <v>56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1</v>
      </c>
      <c r="M9" s="1" t="n">
        <f aca="false">COUNTIF($F$3:$F$401,"63")</f>
        <v>2</v>
      </c>
      <c r="N9" s="1" t="n">
        <f aca="false">COUNTIF($F$3:$F$401,"64")</f>
        <v>3</v>
      </c>
      <c r="O9" s="1" t="n">
        <f aca="false">COUNTIF($F$3:$F$401,"65")</f>
        <v>2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8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0.0285714285714286</v>
      </c>
      <c r="Y9" s="27" t="n">
        <f aca="false">M9/$R$11</f>
        <v>0.0571428571428571</v>
      </c>
      <c r="Z9" s="27" t="n">
        <f aca="false">N9/$R$11</f>
        <v>0.0857142857142857</v>
      </c>
      <c r="AA9" s="27" t="n">
        <f aca="false">O9/$R$11</f>
        <v>0.0571428571428571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0.228571428571429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4</v>
      </c>
      <c r="C10" s="14" t="n">
        <v>101.936463566561</v>
      </c>
      <c r="D10" s="13" t="str">
        <f aca="false">IF(E10&gt;200,"7",IF(E10&gt;150,"6",IF(E10&gt;115,"5",IF(E10&gt;84,"4",IF(E10&gt;50,"3",IF(E10&gt;30,"2","1"))))))</f>
        <v>4</v>
      </c>
      <c r="E10" s="14" t="n">
        <v>97.2150800780645</v>
      </c>
      <c r="F10" s="3" t="str">
        <f aca="false">CONCATENATE(B10,D10)</f>
        <v>44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1</v>
      </c>
      <c r="M10" s="1" t="n">
        <f aca="false">COUNTIF($F$3:$F$401,"73")</f>
        <v>1</v>
      </c>
      <c r="N10" s="1" t="n">
        <f aca="false">COUNTIF($F$3:$F$401,"74")</f>
        <v>0</v>
      </c>
      <c r="O10" s="1" t="n">
        <f aca="false">COUNTIF($F$3:$F$401,"75")</f>
        <v>1</v>
      </c>
      <c r="P10" s="1" t="n">
        <f aca="false">COUNTIF($F$3:$F$401,"76")</f>
        <v>0</v>
      </c>
      <c r="Q10" s="24" t="n">
        <f aca="false">COUNTIF($F$3:$F$401,"77")</f>
        <v>2</v>
      </c>
      <c r="R10" s="25" t="n">
        <f aca="false">SUM(K10:Q10)</f>
        <v>5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0.0285714285714286</v>
      </c>
      <c r="Y10" s="27" t="n">
        <f aca="false">M10/$R$11</f>
        <v>0.0285714285714286</v>
      </c>
      <c r="Z10" s="27" t="n">
        <f aca="false">N10/$R$11</f>
        <v>0</v>
      </c>
      <c r="AA10" s="27" t="n">
        <f aca="false">O10/$R$11</f>
        <v>0.0285714285714286</v>
      </c>
      <c r="AB10" s="27" t="n">
        <f aca="false">P10/$R$11</f>
        <v>0</v>
      </c>
      <c r="AC10" s="26" t="n">
        <f aca="false">Q10/$R$11</f>
        <v>0.0571428571428571</v>
      </c>
      <c r="AD10" s="28" t="n">
        <f aca="false">R10/$R$11</f>
        <v>0.142857142857143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6</v>
      </c>
      <c r="C11" s="14" t="n">
        <v>150.092439981176</v>
      </c>
      <c r="D11" s="13" t="str">
        <f aca="false">IF(E11&gt;200,"7",IF(E11&gt;150,"6",IF(E11&gt;115,"5",IF(E11&gt;84,"4",IF(E11&gt;50,"3",IF(E11&gt;30,"2","1"))))))</f>
        <v>3</v>
      </c>
      <c r="E11" s="14" t="n">
        <v>83.4418031102281</v>
      </c>
      <c r="F11" s="3" t="str">
        <f aca="false">CONCATENATE(B11,D11)</f>
        <v>63</v>
      </c>
      <c r="G11" s="35"/>
      <c r="H11" s="35"/>
      <c r="I11" s="36"/>
      <c r="J11" s="21"/>
      <c r="K11" s="37" t="n">
        <f aca="false">SUM(K4:K10)</f>
        <v>0</v>
      </c>
      <c r="L11" s="37" t="n">
        <f aca="false">SUM(L4:L10)</f>
        <v>2</v>
      </c>
      <c r="M11" s="37" t="n">
        <f aca="false">SUM(M4:M10)</f>
        <v>10</v>
      </c>
      <c r="N11" s="37" t="n">
        <f aca="false">SUM(N4:N10)</f>
        <v>10</v>
      </c>
      <c r="O11" s="37" t="n">
        <f aca="false">SUM(O4:O10)</f>
        <v>6</v>
      </c>
      <c r="P11" s="37" t="n">
        <f aca="false">SUM(P4:P10)</f>
        <v>4</v>
      </c>
      <c r="Q11" s="37" t="n">
        <f aca="false">SUM(Q4:Q10)</f>
        <v>3</v>
      </c>
      <c r="R11" s="38" t="n">
        <f aca="false">SUM(K11:Q11)</f>
        <v>35</v>
      </c>
      <c r="T11" s="21"/>
      <c r="U11" s="21"/>
      <c r="V11" s="21"/>
      <c r="W11" s="28" t="n">
        <f aca="false">K11/$R$11</f>
        <v>0</v>
      </c>
      <c r="X11" s="28" t="n">
        <f aca="false">L11/$R$11</f>
        <v>0.0571428571428571</v>
      </c>
      <c r="Y11" s="28" t="n">
        <f aca="false">M11/$R$11</f>
        <v>0.285714285714286</v>
      </c>
      <c r="Z11" s="28" t="n">
        <f aca="false">N11/$R$11</f>
        <v>0.285714285714286</v>
      </c>
      <c r="AA11" s="28" t="n">
        <f aca="false">O11/$R$11</f>
        <v>0.171428571428571</v>
      </c>
      <c r="AB11" s="28" t="n">
        <f aca="false">P11/$R$11</f>
        <v>0.114285714285714</v>
      </c>
      <c r="AC11" s="28" t="n">
        <f aca="false">Q11/$R$11</f>
        <v>0.0857142857142857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7</v>
      </c>
      <c r="C12" s="14" t="n">
        <v>211.410704055247</v>
      </c>
      <c r="D12" s="13" t="str">
        <f aca="false">IF(E12&gt;200,"7",IF(E12&gt;150,"6",IF(E12&gt;115,"5",IF(E12&gt;84,"4",IF(E12&gt;50,"3",IF(E12&gt;30,"2","1"))))))</f>
        <v>2</v>
      </c>
      <c r="E12" s="14" t="n">
        <v>44.4195841010792</v>
      </c>
      <c r="F12" s="3" t="str">
        <f aca="false">CONCATENATE(B12,D12)</f>
        <v>72</v>
      </c>
      <c r="G12" s="35"/>
      <c r="H12" s="35"/>
      <c r="J12" s="46" t="s">
        <v>72</v>
      </c>
      <c r="K12" s="47" t="n">
        <f aca="false">K34</f>
        <v>22</v>
      </c>
      <c r="L12" s="48" t="n">
        <f aca="false">L34</f>
        <v>62.8571428571429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7</v>
      </c>
      <c r="C13" s="14" t="n">
        <v>235.366851378232</v>
      </c>
      <c r="D13" s="13" t="str">
        <f aca="false">IF(E13&gt;200,"7",IF(E13&gt;150,"6",IF(E13&gt;115,"5",IF(E13&gt;84,"4",IF(E13&gt;50,"3",IF(E13&gt;30,"2","1"))))))</f>
        <v>7</v>
      </c>
      <c r="E13" s="14" t="n">
        <v>251.123188405797</v>
      </c>
      <c r="F13" s="3" t="str">
        <f aca="false">CONCATENATE(B13,D13)</f>
        <v>77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6</v>
      </c>
      <c r="C14" s="14" t="n">
        <v>162.391755336947</v>
      </c>
      <c r="D14" s="13" t="str">
        <f aca="false">IF(E14&gt;200,"7",IF(E14&gt;150,"6",IF(E14&gt;115,"5",IF(E14&gt;84,"4",IF(E14&gt;50,"3",IF(E14&gt;30,"2","1"))))))</f>
        <v>4</v>
      </c>
      <c r="E14" s="14" t="n">
        <v>96.2658100782975</v>
      </c>
      <c r="F14" s="3" t="str">
        <f aca="false">CONCATENATE(B14,D14)</f>
        <v>64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6</v>
      </c>
      <c r="C15" s="14" t="n">
        <v>174.324215656744</v>
      </c>
      <c r="D15" s="13" t="str">
        <f aca="false">IF(E15&gt;200,"7",IF(E15&gt;150,"6",IF(E15&gt;115,"5",IF(E15&gt;84,"4",IF(E15&gt;50,"3",IF(E15&gt;30,"2","1"))))))</f>
        <v>4</v>
      </c>
      <c r="E15" s="14" t="n">
        <v>104.265622465766</v>
      </c>
      <c r="F15" s="3" t="str">
        <f aca="false">CONCATENATE(B15,D15)</f>
        <v>64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0.428571428571429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5</v>
      </c>
      <c r="C16" s="14" t="n">
        <v>115.805931630071</v>
      </c>
      <c r="D16" s="13" t="str">
        <f aca="false">IF(E16&gt;200,"7",IF(E16&gt;150,"6",IF(E16&gt;115,"5",IF(E16&gt;84,"4",IF(E16&gt;50,"3",IF(E16&gt;30,"2","1"))))))</f>
        <v>5</v>
      </c>
      <c r="E16" s="14" t="n">
        <v>120.545222206446</v>
      </c>
      <c r="F16" s="3" t="str">
        <f aca="false">CONCATENATE(B16,D16)</f>
        <v>55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4</v>
      </c>
      <c r="N16" s="1" t="n">
        <f aca="false">N7</f>
        <v>6</v>
      </c>
      <c r="O16" s="1" t="n">
        <f aca="false">O8</f>
        <v>3</v>
      </c>
      <c r="P16" s="1" t="n">
        <f aca="false">P9</f>
        <v>0</v>
      </c>
      <c r="Q16" s="1" t="n">
        <f aca="false">Q10</f>
        <v>2</v>
      </c>
      <c r="W16" s="0" t="s">
        <v>78</v>
      </c>
      <c r="X16" s="42" t="n">
        <f aca="false">(AD4*W11)+(AD5*X11)+(AD6*Y11)+(Z11*AD7)+(AA11*AD8)+(AB11*AD9)+(AC11*AD10)</f>
        <v>0.195102040816327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5</v>
      </c>
      <c r="C17" s="14" t="n">
        <v>129.036241861819</v>
      </c>
      <c r="D17" s="13" t="str">
        <f aca="false">IF(E17&gt;200,"7",IF(E17&gt;150,"6",IF(E17&gt;115,"5",IF(E17&gt;84,"4",IF(E17&gt;50,"3",IF(E17&gt;30,"2","1"))))))</f>
        <v>1</v>
      </c>
      <c r="E17" s="14"/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0</v>
      </c>
      <c r="N17" s="1" t="n">
        <f aca="false">R7-N16</f>
        <v>5</v>
      </c>
      <c r="O17" s="1" t="n">
        <f aca="false">R8-O16</f>
        <v>4</v>
      </c>
      <c r="P17" s="1" t="n">
        <f aca="false">R9-P16</f>
        <v>8</v>
      </c>
      <c r="Q17" s="1" t="n">
        <f aca="false">R10-Q16</f>
        <v>3</v>
      </c>
      <c r="W17" s="0" t="s">
        <v>81</v>
      </c>
      <c r="X17" s="42" t="n">
        <f aca="false">(W11^2)+(X11^2)+(Y11^2)+(Z11^2)+(AA11^2)+(AB11^2)+(AC11^2)</f>
        <v>0.216326530612245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6</v>
      </c>
      <c r="C18" s="14" t="n">
        <v>180.816412529459</v>
      </c>
      <c r="D18" s="13" t="str">
        <f aca="false">IF(E18&gt;200,"7",IF(E18&gt;150,"6",IF(E18&gt;115,"5",IF(E18&gt;84,"4",IF(E18&gt;50,"3",IF(E18&gt;30,"2","1"))))))</f>
        <v>5</v>
      </c>
      <c r="E18" s="14" t="n">
        <v>143.274078004776</v>
      </c>
      <c r="F18" s="3" t="str">
        <f aca="false">CONCATENATE(B18,D18)</f>
        <v>65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2</v>
      </c>
      <c r="M18" s="1" t="n">
        <f aca="false">M11-M16</f>
        <v>6</v>
      </c>
      <c r="N18" s="1" t="n">
        <f aca="false">N11-N16</f>
        <v>4</v>
      </c>
      <c r="O18" s="1" t="n">
        <f aca="false">O11-O16</f>
        <v>3</v>
      </c>
      <c r="P18" s="1" t="n">
        <f aca="false">P11-P16</f>
        <v>4</v>
      </c>
      <c r="Q18" s="1" t="n">
        <f aca="false">Q11-Q16</f>
        <v>1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6</v>
      </c>
      <c r="C19" s="14" t="n">
        <v>187.75367456988</v>
      </c>
      <c r="D19" s="13" t="str">
        <f aca="false">IF(E19&gt;200,"7",IF(E19&gt;150,"6",IF(E19&gt;115,"5",IF(E19&gt;84,"4",IF(E19&gt;50,"3",IF(E19&gt;30,"2","1"))))))</f>
        <v>4</v>
      </c>
      <c r="E19" s="14" t="n">
        <v>110.609235122854</v>
      </c>
      <c r="F19" s="3" t="str">
        <f aca="false">CONCATENATE(B19,D19)</f>
        <v>64</v>
      </c>
      <c r="G19" s="33" t="n">
        <v>6</v>
      </c>
      <c r="H19" s="3" t="s">
        <v>84</v>
      </c>
      <c r="J19" s="1" t="s">
        <v>85</v>
      </c>
      <c r="K19" s="1" t="n">
        <f aca="false">$R$11-R4-K11+K16</f>
        <v>35</v>
      </c>
      <c r="L19" s="1" t="n">
        <f aca="false">$R$11-R5-L11+L16</f>
        <v>33</v>
      </c>
      <c r="M19" s="1" t="n">
        <f aca="false">$R$11-R6-M11+M16</f>
        <v>25</v>
      </c>
      <c r="N19" s="1" t="n">
        <f aca="false">$R$11-R7-N11+N16</f>
        <v>20</v>
      </c>
      <c r="O19" s="1" t="n">
        <f aca="false">$R$11-R8-O11+O16</f>
        <v>25</v>
      </c>
      <c r="P19" s="1" t="n">
        <f aca="false">$R$11-R9-P11+P16</f>
        <v>23</v>
      </c>
      <c r="Q19" s="43" t="n">
        <f aca="false">$R$11-R10-Q11+Q16</f>
        <v>29</v>
      </c>
      <c r="W19" s="0" t="s">
        <v>51</v>
      </c>
      <c r="X19" s="42" t="n">
        <f aca="false">(X15-X16)/(1-X16)</f>
        <v>0.290060851926978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5</v>
      </c>
      <c r="C20" s="14" t="n">
        <v>128.943982362962</v>
      </c>
      <c r="D20" s="13" t="str">
        <f aca="false">IF(E20&gt;200,"7",IF(E20&gt;150,"6",IF(E20&gt;115,"5",IF(E20&gt;84,"4",IF(E20&gt;50,"3",IF(E20&gt;30,"2","1"))))))</f>
        <v>6</v>
      </c>
      <c r="E20" s="14" t="n">
        <v>152.299829642249</v>
      </c>
      <c r="F20" s="3" t="str">
        <f aca="false">CONCATENATE(B20,D20)</f>
        <v>56</v>
      </c>
      <c r="G20" s="34" t="n">
        <v>7</v>
      </c>
      <c r="H20" s="35" t="s">
        <v>86</v>
      </c>
      <c r="J20" s="1" t="s">
        <v>87</v>
      </c>
      <c r="K20" s="1" t="n">
        <f aca="false">SUM(K16:K19)</f>
        <v>35</v>
      </c>
      <c r="L20" s="1" t="n">
        <f aca="false">SUM(L16:L19)</f>
        <v>35</v>
      </c>
      <c r="M20" s="1" t="n">
        <f aca="false">SUM(M16:M19)</f>
        <v>35</v>
      </c>
      <c r="N20" s="1" t="n">
        <f aca="false">SUM(N16:N19)</f>
        <v>35</v>
      </c>
      <c r="O20" s="1" t="n">
        <f aca="false">SUM(O16:O19)</f>
        <v>35</v>
      </c>
      <c r="P20" s="1" t="n">
        <f aca="false">SUM(P16:P19)</f>
        <v>35</v>
      </c>
      <c r="Q20" s="1" t="n">
        <f aca="false">SUM(Q16:Q19)</f>
        <v>35</v>
      </c>
      <c r="W20" s="0" t="s">
        <v>52</v>
      </c>
      <c r="X20" s="42" t="n">
        <f aca="false">(X15-X16)/(1-X17)</f>
        <v>0.297916666666667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7</v>
      </c>
      <c r="C21" s="14" t="n">
        <v>250.701784588526</v>
      </c>
      <c r="D21" s="13" t="str">
        <f aca="false">IF(E21&gt;200,"7",IF(E21&gt;150,"6",IF(E21&gt;115,"5",IF(E21&gt;84,"4",IF(E21&gt;50,"3",IF(E21&gt;30,"2","1"))))))</f>
        <v>3</v>
      </c>
      <c r="E21" s="14" t="n">
        <v>55.0906842539159</v>
      </c>
      <c r="F21" s="3" t="str">
        <f aca="false">CONCATENATE(B21,D21)</f>
        <v>73</v>
      </c>
      <c r="G21" s="35"/>
      <c r="H21" s="35"/>
      <c r="W21" s="0" t="s">
        <v>53</v>
      </c>
      <c r="X21" s="42" t="n">
        <f aca="false">(K4+L5+M6+N7+O8+P9+Q10)/R11</f>
        <v>0.428571428571429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6</v>
      </c>
      <c r="C22" s="14" t="n">
        <v>166.079266981788</v>
      </c>
      <c r="D22" s="13" t="str">
        <f aca="false">IF(E22&gt;200,"7",IF(E22&gt;150,"6",IF(E22&gt;115,"5",IF(E22&gt;84,"4",IF(E22&gt;50,"3",IF(E22&gt;30,"2","1"))))))</f>
        <v>2</v>
      </c>
      <c r="E22" s="14" t="n">
        <v>48.9877944262198</v>
      </c>
      <c r="F22" s="3" t="str">
        <f aca="false">CONCATENATE(B22,D22)</f>
        <v>62</v>
      </c>
      <c r="G22" s="35"/>
      <c r="H22" s="35"/>
      <c r="I22" s="9" t="s">
        <v>89</v>
      </c>
      <c r="J22" s="1" t="s">
        <v>90</v>
      </c>
      <c r="K22" s="44" t="n">
        <f aca="false">(K16+K18)/K20</f>
        <v>0</v>
      </c>
      <c r="L22" s="44" t="n">
        <f aca="false">(L16+L18)/L20</f>
        <v>0.0571428571428571</v>
      </c>
      <c r="M22" s="44" t="n">
        <f aca="false">(M16+M18)/M20</f>
        <v>0.285714285714286</v>
      </c>
      <c r="N22" s="44" t="n">
        <f aca="false">(N16+N18)/N20</f>
        <v>0.285714285714286</v>
      </c>
      <c r="O22" s="44" t="n">
        <f aca="false">(O16+O18)/O20</f>
        <v>0.171428571428571</v>
      </c>
      <c r="P22" s="44" t="n">
        <f aca="false">(P16+P18)/P20</f>
        <v>0.114285714285714</v>
      </c>
      <c r="Q22" s="44" t="n">
        <f aca="false">(Q16+Q18)/Q20</f>
        <v>0.0857142857142857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7</v>
      </c>
      <c r="C23" s="14" t="n">
        <v>204.484348035039</v>
      </c>
      <c r="D23" s="13" t="str">
        <f aca="false">IF(E23&gt;200,"7",IF(E23&gt;150,"6",IF(E23&gt;115,"5",IF(E23&gt;84,"4",IF(E23&gt;50,"3",IF(E23&gt;30,"2","1"))))))</f>
        <v>7</v>
      </c>
      <c r="E23" s="14" t="n">
        <v>282.587325512812</v>
      </c>
      <c r="F23" s="3" t="str">
        <f aca="false">CONCATENATE(B23,D23)</f>
        <v>77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</v>
      </c>
      <c r="M23" s="44" t="n">
        <f aca="false">(M16+M17)/M20</f>
        <v>0.114285714285714</v>
      </c>
      <c r="N23" s="44" t="n">
        <f aca="false">(N16+N17)/N20</f>
        <v>0.314285714285714</v>
      </c>
      <c r="O23" s="44" t="n">
        <f aca="false">(O16+O17)/O20</f>
        <v>0.2</v>
      </c>
      <c r="P23" s="44" t="n">
        <f aca="false">(P16+P17)/P20</f>
        <v>0.228571428571429</v>
      </c>
      <c r="Q23" s="44" t="n">
        <f aca="false">(Q16+Q17)/Q20</f>
        <v>0.142857142857143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88.8021366511799</v>
      </c>
      <c r="D24" s="13" t="str">
        <f aca="false">IF(E24&gt;200,"7",IF(E24&gt;150,"6",IF(E24&gt;115,"5",IF(E24&gt;84,"4",IF(E24&gt;50,"3",IF(E24&gt;30,"2","1"))))))</f>
        <v>3</v>
      </c>
      <c r="E24" s="14" t="n">
        <v>69.946452476573</v>
      </c>
      <c r="F24" s="3" t="str">
        <f aca="false">CONCATENATE(B24,D24)</f>
        <v>43</v>
      </c>
      <c r="I24" s="9" t="s">
        <v>96</v>
      </c>
      <c r="J24" s="1" t="s">
        <v>97</v>
      </c>
      <c r="K24" s="44" t="e">
        <f aca="false">(K16+K17)/(K16+K18)</f>
        <v>#DIV/0!</v>
      </c>
      <c r="L24" s="44" t="n">
        <f aca="false">(L16+L17)/(L16+L18)</f>
        <v>0</v>
      </c>
      <c r="M24" s="44" t="n">
        <f aca="false">(M16+M17)/(M16+M18)</f>
        <v>0.4</v>
      </c>
      <c r="N24" s="44" t="n">
        <f aca="false">(N16+N17)/(N16+N18)</f>
        <v>1.1</v>
      </c>
      <c r="O24" s="44" t="n">
        <f aca="false">(O16+O17)/(O16+O18)</f>
        <v>1.16666666666667</v>
      </c>
      <c r="P24" s="44" t="n">
        <f aca="false">(P16+P17)/(P16+P18)</f>
        <v>2</v>
      </c>
      <c r="Q24" s="44" t="n">
        <f aca="false">(Q16+Q17)/(Q16+Q18)</f>
        <v>1.66666666666667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4</v>
      </c>
      <c r="C25" s="14" t="n">
        <v>99.4059461467819</v>
      </c>
      <c r="D25" s="13" t="str">
        <f aca="false">IF(E25&gt;200,"7",IF(E25&gt;150,"6",IF(E25&gt;115,"5",IF(E25&gt;84,"4",IF(E25&gt;50,"3",IF(E25&gt;30,"2","1"))))))</f>
        <v>4</v>
      </c>
      <c r="E25" s="14" t="n">
        <v>101.179835538077</v>
      </c>
      <c r="F25" s="3" t="str">
        <f aca="false">CONCATENATE(B25,D25)</f>
        <v>44</v>
      </c>
      <c r="I25" s="9" t="s">
        <v>99</v>
      </c>
      <c r="J25" s="1" t="s">
        <v>100</v>
      </c>
      <c r="K25" s="44" t="e">
        <f aca="false">K16/(K16+K18)</f>
        <v>#DIV/0!</v>
      </c>
      <c r="L25" s="44" t="n">
        <f aca="false">L16/(L16+L18)</f>
        <v>0</v>
      </c>
      <c r="M25" s="44" t="n">
        <f aca="false">M16/(M16+M18)</f>
        <v>0.4</v>
      </c>
      <c r="N25" s="44" t="n">
        <f aca="false">N16/(N16+N18)</f>
        <v>0.6</v>
      </c>
      <c r="O25" s="44" t="n">
        <f aca="false">O16/(O16+O18)</f>
        <v>0.5</v>
      </c>
      <c r="P25" s="44" t="n">
        <f aca="false">P16/(P16+P18)</f>
        <v>0</v>
      </c>
      <c r="Q25" s="44" t="n">
        <f aca="false">Q16/(Q16+Q18)</f>
        <v>0.666666666666667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4</v>
      </c>
      <c r="C26" s="14" t="n">
        <v>113.08891367926</v>
      </c>
      <c r="D26" s="13" t="str">
        <f aca="false">IF(E26&gt;200,"7",IF(E26&gt;150,"6",IF(E26&gt;115,"5",IF(E26&gt;84,"4",IF(E26&gt;50,"3",IF(E26&gt;30,"2","1"))))))</f>
        <v>3</v>
      </c>
      <c r="E26" s="14" t="n">
        <v>57.5529032730468</v>
      </c>
      <c r="F26" s="3" t="str">
        <f aca="false">CONCATENATE(B26,D26)</f>
        <v>43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</v>
      </c>
      <c r="M26" s="44" t="n">
        <f aca="false">M17/(M17+M19)</f>
        <v>0</v>
      </c>
      <c r="N26" s="44" t="n">
        <f aca="false">N17/(N17+N19)</f>
        <v>0.2</v>
      </c>
      <c r="O26" s="44" t="n">
        <f aca="false">O17/(O17+O19)</f>
        <v>0.137931034482759</v>
      </c>
      <c r="P26" s="44" t="n">
        <f aca="false">P17/(P17+P19)</f>
        <v>0.258064516129032</v>
      </c>
      <c r="Q26" s="44" t="n">
        <f aca="false">Q17/(Q17+Q19)</f>
        <v>0.09375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3</v>
      </c>
      <c r="C27" s="14" t="n">
        <v>83.3131662165449</v>
      </c>
      <c r="D27" s="13" t="str">
        <f aca="false">IF(E27&gt;200,"7",IF(E27&gt;150,"6",IF(E27&gt;115,"5",IF(E27&gt;84,"4",IF(E27&gt;50,"3",IF(E27&gt;30,"2","1"))))))</f>
        <v>3</v>
      </c>
      <c r="E27" s="14" t="n">
        <v>83.6602693245679</v>
      </c>
      <c r="F27" s="3" t="str">
        <f aca="false">CONCATENATE(B27,D27)</f>
        <v>33</v>
      </c>
      <c r="I27" s="9" t="s">
        <v>104</v>
      </c>
      <c r="J27" s="1" t="s">
        <v>105</v>
      </c>
      <c r="K27" s="44" t="e">
        <f aca="false">K17/(K16+K17)</f>
        <v>#DIV/0!</v>
      </c>
      <c r="L27" s="44" t="e">
        <f aca="false">L17/(L16+L17)</f>
        <v>#DIV/0!</v>
      </c>
      <c r="M27" s="44" t="n">
        <f aca="false">M17/(M16+M17)</f>
        <v>0</v>
      </c>
      <c r="N27" s="44" t="n">
        <f aca="false">N17/(N16+N17)</f>
        <v>0.454545454545455</v>
      </c>
      <c r="O27" s="44" t="n">
        <f aca="false">O17/(O16+O17)</f>
        <v>0.571428571428571</v>
      </c>
      <c r="P27" s="44" t="n">
        <f aca="false">P17/(P16+P17)</f>
        <v>1</v>
      </c>
      <c r="Q27" s="44" t="n">
        <f aca="false">Q17/(Q16+Q17)</f>
        <v>0.6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3</v>
      </c>
      <c r="C28" s="14" t="n">
        <v>74.6488243235814</v>
      </c>
      <c r="D28" s="13" t="str">
        <f aca="false">IF(E28&gt;200,"7",IF(E28&gt;150,"6",IF(E28&gt;115,"5",IF(E28&gt;84,"4",IF(E28&gt;50,"3",IF(E28&gt;30,"2","1"))))))</f>
        <v>3</v>
      </c>
      <c r="E28" s="14" t="n">
        <v>69.6333991068647</v>
      </c>
      <c r="F28" s="3" t="str">
        <f aca="false">CONCATENATE(B28,D28)</f>
        <v>33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0.942857142857143</v>
      </c>
      <c r="M28" s="44" t="n">
        <f aca="false">(M16+M19)/M20</f>
        <v>0.828571428571429</v>
      </c>
      <c r="N28" s="44" t="n">
        <f aca="false">(N16+N19)/N20</f>
        <v>0.742857142857143</v>
      </c>
      <c r="O28" s="44" t="n">
        <f aca="false">(O16+O19)/O20</f>
        <v>0.8</v>
      </c>
      <c r="P28" s="44" t="n">
        <f aca="false">(P16+P19)/P20</f>
        <v>0.657142857142857</v>
      </c>
      <c r="Q28" s="44" t="n">
        <f aca="false">(Q16+Q19)/Q20</f>
        <v>0.885714285714286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3</v>
      </c>
      <c r="C29" s="14" t="n">
        <v>71.0505385252692</v>
      </c>
      <c r="D29" s="13" t="str">
        <f aca="false">IF(E29&gt;200,"7",IF(E29&gt;150,"6",IF(E29&gt;115,"5",IF(E29&gt;84,"4",IF(E29&gt;50,"3",IF(E29&gt;30,"2","1"))))))</f>
        <v>3</v>
      </c>
      <c r="E29" s="14" t="n">
        <v>82.8169014084507</v>
      </c>
      <c r="F29" s="3" t="str">
        <f aca="false">CONCATENATE(B29,D29)</f>
        <v>33</v>
      </c>
      <c r="I29" s="9" t="s">
        <v>109</v>
      </c>
      <c r="J29" s="1" t="s">
        <v>110</v>
      </c>
      <c r="K29" s="44" t="e">
        <f aca="false">K16/(K16+K17)</f>
        <v>#DIV/0!</v>
      </c>
      <c r="L29" s="44" t="e">
        <f aca="false">L16/(L16+L17)</f>
        <v>#DIV/0!</v>
      </c>
      <c r="M29" s="44" t="n">
        <f aca="false">M16/(M16+M17)</f>
        <v>1</v>
      </c>
      <c r="N29" s="44" t="n">
        <f aca="false">N16/(N16+N17)</f>
        <v>0.545454545454545</v>
      </c>
      <c r="O29" s="44" t="n">
        <f aca="false">O16/(O16+O17)</f>
        <v>0.428571428571429</v>
      </c>
      <c r="P29" s="44" t="n">
        <f aca="false">P16/(P16+P17)</f>
        <v>0</v>
      </c>
      <c r="Q29" s="44" t="n">
        <f aca="false">Q16/(Q16+Q17)</f>
        <v>0.4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3</v>
      </c>
      <c r="C30" s="14" t="n">
        <v>75.1217363950928</v>
      </c>
      <c r="D30" s="13" t="str">
        <f aca="false">IF(E30&gt;200,"7",IF(E30&gt;150,"6",IF(E30&gt;115,"5",IF(E30&gt;84,"4",IF(E30&gt;50,"3",IF(E30&gt;30,"2","1"))))))</f>
        <v>3</v>
      </c>
      <c r="E30" s="14" t="n">
        <v>58.9763177998472</v>
      </c>
      <c r="F30" s="3" t="str">
        <f aca="false">CONCATENATE(B30,D30)</f>
        <v>33</v>
      </c>
      <c r="I30" s="9" t="s">
        <v>112</v>
      </c>
      <c r="J30" s="1" t="s">
        <v>113</v>
      </c>
      <c r="K30" s="44" t="e">
        <f aca="false">K16/(K16+K17+K18)</f>
        <v>#DIV/0!</v>
      </c>
      <c r="L30" s="44" t="n">
        <f aca="false">L16/(L16+L17+L18)</f>
        <v>0</v>
      </c>
      <c r="M30" s="44" t="n">
        <f aca="false">M16/(M16+M17+M18)</f>
        <v>0.4</v>
      </c>
      <c r="N30" s="44" t="n">
        <f aca="false">N16/(N16+N17+N18)</f>
        <v>0.4</v>
      </c>
      <c r="O30" s="44" t="n">
        <f aca="false">O16/(O16+O17+O18)</f>
        <v>0.3</v>
      </c>
      <c r="P30" s="44" t="n">
        <f aca="false">P16/(P16+P17+P18)</f>
        <v>0</v>
      </c>
      <c r="Q30" s="44" t="n">
        <f aca="false">Q16/(Q16+Q17+Q18)</f>
        <v>0.333333333333333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5</v>
      </c>
      <c r="C31" s="14" t="n">
        <v>148.134980188608</v>
      </c>
      <c r="D31" s="13" t="str">
        <f aca="false">IF(E31&gt;200,"7",IF(E31&gt;150,"6",IF(E31&gt;115,"5",IF(E31&gt;84,"4",IF(E31&gt;50,"3",IF(E31&gt;30,"2","1"))))))</f>
        <v>3</v>
      </c>
      <c r="E31" s="14" t="n">
        <v>72.6268383039751</v>
      </c>
      <c r="F31" s="3" t="str">
        <f aca="false">CONCATENATE(B31,D31)</f>
        <v>53</v>
      </c>
      <c r="I31" s="9" t="s">
        <v>115</v>
      </c>
      <c r="J31" s="1" t="s">
        <v>116</v>
      </c>
      <c r="K31" s="44" t="e">
        <f aca="false">K25-K26</f>
        <v>#DIV/0!</v>
      </c>
      <c r="L31" s="44" t="n">
        <f aca="false">L25-L26</f>
        <v>0</v>
      </c>
      <c r="M31" s="44" t="n">
        <f aca="false">M25-M26</f>
        <v>0.4</v>
      </c>
      <c r="N31" s="44" t="n">
        <f aca="false">N25-N26</f>
        <v>0.4</v>
      </c>
      <c r="O31" s="44" t="n">
        <f aca="false">O25-O26</f>
        <v>0.362068965517241</v>
      </c>
      <c r="P31" s="44" t="n">
        <f aca="false">P25-P26</f>
        <v>-0.258064516129032</v>
      </c>
      <c r="Q31" s="44" t="n">
        <f aca="false">Q25-Q26</f>
        <v>0.572916666666667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5</v>
      </c>
      <c r="C32" s="14" t="n">
        <v>125.251379979114</v>
      </c>
      <c r="D32" s="13" t="str">
        <f aca="false">IF(E32&gt;200,"7",IF(E32&gt;150,"6",IF(E32&gt;115,"5",IF(E32&gt;84,"4",IF(E32&gt;50,"3",IF(E32&gt;30,"2","1"))))))</f>
        <v>5</v>
      </c>
      <c r="E32" s="14" t="n">
        <v>119.05117111741</v>
      </c>
      <c r="F32" s="3" t="str">
        <f aca="false">CONCATENATE(B32,D32)</f>
        <v>55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n">
        <f aca="false">(N16*N19)/(N17*N18)</f>
        <v>6</v>
      </c>
      <c r="O32" s="44" t="n">
        <f aca="false">(O16*O19)/(O17*O18)</f>
        <v>6.25</v>
      </c>
      <c r="P32" s="44" t="n">
        <f aca="false">(P16*P19)/(P17*P18)</f>
        <v>0</v>
      </c>
      <c r="Q32" s="44" t="n">
        <f aca="false">(Q16*Q19)/(Q17*Q18)</f>
        <v>19.3333333333333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4</v>
      </c>
      <c r="C33" s="14" t="n">
        <v>91.5913013797872</v>
      </c>
      <c r="D33" s="13" t="str">
        <f aca="false">IF(E33&gt;200,"7",IF(E33&gt;150,"6",IF(E33&gt;115,"5",IF(E33&gt;84,"4",IF(E33&gt;50,"3",IF(E33&gt;30,"2","1"))))))</f>
        <v>6</v>
      </c>
      <c r="E33" s="14" t="n">
        <v>163.363144930651</v>
      </c>
      <c r="F33" s="3" t="str">
        <f aca="false">CONCATENATE(B33,D33)</f>
        <v>46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4</v>
      </c>
      <c r="C34" s="14" t="n">
        <v>91.9145868752125</v>
      </c>
      <c r="D34" s="13" t="str">
        <f aca="false">IF(E34&gt;200,"7",IF(E34&gt;150,"6",IF(E34&gt;115,"5",IF(E34&gt;84,"4",IF(E34&gt;50,"3",IF(E34&gt;30,"2","1"))))))</f>
        <v>4</v>
      </c>
      <c r="E34" s="14" t="n">
        <v>87.0520231213873</v>
      </c>
      <c r="F34" s="3" t="str">
        <f aca="false">CONCATENATE(B34,D34)</f>
        <v>44</v>
      </c>
      <c r="J34" s="1" t="s">
        <v>72</v>
      </c>
      <c r="K34" s="1" t="n">
        <f aca="false">K4+L4+SUM(K5:M5)+SUM(L6:N6)+SUM(M7:O7)+SUM(N8:P8)+SUM(O9:Q9)+SUM(P10:Q10)</f>
        <v>22</v>
      </c>
      <c r="L34" s="1" t="n">
        <f aca="false">K34/R11*100</f>
        <v>62.8571428571429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5</v>
      </c>
      <c r="C35" s="14" t="n">
        <v>126.058072590738</v>
      </c>
      <c r="D35" s="13" t="str">
        <f aca="false">IF(E35&gt;200,"7",IF(E35&gt;150,"6",IF(E35&gt;115,"5",IF(E35&gt;84,"4",IF(E35&gt;50,"3",IF(E35&gt;30,"2","1"))))))</f>
        <v>5</v>
      </c>
      <c r="E35" s="14" t="n">
        <v>128.553191489362</v>
      </c>
      <c r="F35" s="3" t="str">
        <f aca="false">CONCATENATE(B35,D35)</f>
        <v>55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5</v>
      </c>
      <c r="C36" s="14" t="n">
        <v>128.633725490196</v>
      </c>
      <c r="D36" s="13" t="str">
        <f aca="false">IF(E36&gt;200,"7",IF(E36&gt;150,"6",IF(E36&gt;115,"5",IF(E36&gt;84,"4",IF(E36&gt;50,"3",IF(E36&gt;30,"2","1"))))))</f>
        <v>4</v>
      </c>
      <c r="E36" s="14" t="n">
        <v>91</v>
      </c>
      <c r="F36" s="3" t="str">
        <f aca="false">CONCATENATE(B36,D36)</f>
        <v>54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4</v>
      </c>
      <c r="C37" s="14" t="n">
        <v>109.138320911314</v>
      </c>
      <c r="D37" s="13" t="str">
        <f aca="false">IF(E37&gt;200,"7",IF(E37&gt;150,"6",IF(E37&gt;115,"5",IF(E37&gt;84,"4",IF(E37&gt;50,"3",IF(E37&gt;30,"2","1"))))))</f>
        <v>4</v>
      </c>
      <c r="E37" s="14" t="n">
        <v>113.97092025648</v>
      </c>
      <c r="F37" s="3" t="str">
        <f aca="false">CONCATENATE(B37,D37)</f>
        <v>44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4</v>
      </c>
      <c r="C38" s="14" t="n">
        <v>100.236425339367</v>
      </c>
      <c r="D38" s="13" t="str">
        <f aca="false">IF(E38&gt;200,"7",IF(E38&gt;150,"6",IF(E38&gt;115,"5",IF(E38&gt;84,"4",IF(E38&gt;50,"3",IF(E38&gt;30,"2","1"))))))</f>
        <v>4</v>
      </c>
      <c r="E38" s="14" t="n">
        <v>91.9230769230769</v>
      </c>
      <c r="F38" s="3" t="str">
        <f aca="false">CONCATENATE(B38,D38)</f>
        <v>44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69" zoomScaleNormal="69" zoomScalePageLayoutView="100" workbookViewId="0">
      <selection pane="topLeft" activeCell="G35" activeCellId="0" sqref="G35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4</v>
      </c>
      <c r="C3" s="14" t="n">
        <v>99.6675555060466</v>
      </c>
      <c r="D3" s="13" t="str">
        <f aca="false">IF(E3&gt;200,"7",IF(E3&gt;150,"6",IF(E3&gt;115,"5",IF(E3&gt;84,"4",IF(E3&gt;50,"3",IF(E3&gt;30,"2","1"))))))</f>
        <v>2</v>
      </c>
      <c r="E3" s="14" t="n">
        <v>42.6085927328678</v>
      </c>
      <c r="F3" s="3" t="str">
        <f aca="false">CONCATENATE(B3,D3)</f>
        <v>42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3</v>
      </c>
      <c r="C4" s="14" t="n">
        <v>54.079883805374</v>
      </c>
      <c r="D4" s="13" t="str">
        <f aca="false">IF(E4&gt;200,"7",IF(E4&gt;150,"6",IF(E4&gt;115,"5",IF(E4&gt;84,"4",IF(E4&gt;50,"3",IF(E4&gt;30,"2","1"))))))</f>
        <v>3</v>
      </c>
      <c r="E4" s="14" t="n">
        <v>79.1666666666666</v>
      </c>
      <c r="F4" s="3" t="str">
        <f aca="false">CONCATENATE(B4,D4)</f>
        <v>33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5</v>
      </c>
      <c r="C5" s="14" t="n">
        <v>135.224944685733</v>
      </c>
      <c r="D5" s="13" t="str">
        <f aca="false">IF(E5&gt;200,"7",IF(E5&gt;150,"6",IF(E5&gt;115,"5",IF(E5&gt;84,"4",IF(E5&gt;50,"3",IF(E5&gt;30,"2","1"))))))</f>
        <v>2</v>
      </c>
      <c r="E5" s="14" t="n">
        <v>38.1053839219864</v>
      </c>
      <c r="F5" s="3" t="str">
        <f aca="false">CONCATENATE(B5,D5)</f>
        <v>52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1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1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0.0285714285714286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0.0285714285714286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4</v>
      </c>
      <c r="C6" s="14" t="n">
        <v>110.069133367526</v>
      </c>
      <c r="D6" s="13" t="str">
        <f aca="false">IF(E6&gt;200,"7",IF(E6&gt;150,"6",IF(E6&gt;115,"5",IF(E6&gt;84,"4",IF(E6&gt;50,"3",IF(E6&gt;30,"2","1"))))))</f>
        <v>3</v>
      </c>
      <c r="E6" s="14" t="n">
        <v>62.6800883134378</v>
      </c>
      <c r="F6" s="3" t="str">
        <f aca="false">CONCATENATE(B6,D6)</f>
        <v>43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1</v>
      </c>
      <c r="L6" s="1" t="n">
        <f aca="false">COUNTIF($F$3:$F$401,"32")</f>
        <v>3</v>
      </c>
      <c r="M6" s="24" t="n">
        <f aca="false">COUNTIF($F$3:$F$401,"33")</f>
        <v>4</v>
      </c>
      <c r="N6" s="1" t="n">
        <f aca="false">COUNTIF($F$3:$F$401,"34")</f>
        <v>4</v>
      </c>
      <c r="O6" s="1" t="n">
        <f aca="false">COUNTIF($F$3:$F$401,"35")</f>
        <v>2</v>
      </c>
      <c r="P6" s="1" t="n">
        <f aca="false">COUNTIF($F$3:$F$401,"36")</f>
        <v>3</v>
      </c>
      <c r="Q6" s="1" t="n">
        <f aca="false">COUNTIF($F$3:$F$401,"37")</f>
        <v>0</v>
      </c>
      <c r="R6" s="25" t="n">
        <f aca="false">SUM(K6:Q6)</f>
        <v>17</v>
      </c>
      <c r="T6" s="21"/>
      <c r="U6" s="21"/>
      <c r="V6" s="17" t="n">
        <v>3</v>
      </c>
      <c r="W6" s="27" t="n">
        <f aca="false">K6/$R$11</f>
        <v>0.0285714285714286</v>
      </c>
      <c r="X6" s="27" t="n">
        <f aca="false">L6/$R$11</f>
        <v>0.0857142857142857</v>
      </c>
      <c r="Y6" s="26" t="n">
        <f aca="false">M6/$R$11</f>
        <v>0.114285714285714</v>
      </c>
      <c r="Z6" s="27" t="n">
        <f aca="false">N6/$R$11</f>
        <v>0.114285714285714</v>
      </c>
      <c r="AA6" s="27" t="n">
        <f aca="false">O6/$R$11</f>
        <v>0.0571428571428571</v>
      </c>
      <c r="AB6" s="27" t="n">
        <f aca="false">P6/$R$11</f>
        <v>0.0857142857142857</v>
      </c>
      <c r="AC6" s="27" t="n">
        <f aca="false">Q6/$R$11</f>
        <v>0</v>
      </c>
      <c r="AD6" s="28" t="n">
        <f aca="false">R6/$R$11</f>
        <v>0.485714285714286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3</v>
      </c>
      <c r="C7" s="14" t="n">
        <v>66.4846278317152</v>
      </c>
      <c r="D7" s="13" t="str">
        <f aca="false">IF(E7&gt;200,"7",IF(E7&gt;150,"6",IF(E7&gt;115,"5",IF(E7&gt;84,"4",IF(E7&gt;50,"3",IF(E7&gt;30,"2","1"))))))</f>
        <v>3</v>
      </c>
      <c r="E7" s="14" t="n">
        <v>66.1407766990291</v>
      </c>
      <c r="F7" s="3" t="str">
        <f aca="false">CONCATENATE(B7,D7)</f>
        <v>33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3</v>
      </c>
      <c r="M7" s="1" t="n">
        <f aca="false">COUNTIF($F$3:$F$401,"43")</f>
        <v>2</v>
      </c>
      <c r="N7" s="24" t="n">
        <f aca="false">COUNTIF($F$3:$F$401,"44")</f>
        <v>1</v>
      </c>
      <c r="O7" s="1" t="n">
        <f aca="false">COUNTIF($F$3:$F$401,"45")</f>
        <v>3</v>
      </c>
      <c r="P7" s="1" t="n">
        <f aca="false">COUNTIF($F$3:$F$401,"46")</f>
        <v>1</v>
      </c>
      <c r="Q7" s="1" t="n">
        <f aca="false">COUNTIF($F$3:$F$401,"47")</f>
        <v>0</v>
      </c>
      <c r="R7" s="25" t="n">
        <f aca="false">SUM(K7:Q7)</f>
        <v>10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0.0857142857142857</v>
      </c>
      <c r="Y7" s="27" t="n">
        <f aca="false">M7/$R$11</f>
        <v>0.0571428571428571</v>
      </c>
      <c r="Z7" s="26" t="n">
        <f aca="false">N7/$R$11</f>
        <v>0.0285714285714286</v>
      </c>
      <c r="AA7" s="27" t="n">
        <f aca="false">O7/$R$11</f>
        <v>0.0857142857142857</v>
      </c>
      <c r="AB7" s="27" t="n">
        <f aca="false">P7/$R$11</f>
        <v>0.0285714285714286</v>
      </c>
      <c r="AC7" s="27" t="n">
        <f aca="false">Q7/$R$11</f>
        <v>0</v>
      </c>
      <c r="AD7" s="28" t="n">
        <f aca="false">R7/$R$11</f>
        <v>0.285714285714286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3</v>
      </c>
      <c r="C8" s="14" t="n">
        <v>60.8761837588753</v>
      </c>
      <c r="D8" s="13" t="str">
        <f aca="false">IF(E8&gt;200,"7",IF(E8&gt;150,"6",IF(E8&gt;115,"5",IF(E8&gt;84,"4",IF(E8&gt;50,"3",IF(E8&gt;30,"2","1"))))))</f>
        <v>3</v>
      </c>
      <c r="E8" s="14" t="n">
        <v>77.5539568345324</v>
      </c>
      <c r="F8" s="3" t="str">
        <f aca="false">CONCATENATE(B8,D8)</f>
        <v>33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2</v>
      </c>
      <c r="M8" s="1" t="n">
        <f aca="false">COUNTIF($F$3:$F$401,"53")</f>
        <v>3</v>
      </c>
      <c r="N8" s="1" t="n">
        <f aca="false">COUNTIF($F$3:$F$401,"54")</f>
        <v>0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5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0.0571428571428571</v>
      </c>
      <c r="Y8" s="27" t="n">
        <f aca="false">M8/$R$11</f>
        <v>0.0857142857142857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0.142857142857143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4</v>
      </c>
      <c r="C9" s="14" t="n">
        <v>88.055758504553</v>
      </c>
      <c r="D9" s="13" t="str">
        <f aca="false">IF(E9&gt;200,"7",IF(E9&gt;150,"6",IF(E9&gt;115,"5",IF(E9&gt;84,"4",IF(E9&gt;50,"3",IF(E9&gt;30,"2","1"))))))</f>
        <v>4</v>
      </c>
      <c r="E9" s="14" t="n">
        <v>104.513783701909</v>
      </c>
      <c r="F9" s="3" t="str">
        <f aca="false">CONCATENATE(B9,D9)</f>
        <v>44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1</v>
      </c>
      <c r="N9" s="1" t="n">
        <f aca="false">COUNTIF($F$3:$F$401,"64")</f>
        <v>1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2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0.0285714285714286</v>
      </c>
      <c r="Z9" s="27" t="n">
        <f aca="false">N9/$R$11</f>
        <v>0.0285714285714286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0.0571428571428571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3</v>
      </c>
      <c r="C10" s="14" t="n">
        <v>61.3492777316767</v>
      </c>
      <c r="D10" s="13" t="str">
        <f aca="false">IF(E10&gt;200,"7",IF(E10&gt;150,"6",IF(E10&gt;115,"5",IF(E10&gt;84,"4",IF(E10&gt;50,"3",IF(E10&gt;30,"2","1"))))))</f>
        <v>4</v>
      </c>
      <c r="E10" s="14" t="n">
        <v>105.340339290548</v>
      </c>
      <c r="F10" s="3" t="str">
        <f aca="false">CONCATENATE(B10,D10)</f>
        <v>34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4</v>
      </c>
      <c r="C11" s="14" t="n">
        <v>94.1848158534623</v>
      </c>
      <c r="D11" s="13" t="str">
        <f aca="false">IF(E11&gt;200,"7",IF(E11&gt;150,"6",IF(E11&gt;115,"5",IF(E11&gt;84,"4",IF(E11&gt;50,"3",IF(E11&gt;30,"2","1"))))))</f>
        <v>2</v>
      </c>
      <c r="E11" s="14" t="n">
        <v>38.7152527725767</v>
      </c>
      <c r="F11" s="3" t="str">
        <f aca="false">CONCATENATE(B11,D11)</f>
        <v>42</v>
      </c>
      <c r="G11" s="35"/>
      <c r="H11" s="35"/>
      <c r="I11" s="36"/>
      <c r="J11" s="21"/>
      <c r="K11" s="37" t="n">
        <f aca="false">SUM(K4:K10)</f>
        <v>1</v>
      </c>
      <c r="L11" s="37" t="n">
        <f aca="false">SUM(L4:L10)</f>
        <v>8</v>
      </c>
      <c r="M11" s="37" t="n">
        <f aca="false">SUM(M4:M10)</f>
        <v>10</v>
      </c>
      <c r="N11" s="37" t="n">
        <f aca="false">SUM(N4:N10)</f>
        <v>7</v>
      </c>
      <c r="O11" s="37" t="n">
        <f aca="false">SUM(O4:O10)</f>
        <v>5</v>
      </c>
      <c r="P11" s="37" t="n">
        <f aca="false">SUM(P4:P10)</f>
        <v>4</v>
      </c>
      <c r="Q11" s="37" t="n">
        <f aca="false">SUM(Q4:Q10)</f>
        <v>0</v>
      </c>
      <c r="R11" s="38" t="n">
        <f aca="false">SUM(K11:Q11)</f>
        <v>35</v>
      </c>
      <c r="T11" s="21"/>
      <c r="U11" s="21"/>
      <c r="V11" s="21"/>
      <c r="W11" s="28" t="n">
        <f aca="false">K11/$R$11</f>
        <v>0.0285714285714286</v>
      </c>
      <c r="X11" s="28" t="n">
        <f aca="false">L11/$R$11</f>
        <v>0.228571428571429</v>
      </c>
      <c r="Y11" s="28" t="n">
        <f aca="false">M11/$R$11</f>
        <v>0.285714285714286</v>
      </c>
      <c r="Z11" s="28" t="n">
        <f aca="false">N11/$R$11</f>
        <v>0.2</v>
      </c>
      <c r="AA11" s="28" t="n">
        <f aca="false">O11/$R$11</f>
        <v>0.142857142857143</v>
      </c>
      <c r="AB11" s="28" t="n">
        <f aca="false">P11/$R$11</f>
        <v>0.114285714285714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6</v>
      </c>
      <c r="C12" s="14" t="n">
        <v>155.451827523396</v>
      </c>
      <c r="D12" s="13" t="str">
        <f aca="false">IF(E12&gt;200,"7",IF(E12&gt;150,"6",IF(E12&gt;115,"5",IF(E12&gt;84,"4",IF(E12&gt;50,"3",IF(E12&gt;30,"2","1"))))))</f>
        <v>3</v>
      </c>
      <c r="E12" s="14" t="n">
        <v>75.7806715735377</v>
      </c>
      <c r="F12" s="3" t="str">
        <f aca="false">CONCATENATE(B12,D12)</f>
        <v>63</v>
      </c>
      <c r="G12" s="35"/>
      <c r="H12" s="35"/>
      <c r="J12" s="46" t="s">
        <v>72</v>
      </c>
      <c r="K12" s="47" t="n">
        <f aca="false">K34</f>
        <v>17</v>
      </c>
      <c r="L12" s="48" t="n">
        <f aca="false">L34</f>
        <v>48.5714285714286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5</v>
      </c>
      <c r="C13" s="14" t="n">
        <v>145.189316837846</v>
      </c>
      <c r="D13" s="13" t="str">
        <f aca="false">IF(E13&gt;200,"7",IF(E13&gt;150,"6",IF(E13&gt;115,"5",IF(E13&gt;84,"4",IF(E13&gt;50,"3",IF(E13&gt;30,"2","1"))))))</f>
        <v>3</v>
      </c>
      <c r="E13" s="14" t="n">
        <v>57.5396825396825</v>
      </c>
      <c r="F13" s="3" t="str">
        <f aca="false">CONCATENATE(B13,D13)</f>
        <v>53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4</v>
      </c>
      <c r="C14" s="14" t="n">
        <v>93.5716566664986</v>
      </c>
      <c r="D14" s="13" t="str">
        <f aca="false">IF(E14&gt;200,"7",IF(E14&gt;150,"6",IF(E14&gt;115,"5",IF(E14&gt;84,"4",IF(E14&gt;50,"3",IF(E14&gt;30,"2","1"))))))</f>
        <v>2</v>
      </c>
      <c r="E14" s="14" t="n">
        <v>35.0930267735592</v>
      </c>
      <c r="F14" s="3" t="str">
        <f aca="false">CONCATENATE(B14,D14)</f>
        <v>42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5</v>
      </c>
      <c r="C15" s="14" t="n">
        <v>118.893358409083</v>
      </c>
      <c r="D15" s="13" t="str">
        <f aca="false">IF(E15&gt;200,"7",IF(E15&gt;150,"6",IF(E15&gt;115,"5",IF(E15&gt;84,"4",IF(E15&gt;50,"3",IF(E15&gt;30,"2","1"))))))</f>
        <v>3</v>
      </c>
      <c r="E15" s="14" t="n">
        <v>83.4813499111901</v>
      </c>
      <c r="F15" s="3" t="str">
        <f aca="false">CONCATENATE(B15,D15)</f>
        <v>53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0.142857142857143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3</v>
      </c>
      <c r="C16" s="14" t="n">
        <v>68.4755740080639</v>
      </c>
      <c r="D16" s="13" t="str">
        <f aca="false">IF(E16&gt;200,"7",IF(E16&gt;150,"6",IF(E16&gt;115,"5",IF(E16&gt;84,"4",IF(E16&gt;50,"3",IF(E16&gt;30,"2","1"))))))</f>
        <v>5</v>
      </c>
      <c r="E16" s="14" t="n">
        <v>128.869042565835</v>
      </c>
      <c r="F16" s="3" t="str">
        <f aca="false">CONCATENATE(B16,D16)</f>
        <v>35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4</v>
      </c>
      <c r="N16" s="1" t="n">
        <f aca="false">N7</f>
        <v>1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0.229387755102041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4</v>
      </c>
      <c r="C17" s="14" t="n">
        <v>105.252524345108</v>
      </c>
      <c r="D17" s="13" t="str">
        <f aca="false">IF(E17&gt;200,"7",IF(E17&gt;150,"6",IF(E17&gt;115,"5",IF(E17&gt;84,"4",IF(E17&gt;50,"3",IF(E17&gt;30,"2","1"))))))</f>
        <v>5</v>
      </c>
      <c r="E17" s="14" t="n">
        <v>126.175931582162</v>
      </c>
      <c r="F17" s="3" t="str">
        <f aca="false">CONCATENATE(B17,D17)</f>
        <v>45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1</v>
      </c>
      <c r="M17" s="1" t="n">
        <f aca="false">R6-M16</f>
        <v>13</v>
      </c>
      <c r="N17" s="1" t="n">
        <f aca="false">R7-N16</f>
        <v>9</v>
      </c>
      <c r="O17" s="1" t="n">
        <f aca="false">R8-O16</f>
        <v>5</v>
      </c>
      <c r="P17" s="1" t="n">
        <f aca="false">R9-P16</f>
        <v>2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0.208163265306122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5</v>
      </c>
      <c r="C18" s="14" t="n">
        <v>131.745380686636</v>
      </c>
      <c r="D18" s="13" t="str">
        <f aca="false">IF(E18&gt;200,"7",IF(E18&gt;150,"6",IF(E18&gt;115,"5",IF(E18&gt;84,"4",IF(E18&gt;50,"3",IF(E18&gt;30,"2","1"))))))</f>
        <v>3</v>
      </c>
      <c r="E18" s="14" t="n">
        <v>61.3476366074422</v>
      </c>
      <c r="F18" s="3" t="str">
        <f aca="false">CONCATENATE(B18,D18)</f>
        <v>53</v>
      </c>
      <c r="G18" s="32" t="n">
        <v>5</v>
      </c>
      <c r="H18" s="3" t="s">
        <v>82</v>
      </c>
      <c r="J18" s="1" t="s">
        <v>83</v>
      </c>
      <c r="K18" s="1" t="n">
        <f aca="false">K11-K16</f>
        <v>1</v>
      </c>
      <c r="L18" s="1" t="n">
        <f aca="false">L11-L16</f>
        <v>8</v>
      </c>
      <c r="M18" s="1" t="n">
        <f aca="false">M11-M16</f>
        <v>6</v>
      </c>
      <c r="N18" s="1" t="n">
        <f aca="false">N11-N16</f>
        <v>6</v>
      </c>
      <c r="O18" s="1" t="n">
        <f aca="false">O11-O16</f>
        <v>5</v>
      </c>
      <c r="P18" s="1" t="n">
        <f aca="false">P11-P16</f>
        <v>4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6</v>
      </c>
      <c r="C19" s="14" t="n">
        <v>163.436811650986</v>
      </c>
      <c r="D19" s="13" t="str">
        <f aca="false">IF(E19&gt;200,"7",IF(E19&gt;150,"6",IF(E19&gt;115,"5",IF(E19&gt;84,"4",IF(E19&gt;50,"3",IF(E19&gt;30,"2","1"))))))</f>
        <v>4</v>
      </c>
      <c r="E19" s="14" t="n">
        <v>84.0711558768581</v>
      </c>
      <c r="F19" s="3" t="str">
        <f aca="false">CONCATENATE(B19,D19)</f>
        <v>64</v>
      </c>
      <c r="G19" s="33" t="n">
        <v>6</v>
      </c>
      <c r="H19" s="3" t="s">
        <v>84</v>
      </c>
      <c r="J19" s="1" t="s">
        <v>85</v>
      </c>
      <c r="K19" s="1" t="n">
        <f aca="false">$R$11-R4-K11+K16</f>
        <v>34</v>
      </c>
      <c r="L19" s="1" t="n">
        <f aca="false">$R$11-R5-L11+L16</f>
        <v>26</v>
      </c>
      <c r="M19" s="1" t="n">
        <f aca="false">$R$11-R6-M11+M16</f>
        <v>12</v>
      </c>
      <c r="N19" s="1" t="n">
        <f aca="false">$R$11-R7-N11+N16</f>
        <v>19</v>
      </c>
      <c r="O19" s="1" t="n">
        <f aca="false">$R$11-R8-O11+O16</f>
        <v>25</v>
      </c>
      <c r="P19" s="1" t="n">
        <f aca="false">$R$11-R9-P11+P16</f>
        <v>29</v>
      </c>
      <c r="Q19" s="43" t="n">
        <f aca="false">$R$11-R10-Q11+Q16</f>
        <v>35</v>
      </c>
      <c r="W19" s="0" t="s">
        <v>51</v>
      </c>
      <c r="X19" s="42" t="n">
        <f aca="false">(X15-X16)/(1-X16)</f>
        <v>-0.11228813559322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4</v>
      </c>
      <c r="C20" s="14" t="n">
        <v>90.5169835505233</v>
      </c>
      <c r="D20" s="13" t="str">
        <f aca="false">IF(E20&gt;200,"7",IF(E20&gt;150,"6",IF(E20&gt;115,"5",IF(E20&gt;84,"4",IF(E20&gt;50,"3",IF(E20&gt;30,"2","1"))))))</f>
        <v>5</v>
      </c>
      <c r="E20" s="14" t="n">
        <v>142.277291177099</v>
      </c>
      <c r="F20" s="3" t="str">
        <f aca="false">CONCATENATE(B20,D20)</f>
        <v>45</v>
      </c>
      <c r="G20" s="34" t="n">
        <v>7</v>
      </c>
      <c r="H20" s="35" t="s">
        <v>86</v>
      </c>
      <c r="J20" s="1" t="s">
        <v>87</v>
      </c>
      <c r="K20" s="1" t="n">
        <f aca="false">SUM(K16:K19)</f>
        <v>35</v>
      </c>
      <c r="L20" s="1" t="n">
        <f aca="false">SUM(L16:L19)</f>
        <v>35</v>
      </c>
      <c r="M20" s="1" t="n">
        <f aca="false">SUM(M16:M19)</f>
        <v>35</v>
      </c>
      <c r="N20" s="1" t="n">
        <f aca="false">SUM(N16:N19)</f>
        <v>35</v>
      </c>
      <c r="O20" s="1" t="n">
        <f aca="false">SUM(O16:O19)</f>
        <v>35</v>
      </c>
      <c r="P20" s="1" t="n">
        <f aca="false">SUM(P16:P19)</f>
        <v>35</v>
      </c>
      <c r="Q20" s="1" t="n">
        <f aca="false">SUM(Q16:Q19)</f>
        <v>35</v>
      </c>
      <c r="W20" s="0" t="s">
        <v>52</v>
      </c>
      <c r="X20" s="42" t="n">
        <f aca="false">(X15-X16)/(1-X17)</f>
        <v>-0.109278350515464</v>
      </c>
    </row>
    <row r="21" customFormat="false" ht="14.4" hidden="false" customHeight="false" outlineLevel="0" collapsed="false">
      <c r="A21" s="0" t="n">
        <v>19</v>
      </c>
      <c r="B21" s="13"/>
      <c r="C21" s="14"/>
      <c r="D21" s="13"/>
      <c r="E21" s="14"/>
      <c r="G21" s="35"/>
      <c r="H21" s="35"/>
      <c r="W21" s="0" t="s">
        <v>53</v>
      </c>
      <c r="X21" s="42" t="n">
        <f aca="false">(K4+L5+M6+N7+O8+P9+Q10)/R11</f>
        <v>0.142857142857143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4</v>
      </c>
      <c r="C22" s="14" t="n">
        <v>95.4689649656567</v>
      </c>
      <c r="D22" s="13" t="str">
        <f aca="false">IF(E22&gt;200,"7",IF(E22&gt;150,"6",IF(E22&gt;115,"5",IF(E22&gt;84,"4",IF(E22&gt;50,"3",IF(E22&gt;30,"2","1"))))))</f>
        <v>3</v>
      </c>
      <c r="E22" s="14" t="n">
        <v>70.1713166911405</v>
      </c>
      <c r="F22" s="3" t="str">
        <f aca="false">CONCATENATE(B22,D22)</f>
        <v>43</v>
      </c>
      <c r="G22" s="35"/>
      <c r="H22" s="35"/>
      <c r="I22" s="9" t="s">
        <v>89</v>
      </c>
      <c r="J22" s="1" t="s">
        <v>90</v>
      </c>
      <c r="K22" s="44" t="n">
        <f aca="false">(K16+K18)/K20</f>
        <v>0.0285714285714286</v>
      </c>
      <c r="L22" s="44" t="n">
        <f aca="false">(L16+L18)/L20</f>
        <v>0.228571428571429</v>
      </c>
      <c r="M22" s="44" t="n">
        <f aca="false">(M16+M18)/M20</f>
        <v>0.285714285714286</v>
      </c>
      <c r="N22" s="44" t="n">
        <f aca="false">(N16+N18)/N20</f>
        <v>0.2</v>
      </c>
      <c r="O22" s="44" t="n">
        <f aca="false">(O16+O18)/O20</f>
        <v>0.142857142857143</v>
      </c>
      <c r="P22" s="44" t="n">
        <f aca="false">(P16+P18)/P20</f>
        <v>0.114285714285714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5</v>
      </c>
      <c r="C23" s="14" t="n">
        <v>146.443176923709</v>
      </c>
      <c r="D23" s="13" t="str">
        <f aca="false">IF(E23&gt;200,"7",IF(E23&gt;150,"6",IF(E23&gt;115,"5",IF(E23&gt;84,"4",IF(E23&gt;50,"3",IF(E23&gt;30,"2","1"))))))</f>
        <v>2</v>
      </c>
      <c r="E23" s="14" t="n">
        <v>33.1400516358404</v>
      </c>
      <c r="F23" s="3" t="str">
        <f aca="false">CONCATENATE(B23,D23)</f>
        <v>52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0.0285714285714286</v>
      </c>
      <c r="M23" s="44" t="n">
        <f aca="false">(M16+M17)/M20</f>
        <v>0.485714285714286</v>
      </c>
      <c r="N23" s="44" t="n">
        <f aca="false">(N16+N17)/N20</f>
        <v>0.285714285714286</v>
      </c>
      <c r="O23" s="44" t="n">
        <f aca="false">(O16+O17)/O20</f>
        <v>0.142857142857143</v>
      </c>
      <c r="P23" s="44" t="n">
        <f aca="false">(P16+P17)/P20</f>
        <v>0.0571428571428571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3</v>
      </c>
      <c r="C24" s="14" t="n">
        <v>57.9397469000313</v>
      </c>
      <c r="D24" s="13" t="str">
        <f aca="false">IF(E24&gt;200,"7",IF(E24&gt;150,"6",IF(E24&gt;115,"5",IF(E24&gt;84,"4",IF(E24&gt;50,"3",IF(E24&gt;30,"2","1"))))))</f>
        <v>1</v>
      </c>
      <c r="E24" s="14" t="n">
        <v>28.2659089209601</v>
      </c>
      <c r="F24" s="3" t="str">
        <f aca="false">CONCATENATE(B24,D24)</f>
        <v>31</v>
      </c>
      <c r="I24" s="9" t="s">
        <v>96</v>
      </c>
      <c r="J24" s="1" t="s">
        <v>97</v>
      </c>
      <c r="K24" s="44" t="n">
        <f aca="false">(K16+K17)/(K16+K18)</f>
        <v>0</v>
      </c>
      <c r="L24" s="44" t="n">
        <f aca="false">(L16+L17)/(L16+L18)</f>
        <v>0.125</v>
      </c>
      <c r="M24" s="44" t="n">
        <f aca="false">(M16+M17)/(M16+M18)</f>
        <v>1.7</v>
      </c>
      <c r="N24" s="44" t="n">
        <f aca="false">(N16+N17)/(N16+N18)</f>
        <v>1.42857142857143</v>
      </c>
      <c r="O24" s="44" t="n">
        <f aca="false">(O16+O17)/(O16+O18)</f>
        <v>1</v>
      </c>
      <c r="P24" s="44" t="n">
        <f aca="false">(P16+P17)/(P16+P18)</f>
        <v>0.5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3</v>
      </c>
      <c r="C25" s="14" t="n">
        <v>54.3401206636501</v>
      </c>
      <c r="D25" s="13" t="str">
        <f aca="false">IF(E25&gt;200,"7",IF(E25&gt;150,"6",IF(E25&gt;115,"5",IF(E25&gt;84,"4",IF(E25&gt;50,"3",IF(E25&gt;30,"2","1"))))))</f>
        <v>2</v>
      </c>
      <c r="E25" s="14" t="n">
        <v>41.2087912087912</v>
      </c>
      <c r="F25" s="3" t="str">
        <f aca="false">CONCATENATE(B25,D25)</f>
        <v>32</v>
      </c>
      <c r="I25" s="9" t="s">
        <v>99</v>
      </c>
      <c r="J25" s="1" t="s">
        <v>100</v>
      </c>
      <c r="K25" s="44" t="n">
        <f aca="false">K16/(K16+K18)</f>
        <v>0</v>
      </c>
      <c r="L25" s="44" t="n">
        <f aca="false">L16/(L16+L18)</f>
        <v>0</v>
      </c>
      <c r="M25" s="44" t="n">
        <f aca="false">M16/(M16+M18)</f>
        <v>0.4</v>
      </c>
      <c r="N25" s="44" t="n">
        <f aca="false">N16/(N16+N18)</f>
        <v>0.142857142857143</v>
      </c>
      <c r="O25" s="44" t="n">
        <f aca="false">O16/(O16+O18)</f>
        <v>0</v>
      </c>
      <c r="P25" s="44" t="n">
        <f aca="false">P16/(P16+P18)</f>
        <v>0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3</v>
      </c>
      <c r="C26" s="14" t="n">
        <v>72.8439735346628</v>
      </c>
      <c r="D26" s="13" t="str">
        <f aca="false">IF(E26&gt;200,"7",IF(E26&gt;150,"6",IF(E26&gt;115,"5",IF(E26&gt;84,"4",IF(E26&gt;50,"3",IF(E26&gt;30,"2","1"))))))</f>
        <v>4</v>
      </c>
      <c r="E26" s="14" t="n">
        <v>112.477682999405</v>
      </c>
      <c r="F26" s="3" t="str">
        <f aca="false">CONCATENATE(B26,D26)</f>
        <v>34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0.037037037037037</v>
      </c>
      <c r="M26" s="44" t="n">
        <f aca="false">M17/(M17+M19)</f>
        <v>0.52</v>
      </c>
      <c r="N26" s="44" t="n">
        <f aca="false">N17/(N17+N19)</f>
        <v>0.321428571428571</v>
      </c>
      <c r="O26" s="44" t="n">
        <f aca="false">O17/(O17+O19)</f>
        <v>0.166666666666667</v>
      </c>
      <c r="P26" s="44" t="n">
        <f aca="false">P17/(P17+P19)</f>
        <v>0.0645161290322581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3</v>
      </c>
      <c r="C27" s="14" t="n">
        <v>60.1083469691507</v>
      </c>
      <c r="D27" s="13" t="str">
        <f aca="false">IF(E27&gt;200,"7",IF(E27&gt;150,"6",IF(E27&gt;115,"5",IF(E27&gt;84,"4",IF(E27&gt;50,"3",IF(E27&gt;30,"2","1"))))))</f>
        <v>6</v>
      </c>
      <c r="E27" s="14" t="n">
        <v>152.758132956153</v>
      </c>
      <c r="F27" s="3" t="str">
        <f aca="false">CONCATENATE(B27,D27)</f>
        <v>36</v>
      </c>
      <c r="I27" s="9" t="s">
        <v>104</v>
      </c>
      <c r="J27" s="1" t="s">
        <v>105</v>
      </c>
      <c r="K27" s="44" t="e">
        <f aca="false">K17/(K16+K17)</f>
        <v>#DIV/0!</v>
      </c>
      <c r="L27" s="44" t="n">
        <f aca="false">L17/(L16+L17)</f>
        <v>1</v>
      </c>
      <c r="M27" s="44" t="n">
        <f aca="false">M17/(M16+M17)</f>
        <v>0.764705882352941</v>
      </c>
      <c r="N27" s="44" t="n">
        <f aca="false">N17/(N16+N17)</f>
        <v>0.9</v>
      </c>
      <c r="O27" s="44" t="n">
        <f aca="false">O17/(O16+O17)</f>
        <v>1</v>
      </c>
      <c r="P27" s="44" t="n">
        <f aca="false">P17/(P16+P17)</f>
        <v>1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2</v>
      </c>
      <c r="C28" s="14" t="n">
        <v>44.6889706950008</v>
      </c>
      <c r="D28" s="13" t="str">
        <f aca="false">IF(E28&gt;200,"7",IF(E28&gt;150,"6",IF(E28&gt;115,"5",IF(E28&gt;84,"4",IF(E28&gt;50,"3",IF(E28&gt;30,"2","1"))))))</f>
        <v>4</v>
      </c>
      <c r="E28" s="14" t="n">
        <v>109.336430956875</v>
      </c>
      <c r="F28" s="3" t="str">
        <f aca="false">CONCATENATE(B28,D28)</f>
        <v>24</v>
      </c>
      <c r="I28" s="9" t="s">
        <v>107</v>
      </c>
      <c r="J28" s="1" t="s">
        <v>53</v>
      </c>
      <c r="K28" s="44" t="n">
        <f aca="false">(K16+K19)/K20</f>
        <v>0.971428571428571</v>
      </c>
      <c r="L28" s="44" t="n">
        <f aca="false">(L16+L19)/L20</f>
        <v>0.742857142857143</v>
      </c>
      <c r="M28" s="44" t="n">
        <f aca="false">(M16+M19)/M20</f>
        <v>0.457142857142857</v>
      </c>
      <c r="N28" s="44" t="n">
        <f aca="false">(N16+N19)/N20</f>
        <v>0.571428571428571</v>
      </c>
      <c r="O28" s="44" t="n">
        <f aca="false">(O16+O19)/O20</f>
        <v>0.714285714285714</v>
      </c>
      <c r="P28" s="44" t="n">
        <f aca="false">(P16+P19)/P20</f>
        <v>0.828571428571429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3</v>
      </c>
      <c r="C29" s="14" t="n">
        <v>81.3362617774382</v>
      </c>
      <c r="D29" s="13" t="str">
        <f aca="false">IF(E29&gt;200,"7",IF(E29&gt;150,"6",IF(E29&gt;115,"5",IF(E29&gt;84,"4",IF(E29&gt;50,"3",IF(E29&gt;30,"2","1"))))))</f>
        <v>6</v>
      </c>
      <c r="E29" s="14" t="n">
        <v>160.38961038961</v>
      </c>
      <c r="F29" s="3" t="str">
        <f aca="false">CONCATENATE(B29,D29)</f>
        <v>36</v>
      </c>
      <c r="I29" s="9" t="s">
        <v>109</v>
      </c>
      <c r="J29" s="1" t="s">
        <v>110</v>
      </c>
      <c r="K29" s="44" t="e">
        <f aca="false">K16/(K16+K17)</f>
        <v>#DIV/0!</v>
      </c>
      <c r="L29" s="44" t="n">
        <f aca="false">L16/(L16+L17)</f>
        <v>0</v>
      </c>
      <c r="M29" s="44" t="n">
        <f aca="false">M16/(M16+M17)</f>
        <v>0.235294117647059</v>
      </c>
      <c r="N29" s="44" t="n">
        <f aca="false">N16/(N16+N17)</f>
        <v>0.1</v>
      </c>
      <c r="O29" s="44" t="n">
        <f aca="false">O16/(O16+O17)</f>
        <v>0</v>
      </c>
      <c r="P29" s="44" t="n">
        <f aca="false">P16/(P16+P17)</f>
        <v>0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3</v>
      </c>
      <c r="C30" s="14" t="n">
        <v>63.7792654058594</v>
      </c>
      <c r="D30" s="13" t="str">
        <f aca="false">IF(E30&gt;200,"7",IF(E30&gt;150,"6",IF(E30&gt;115,"5",IF(E30&gt;84,"4",IF(E30&gt;50,"3",IF(E30&gt;30,"2","1"))))))</f>
        <v>4</v>
      </c>
      <c r="E30" s="14" t="n">
        <v>111.120726958027</v>
      </c>
      <c r="F30" s="3" t="str">
        <f aca="false">CONCATENATE(B30,D30)</f>
        <v>34</v>
      </c>
      <c r="I30" s="9" t="s">
        <v>112</v>
      </c>
      <c r="J30" s="1" t="s">
        <v>113</v>
      </c>
      <c r="K30" s="44" t="n">
        <f aca="false">K16/(K16+K17+K18)</f>
        <v>0</v>
      </c>
      <c r="L30" s="44" t="n">
        <f aca="false">L16/(L16+L17+L18)</f>
        <v>0</v>
      </c>
      <c r="M30" s="44" t="n">
        <f aca="false">M16/(M16+M17+M18)</f>
        <v>0.173913043478261</v>
      </c>
      <c r="N30" s="44" t="n">
        <f aca="false">N16/(N16+N17+N18)</f>
        <v>0.0625</v>
      </c>
      <c r="O30" s="44" t="n">
        <f aca="false">O16/(O16+O17+O18)</f>
        <v>0</v>
      </c>
      <c r="P30" s="44" t="n">
        <f aca="false">P16/(P16+P17+P18)</f>
        <v>0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4</v>
      </c>
      <c r="C31" s="14" t="n">
        <v>110.800831697275</v>
      </c>
      <c r="D31" s="13" t="str">
        <f aca="false">IF(E31&gt;200,"7",IF(E31&gt;150,"6",IF(E31&gt;115,"5",IF(E31&gt;84,"4",IF(E31&gt;50,"3",IF(E31&gt;30,"2","1"))))))</f>
        <v>6</v>
      </c>
      <c r="E31" s="14" t="n">
        <v>168.567807351077</v>
      </c>
      <c r="F31" s="3" t="str">
        <f aca="false">CONCATENATE(B31,D31)</f>
        <v>46</v>
      </c>
      <c r="I31" s="9" t="s">
        <v>115</v>
      </c>
      <c r="J31" s="1" t="s">
        <v>116</v>
      </c>
      <c r="K31" s="44" t="n">
        <f aca="false">K25-K26</f>
        <v>0</v>
      </c>
      <c r="L31" s="44" t="n">
        <f aca="false">L25-L26</f>
        <v>-0.037037037037037</v>
      </c>
      <c r="M31" s="44" t="n">
        <f aca="false">M25-M26</f>
        <v>-0.12</v>
      </c>
      <c r="N31" s="44" t="n">
        <f aca="false">N25-N26</f>
        <v>-0.178571428571429</v>
      </c>
      <c r="O31" s="44" t="n">
        <f aca="false">O25-O26</f>
        <v>-0.166666666666667</v>
      </c>
      <c r="P31" s="44" t="n">
        <f aca="false">P25-P26</f>
        <v>-0.0645161290322581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3</v>
      </c>
      <c r="C32" s="14" t="n">
        <v>81.3883308538479</v>
      </c>
      <c r="D32" s="13" t="str">
        <f aca="false">IF(E32&gt;200,"7",IF(E32&gt;150,"6",IF(E32&gt;115,"5",IF(E32&gt;84,"4",IF(E32&gt;50,"3",IF(E32&gt;30,"2","1"))))))</f>
        <v>5</v>
      </c>
      <c r="E32" s="14" t="n">
        <v>128.484400959941</v>
      </c>
      <c r="F32" s="3" t="str">
        <f aca="false">CONCATENATE(B32,D32)</f>
        <v>35</v>
      </c>
      <c r="I32" s="9" t="s">
        <v>117</v>
      </c>
      <c r="J32" s="1" t="s">
        <v>118</v>
      </c>
      <c r="K32" s="44" t="e">
        <f aca="false">(K16*K19)/(K17*K18)</f>
        <v>#DIV/0!</v>
      </c>
      <c r="L32" s="44" t="n">
        <f aca="false">(L16*L19)/(L17*L18)</f>
        <v>0</v>
      </c>
      <c r="M32" s="44" t="n">
        <f aca="false">(M16*M19)/(M17*M18)</f>
        <v>0.615384615384615</v>
      </c>
      <c r="N32" s="44" t="n">
        <f aca="false">(N16*N19)/(N17*N18)</f>
        <v>0.351851851851852</v>
      </c>
      <c r="O32" s="44" t="n">
        <f aca="false">(O16*O19)/(O17*O18)</f>
        <v>0</v>
      </c>
      <c r="P32" s="44" t="n">
        <f aca="false">(P16*P19)/(P17*P18)</f>
        <v>0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3</v>
      </c>
      <c r="C33" s="14" t="n">
        <v>65.9077387978658</v>
      </c>
      <c r="D33" s="13" t="str">
        <f aca="false">IF(E33&gt;200,"7",IF(E33&gt;150,"6",IF(E33&gt;115,"5",IF(E33&gt;84,"4",IF(E33&gt;50,"3",IF(E33&gt;30,"2","1"))))))</f>
        <v>6</v>
      </c>
      <c r="E33" s="14" t="n">
        <v>164.148448935266</v>
      </c>
      <c r="F33" s="3" t="str">
        <f aca="false">CONCATENATE(B33,D33)</f>
        <v>36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3</v>
      </c>
      <c r="C34" s="14" t="n">
        <v>59.2515994858537</v>
      </c>
      <c r="D34" s="13" t="str">
        <f aca="false">IF(E34&gt;200,"7",IF(E34&gt;150,"6",IF(E34&gt;115,"5",IF(E34&gt;84,"4",IF(E34&gt;50,"3",IF(E34&gt;30,"2","1"))))))</f>
        <v>3</v>
      </c>
      <c r="E34" s="14" t="n">
        <v>72.1826663393076</v>
      </c>
      <c r="F34" s="3" t="str">
        <f aca="false">CONCATENATE(B34,D34)</f>
        <v>33</v>
      </c>
      <c r="J34" s="1" t="s">
        <v>72</v>
      </c>
      <c r="K34" s="1" t="n">
        <f aca="false">K4+L4+SUM(K5:M5)+SUM(L6:N6)+SUM(M7:O7)+SUM(N8:P8)+SUM(O9:Q9)+SUM(P10:Q10)</f>
        <v>17</v>
      </c>
      <c r="L34" s="1" t="n">
        <f aca="false">K34/R11*100</f>
        <v>48.5714285714286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4</v>
      </c>
      <c r="C35" s="14" t="n">
        <v>96.8503809166979</v>
      </c>
      <c r="D35" s="13" t="str">
        <f aca="false">IF(E35&gt;200,"7",IF(E35&gt;150,"6",IF(E35&gt;115,"5",IF(E35&gt;84,"4",IF(E35&gt;50,"3",IF(E35&gt;30,"2","1"))))))</f>
        <v>5</v>
      </c>
      <c r="E35" s="14" t="n">
        <v>131.847133757962</v>
      </c>
      <c r="F35" s="3" t="str">
        <f aca="false">CONCATENATE(B35,D35)</f>
        <v>45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3</v>
      </c>
      <c r="C36" s="14" t="n">
        <v>77.6834886960248</v>
      </c>
      <c r="D36" s="13" t="str">
        <f aca="false">IF(E36&gt;200,"7",IF(E36&gt;150,"6",IF(E36&gt;115,"5",IF(E36&gt;84,"4",IF(E36&gt;50,"3",IF(E36&gt;30,"2","1"))))))</f>
        <v>2</v>
      </c>
      <c r="E36" s="14" t="n">
        <v>44.8087431693989</v>
      </c>
      <c r="F36" s="3" t="str">
        <f aca="false">CONCATENATE(B36,D36)</f>
        <v>32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3</v>
      </c>
      <c r="C37" s="14" t="n">
        <v>74.3039553574803</v>
      </c>
      <c r="D37" s="13" t="str">
        <f aca="false">IF(E37&gt;200,"7",IF(E37&gt;150,"6",IF(E37&gt;115,"5",IF(E37&gt;84,"4",IF(E37&gt;50,"3",IF(E37&gt;30,"2","1"))))))</f>
        <v>4</v>
      </c>
      <c r="E37" s="14" t="n">
        <v>91.5941351714469</v>
      </c>
      <c r="F37" s="3" t="str">
        <f aca="false">CONCATENATE(B37,D37)</f>
        <v>34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3</v>
      </c>
      <c r="C38" s="14" t="n">
        <v>69.8523592085236</v>
      </c>
      <c r="D38" s="13" t="str">
        <f aca="false">IF(E38&gt;200,"7",IF(E38&gt;150,"6",IF(E38&gt;115,"5",IF(E38&gt;84,"4",IF(E38&gt;50,"3",IF(E38&gt;30,"2","1"))))))</f>
        <v>2</v>
      </c>
      <c r="E38" s="14" t="n">
        <v>48.8584474885845</v>
      </c>
      <c r="F38" s="3" t="str">
        <f aca="false">CONCATENATE(B38,D38)</f>
        <v>32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3" activeCellId="0" sqref="F23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3</v>
      </c>
      <c r="C3" s="14" t="n">
        <v>65.0617486723449</v>
      </c>
      <c r="D3" s="13" t="str">
        <f aca="false">IF(E3&gt;200,"7",IF(E3&gt;150,"6",IF(E3&gt;115,"5",IF(E3&gt;84,"4",IF(E3&gt;50,"3",IF(E3&gt;30,"2","1"))))))</f>
        <v>1</v>
      </c>
      <c r="E3" s="14" t="n">
        <v>23.9329876346231</v>
      </c>
      <c r="F3" s="3" t="str">
        <f aca="false">CONCATENATE(B3,D3)</f>
        <v>31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2</v>
      </c>
      <c r="C4" s="14" t="n">
        <v>45.1197375036385</v>
      </c>
      <c r="D4" s="13" t="str">
        <f aca="false">IF(E4&gt;200,"7",IF(E4&gt;150,"6",IF(E4&gt;115,"5",IF(E4&gt;84,"4",IF(E4&gt;50,"3",IF(E4&gt;30,"2","1"))))))</f>
        <v>4</v>
      </c>
      <c r="E4" s="14" t="n">
        <v>94.4669365721997</v>
      </c>
      <c r="F4" s="3" t="str">
        <f aca="false">CONCATENATE(B4,D4)</f>
        <v>24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4</v>
      </c>
      <c r="C5" s="14" t="n">
        <v>91.1889769773689</v>
      </c>
      <c r="D5" s="13" t="str">
        <f aca="false">IF(E5&gt;200,"7",IF(E5&gt;150,"6",IF(E5&gt;115,"5",IF(E5&gt;84,"4",IF(E5&gt;50,"3",IF(E5&gt;30,"2","1"))))))</f>
        <v>1</v>
      </c>
      <c r="E5" s="14" t="n">
        <v>9.24385283786282</v>
      </c>
      <c r="F5" s="3" t="str">
        <f aca="false">CONCATENATE(B5,D5)</f>
        <v>41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6</v>
      </c>
      <c r="L5" s="24" t="n">
        <f aca="false">COUNTIF($F$3:$F$401,"22")</f>
        <v>2</v>
      </c>
      <c r="M5" s="1" t="n">
        <f aca="false">COUNTIF($F$3:$F$401,"23")</f>
        <v>2</v>
      </c>
      <c r="N5" s="1" t="n">
        <f aca="false">COUNTIF($F$3:$F$401,"24")</f>
        <v>1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11</v>
      </c>
      <c r="T5" s="21"/>
      <c r="U5" s="21"/>
      <c r="V5" s="16" t="n">
        <v>2</v>
      </c>
      <c r="W5" s="27" t="n">
        <f aca="false">K5/$R$11</f>
        <v>0.176470588235294</v>
      </c>
      <c r="X5" s="26" t="n">
        <f aca="false">L5/$R$11</f>
        <v>0.0588235294117647</v>
      </c>
      <c r="Y5" s="27" t="n">
        <f aca="false">M5/$R$11</f>
        <v>0.0588235294117647</v>
      </c>
      <c r="Z5" s="27" t="n">
        <f aca="false">N5/$R$11</f>
        <v>0.0294117647058823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0.323529411764706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4</v>
      </c>
      <c r="C6" s="14" t="n">
        <v>100.46973780177</v>
      </c>
      <c r="D6" s="13" t="str">
        <f aca="false">IF(E6&gt;200,"7",IF(E6&gt;150,"6",IF(E6&gt;115,"5",IF(E6&gt;84,"4",IF(E6&gt;50,"3",IF(E6&gt;30,"2","1"))))))</f>
        <v>3</v>
      </c>
      <c r="E6" s="14" t="n">
        <v>59.7443630618986</v>
      </c>
      <c r="F6" s="3" t="str">
        <f aca="false">CONCATENATE(B6,D6)</f>
        <v>43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5</v>
      </c>
      <c r="L6" s="1" t="n">
        <f aca="false">COUNTIF($F$3:$F$401,"32")</f>
        <v>3</v>
      </c>
      <c r="M6" s="24" t="n">
        <f aca="false">COUNTIF($F$3:$F$401,"33")</f>
        <v>4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12</v>
      </c>
      <c r="T6" s="21"/>
      <c r="U6" s="21"/>
      <c r="V6" s="17" t="n">
        <v>3</v>
      </c>
      <c r="W6" s="27" t="n">
        <f aca="false">K6/$R$11</f>
        <v>0.147058823529412</v>
      </c>
      <c r="X6" s="27" t="n">
        <f aca="false">L6/$R$11</f>
        <v>0.0882352941176471</v>
      </c>
      <c r="Y6" s="26" t="n">
        <f aca="false">M6/$R$11</f>
        <v>0.117647058823529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0.352941176470588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3</v>
      </c>
      <c r="C7" s="14" t="n">
        <v>50.2284698193003</v>
      </c>
      <c r="D7" s="13" t="str">
        <f aca="false">IF(E7&gt;200,"7",IF(E7&gt;150,"6",IF(E7&gt;115,"5",IF(E7&gt;84,"4",IF(E7&gt;50,"3",IF(E7&gt;30,"2","1"))))))</f>
        <v>1</v>
      </c>
      <c r="E7" s="14" t="n">
        <v>15.0980392156863</v>
      </c>
      <c r="F7" s="3" t="str">
        <f aca="false">CONCATENATE(B7,D7)</f>
        <v>31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5</v>
      </c>
      <c r="L7" s="1" t="n">
        <f aca="false">COUNTIF($F$3:$F$401,"42")</f>
        <v>0</v>
      </c>
      <c r="M7" s="1" t="n">
        <f aca="false">COUNTIF($F$3:$F$401,"43")</f>
        <v>2</v>
      </c>
      <c r="N7" s="24" t="n">
        <f aca="false">COUNTIF($F$3:$F$401,"44")</f>
        <v>1</v>
      </c>
      <c r="O7" s="1" t="n">
        <f aca="false">COUNTIF($F$3:$F$401,"45")</f>
        <v>0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8</v>
      </c>
      <c r="T7" s="21"/>
      <c r="U7" s="21"/>
      <c r="V7" s="18" t="n">
        <v>4</v>
      </c>
      <c r="W7" s="27" t="n">
        <f aca="false">K7/$R$11</f>
        <v>0.147058823529412</v>
      </c>
      <c r="X7" s="27" t="n">
        <f aca="false">L7/$R$11</f>
        <v>0</v>
      </c>
      <c r="Y7" s="27" t="n">
        <f aca="false">M7/$R$11</f>
        <v>0.0588235294117647</v>
      </c>
      <c r="Z7" s="26" t="n">
        <f aca="false">N7/$R$11</f>
        <v>0.0294117647058823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0.235294117647059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2</v>
      </c>
      <c r="C8" s="14" t="n">
        <v>39.2218999274837</v>
      </c>
      <c r="D8" s="13" t="str">
        <f aca="false">IF(E8&gt;200,"7",IF(E8&gt;150,"6",IF(E8&gt;115,"5",IF(E8&gt;84,"4",IF(E8&gt;50,"3",IF(E8&gt;30,"2","1"))))))</f>
        <v>3</v>
      </c>
      <c r="E8" s="14" t="n">
        <v>56.6352429296592</v>
      </c>
      <c r="F8" s="3" t="str">
        <f aca="false">CONCATENATE(B8,D8)</f>
        <v>23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1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2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3</v>
      </c>
      <c r="T8" s="21"/>
      <c r="U8" s="21"/>
      <c r="V8" s="19" t="n">
        <v>5</v>
      </c>
      <c r="W8" s="27" t="n">
        <f aca="false">K8/$R$11</f>
        <v>0.0294117647058823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0.0588235294117647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0.0882352941176471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2</v>
      </c>
      <c r="C9" s="14" t="n">
        <v>32.6253347208808</v>
      </c>
      <c r="D9" s="13" t="str">
        <f aca="false">IF(E9&gt;200,"7",IF(E9&gt;150,"6",IF(E9&gt;115,"5",IF(E9&gt;84,"4",IF(E9&gt;50,"3",IF(E9&gt;30,"2","1"))))))</f>
        <v>2</v>
      </c>
      <c r="E9" s="14" t="n">
        <v>42.0007636502482</v>
      </c>
      <c r="F9" s="3" t="str">
        <f aca="false">CONCATENATE(B9,D9)</f>
        <v>22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2</v>
      </c>
      <c r="C10" s="14" t="n">
        <v>45.1947749873589</v>
      </c>
      <c r="D10" s="13" t="str">
        <f aca="false">IF(E10&gt;200,"7",IF(E10&gt;150,"6",IF(E10&gt;115,"5",IF(E10&gt;84,"4",IF(E10&gt;50,"3",IF(E10&gt;30,"2","1"))))))</f>
        <v>3</v>
      </c>
      <c r="E10" s="14" t="n">
        <v>64.0687679083095</v>
      </c>
      <c r="F10" s="3" t="str">
        <f aca="false">CONCATENATE(B10,D10)</f>
        <v>23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3</v>
      </c>
      <c r="C11" s="14" t="n">
        <v>77.0102402978996</v>
      </c>
      <c r="D11" s="13" t="str">
        <f aca="false">IF(E11&gt;200,"7",IF(E11&gt;150,"6",IF(E11&gt;115,"5",IF(E11&gt;84,"4",IF(E11&gt;50,"3",IF(E11&gt;30,"2","1"))))))</f>
        <v>3</v>
      </c>
      <c r="E11" s="14" t="n">
        <v>63.7982195845697</v>
      </c>
      <c r="F11" s="3" t="str">
        <f aca="false">CONCATENATE(B11,D11)</f>
        <v>33</v>
      </c>
      <c r="G11" s="35"/>
      <c r="H11" s="35"/>
      <c r="I11" s="36"/>
      <c r="J11" s="21"/>
      <c r="K11" s="37" t="n">
        <f aca="false">SUM(K4:K10)</f>
        <v>17</v>
      </c>
      <c r="L11" s="37" t="n">
        <f aca="false">SUM(L4:L10)</f>
        <v>5</v>
      </c>
      <c r="M11" s="37" t="n">
        <f aca="false">SUM(M4:M10)</f>
        <v>8</v>
      </c>
      <c r="N11" s="37" t="n">
        <f aca="false">SUM(N4:N10)</f>
        <v>4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34</v>
      </c>
      <c r="T11" s="21"/>
      <c r="U11" s="21"/>
      <c r="V11" s="21"/>
      <c r="W11" s="28" t="n">
        <f aca="false">K11/$R$11</f>
        <v>0.5</v>
      </c>
      <c r="X11" s="28" t="n">
        <f aca="false">L11/$R$11</f>
        <v>0.147058823529412</v>
      </c>
      <c r="Y11" s="28" t="n">
        <f aca="false">M11/$R$11</f>
        <v>0.235294117647059</v>
      </c>
      <c r="Z11" s="28" t="n">
        <f aca="false">N11/$R$11</f>
        <v>0.117647058823529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4</v>
      </c>
      <c r="C12" s="14" t="n">
        <v>98.9292607199799</v>
      </c>
      <c r="D12" s="13" t="str">
        <f aca="false">IF(E12&gt;200,"7",IF(E12&gt;150,"6",IF(E12&gt;115,"5",IF(E12&gt;84,"4",IF(E12&gt;50,"3",IF(E12&gt;30,"2","1"))))))</f>
        <v>1</v>
      </c>
      <c r="E12" s="14" t="n">
        <v>0</v>
      </c>
      <c r="F12" s="3" t="str">
        <f aca="false">CONCATENATE(B12,D12)</f>
        <v>41</v>
      </c>
      <c r="G12" s="35"/>
      <c r="H12" s="35"/>
      <c r="J12" s="46" t="s">
        <v>72</v>
      </c>
      <c r="K12" s="47" t="n">
        <f aca="false">K34</f>
        <v>22</v>
      </c>
      <c r="L12" s="48" t="n">
        <f aca="false">L34</f>
        <v>64.7058823529412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4</v>
      </c>
      <c r="C13" s="14" t="n">
        <v>102.321861706199</v>
      </c>
      <c r="D13" s="13" t="str">
        <f aca="false">IF(E13&gt;200,"7",IF(E13&gt;150,"6",IF(E13&gt;115,"5",IF(E13&gt;84,"4",IF(E13&gt;50,"3",IF(E13&gt;30,"2","1"))))))</f>
        <v>4</v>
      </c>
      <c r="E13" s="14" t="n">
        <v>90.574456218628</v>
      </c>
      <c r="F13" s="3" t="str">
        <f aca="false">CONCATENATE(B13,D13)</f>
        <v>44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3</v>
      </c>
      <c r="C14" s="14" t="n">
        <v>80.2687924739147</v>
      </c>
      <c r="D14" s="13" t="str">
        <f aca="false">IF(E14&gt;200,"7",IF(E14&gt;150,"6",IF(E14&gt;115,"5",IF(E14&gt;84,"4",IF(E14&gt;50,"3",IF(E14&gt;30,"2","1"))))))</f>
        <v>2</v>
      </c>
      <c r="E14" s="14" t="n">
        <v>39.7172520432958</v>
      </c>
      <c r="F14" s="3" t="str">
        <f aca="false">CONCATENATE(B14,D14)</f>
        <v>32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4</v>
      </c>
      <c r="C15" s="14" t="n">
        <v>90.5397486292884</v>
      </c>
      <c r="D15" s="13" t="str">
        <f aca="false">IF(E15&gt;200,"7",IF(E15&gt;150,"6",IF(E15&gt;115,"5",IF(E15&gt;84,"4",IF(E15&gt;50,"3",IF(E15&gt;30,"2","1"))))))</f>
        <v>1</v>
      </c>
      <c r="E15" s="14" t="n">
        <v>13.6469089751171</v>
      </c>
      <c r="F15" s="3" t="str">
        <f aca="false">CONCATENATE(B15,D15)</f>
        <v>41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0.205882352941176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3</v>
      </c>
      <c r="C16" s="14" t="n">
        <v>50.6015939278937</v>
      </c>
      <c r="D16" s="13" t="str">
        <f aca="false">IF(E16&gt;200,"7",IF(E16&gt;150,"6",IF(E16&gt;115,"5",IF(E16&gt;84,"4",IF(E16&gt;50,"3",IF(E16&gt;30,"2","1"))))))</f>
        <v>3</v>
      </c>
      <c r="E16" s="14" t="n">
        <v>57.2903225806452</v>
      </c>
      <c r="F16" s="3" t="str">
        <f aca="false">CONCATENATE(B16,D16)</f>
        <v>33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2</v>
      </c>
      <c r="M16" s="1" t="n">
        <f aca="false">M6</f>
        <v>4</v>
      </c>
      <c r="N16" s="1" t="n">
        <f aca="false">N7</f>
        <v>1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0.158304498269896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3</v>
      </c>
      <c r="C17" s="14" t="n">
        <v>75.4974230394206</v>
      </c>
      <c r="D17" s="13" t="str">
        <f aca="false">IF(E17&gt;200,"7",IF(E17&gt;150,"6",IF(E17&gt;115,"5",IF(E17&gt;84,"4",IF(E17&gt;50,"3",IF(E17&gt;30,"2","1"))))))</f>
        <v>3</v>
      </c>
      <c r="E17" s="14" t="n">
        <v>56.1638111157543</v>
      </c>
      <c r="F17" s="3" t="str">
        <f aca="false">CONCATENATE(B17,D17)</f>
        <v>33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9</v>
      </c>
      <c r="M17" s="1" t="n">
        <f aca="false">R6-M16</f>
        <v>8</v>
      </c>
      <c r="N17" s="1" t="n">
        <f aca="false">R7-N16</f>
        <v>7</v>
      </c>
      <c r="O17" s="1" t="n">
        <f aca="false">R8-O16</f>
        <v>3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0.34083044982699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4</v>
      </c>
      <c r="C18" s="14" t="n">
        <v>96.8400986125444</v>
      </c>
      <c r="D18" s="13" t="str">
        <f aca="false">IF(E18&gt;200,"7",IF(E18&gt;150,"6",IF(E18&gt;115,"5",IF(E18&gt;84,"4",IF(E18&gt;50,"3",IF(E18&gt;30,"2","1"))))))</f>
        <v>3</v>
      </c>
      <c r="E18" s="14" t="n">
        <v>52.6315789473684</v>
      </c>
      <c r="F18" s="3" t="str">
        <f aca="false">CONCATENATE(B18,D18)</f>
        <v>43</v>
      </c>
      <c r="G18" s="32" t="n">
        <v>5</v>
      </c>
      <c r="H18" s="3" t="s">
        <v>82</v>
      </c>
      <c r="J18" s="1" t="s">
        <v>83</v>
      </c>
      <c r="K18" s="1" t="n">
        <f aca="false">K11-K16</f>
        <v>17</v>
      </c>
      <c r="L18" s="1" t="n">
        <f aca="false">L11-L16</f>
        <v>3</v>
      </c>
      <c r="M18" s="1" t="n">
        <f aca="false">M11-M16</f>
        <v>4</v>
      </c>
      <c r="N18" s="1" t="n">
        <f aca="false">N11-N16</f>
        <v>3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5</v>
      </c>
      <c r="C19" s="14" t="n">
        <v>116.362183146837</v>
      </c>
      <c r="D19" s="13" t="str">
        <f aca="false">IF(E19&gt;200,"7",IF(E19&gt;150,"6",IF(E19&gt;115,"5",IF(E19&gt;84,"4",IF(E19&gt;50,"3",IF(E19&gt;30,"2","1"))))))</f>
        <v>4</v>
      </c>
      <c r="E19" s="14" t="n">
        <v>95.9123087462891</v>
      </c>
      <c r="F19" s="3" t="str">
        <f aca="false">CONCATENATE(B19,D19)</f>
        <v>54</v>
      </c>
      <c r="G19" s="33" t="n">
        <v>6</v>
      </c>
      <c r="H19" s="3" t="s">
        <v>84</v>
      </c>
      <c r="J19" s="1" t="s">
        <v>85</v>
      </c>
      <c r="K19" s="1" t="n">
        <f aca="false">$R$11-R4-K11+K16</f>
        <v>17</v>
      </c>
      <c r="L19" s="1" t="n">
        <f aca="false">$R$11-R5-L11+L16</f>
        <v>20</v>
      </c>
      <c r="M19" s="1" t="n">
        <f aca="false">$R$11-R6-M11+M16</f>
        <v>18</v>
      </c>
      <c r="N19" s="1" t="n">
        <f aca="false">$R$11-R7-N11+N16</f>
        <v>23</v>
      </c>
      <c r="O19" s="1" t="n">
        <f aca="false">$R$11-R8-O11+O16</f>
        <v>31</v>
      </c>
      <c r="P19" s="1" t="n">
        <f aca="false">$R$11-R9-P11+P16</f>
        <v>34</v>
      </c>
      <c r="Q19" s="43" t="n">
        <f aca="false">$R$11-R10-Q11+Q16</f>
        <v>34</v>
      </c>
      <c r="W19" s="0" t="s">
        <v>51</v>
      </c>
      <c r="X19" s="42" t="n">
        <f aca="false">(X15-X16)/(1-X16)</f>
        <v>0.0565262076053443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3</v>
      </c>
      <c r="C20" s="14" t="n">
        <v>79.068069141096</v>
      </c>
      <c r="D20" s="13" t="str">
        <f aca="false">IF(E20&gt;200,"7",IF(E20&gt;150,"6",IF(E20&gt;115,"5",IF(E20&gt;84,"4",IF(E20&gt;50,"3",IF(E20&gt;30,"2","1"))))))</f>
        <v>1</v>
      </c>
      <c r="E20" s="14" t="n">
        <v>22.7790432801822</v>
      </c>
      <c r="F20" s="3" t="str">
        <f aca="false">CONCATENATE(B20,D20)</f>
        <v>31</v>
      </c>
      <c r="G20" s="34" t="n">
        <v>7</v>
      </c>
      <c r="H20" s="35" t="s">
        <v>86</v>
      </c>
      <c r="J20" s="1" t="s">
        <v>87</v>
      </c>
      <c r="K20" s="1" t="n">
        <f aca="false">SUM(K16:K19)</f>
        <v>34</v>
      </c>
      <c r="L20" s="1" t="n">
        <f aca="false">SUM(L16:L19)</f>
        <v>34</v>
      </c>
      <c r="M20" s="1" t="n">
        <f aca="false">SUM(M16:M19)</f>
        <v>34</v>
      </c>
      <c r="N20" s="1" t="n">
        <f aca="false">SUM(N16:N19)</f>
        <v>34</v>
      </c>
      <c r="O20" s="1" t="n">
        <f aca="false">SUM(O16:O19)</f>
        <v>34</v>
      </c>
      <c r="P20" s="1" t="n">
        <f aca="false">SUM(P16:P19)</f>
        <v>34</v>
      </c>
      <c r="Q20" s="1" t="n">
        <f aca="false">SUM(Q16:Q19)</f>
        <v>34</v>
      </c>
      <c r="W20" s="0" t="s">
        <v>52</v>
      </c>
      <c r="X20" s="42" t="n">
        <f aca="false">(X15-X16)/(1-X17)</f>
        <v>0.0721784776902887</v>
      </c>
    </row>
    <row r="21" customFormat="false" ht="14.4" hidden="false" customHeight="false" outlineLevel="0" collapsed="false">
      <c r="A21" s="0" t="n">
        <v>19</v>
      </c>
      <c r="B21" s="13"/>
      <c r="C21" s="14"/>
      <c r="D21" s="13"/>
      <c r="E21" s="14"/>
      <c r="G21" s="35"/>
      <c r="H21" s="35"/>
      <c r="W21" s="0" t="s">
        <v>53</v>
      </c>
      <c r="X21" s="42" t="n">
        <f aca="false">(K4+L5+M6+N7+O8+P9+Q10)/R11</f>
        <v>0.205882352941176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4</v>
      </c>
      <c r="C22" s="14" t="n">
        <v>88.6846351849875</v>
      </c>
      <c r="D22" s="13" t="str">
        <f aca="false">IF(E22&gt;200,"7",IF(E22&gt;150,"6",IF(E22&gt;115,"5",IF(E22&gt;84,"4",IF(E22&gt;50,"3",IF(E22&gt;30,"2","1"))))))</f>
        <v>1</v>
      </c>
      <c r="E22" s="14" t="n">
        <v>12.1960072595281</v>
      </c>
      <c r="F22" s="3" t="str">
        <f aca="false">CONCATENATE(B22,D22)</f>
        <v>41</v>
      </c>
      <c r="G22" s="35"/>
      <c r="H22" s="35"/>
      <c r="I22" s="9" t="s">
        <v>89</v>
      </c>
      <c r="J22" s="1" t="s">
        <v>90</v>
      </c>
      <c r="K22" s="44" t="n">
        <f aca="false">(K16+K18)/K20</f>
        <v>0.5</v>
      </c>
      <c r="L22" s="44" t="n">
        <f aca="false">(L16+L18)/L20</f>
        <v>0.147058823529412</v>
      </c>
      <c r="M22" s="44" t="n">
        <f aca="false">(M16+M18)/M20</f>
        <v>0.235294117647059</v>
      </c>
      <c r="N22" s="44" t="n">
        <f aca="false">(N16+N18)/N20</f>
        <v>0.117647058823529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5</v>
      </c>
      <c r="C23" s="14" t="n">
        <v>140.443298801412</v>
      </c>
      <c r="D23" s="13" t="str">
        <f aca="false">IF(E23&gt;200,"7",IF(E23&gt;150,"6",IF(E23&gt;115,"5",IF(E23&gt;84,"4",IF(E23&gt;50,"3",IF(E23&gt;30,"2","1"))))))</f>
        <v>4</v>
      </c>
      <c r="E23" s="14" t="n">
        <v>112.137130218413</v>
      </c>
      <c r="F23" s="3" t="str">
        <f aca="false">CONCATENATE(B23,D23)</f>
        <v>54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0.323529411764706</v>
      </c>
      <c r="M23" s="44" t="n">
        <f aca="false">(M16+M17)/M20</f>
        <v>0.352941176470588</v>
      </c>
      <c r="N23" s="44" t="n">
        <f aca="false">(N16+N17)/N20</f>
        <v>0.235294117647059</v>
      </c>
      <c r="O23" s="44" t="n">
        <f aca="false">(O16+O17)/O20</f>
        <v>0.0882352941176471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3</v>
      </c>
      <c r="C24" s="14" t="n">
        <v>60.5348772579898</v>
      </c>
      <c r="D24" s="13" t="str">
        <f aca="false">IF(E24&gt;200,"7",IF(E24&gt;150,"6",IF(E24&gt;115,"5",IF(E24&gt;84,"4",IF(E24&gt;50,"3",IF(E24&gt;30,"2","1"))))))</f>
        <v>2</v>
      </c>
      <c r="E24" s="14" t="n">
        <v>46.2992125984252</v>
      </c>
      <c r="F24" s="3" t="str">
        <f aca="false">CONCATENATE(B24,D24)</f>
        <v>32</v>
      </c>
      <c r="I24" s="9" t="s">
        <v>96</v>
      </c>
      <c r="J24" s="1" t="s">
        <v>97</v>
      </c>
      <c r="K24" s="44" t="n">
        <f aca="false">(K16+K17)/(K16+K18)</f>
        <v>0</v>
      </c>
      <c r="L24" s="44" t="n">
        <f aca="false">(L16+L17)/(L16+L18)</f>
        <v>2.2</v>
      </c>
      <c r="M24" s="44" t="n">
        <f aca="false">(M16+M17)/(M16+M18)</f>
        <v>1.5</v>
      </c>
      <c r="N24" s="44" t="n">
        <f aca="false">(N16+N17)/(N16+N18)</f>
        <v>2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2</v>
      </c>
      <c r="C25" s="14" t="n">
        <v>41.276405255644</v>
      </c>
      <c r="D25" s="13" t="str">
        <f aca="false">IF(E25&gt;200,"7",IF(E25&gt;150,"6",IF(E25&gt;115,"5",IF(E25&gt;84,"4",IF(E25&gt;50,"3",IF(E25&gt;30,"2","1"))))))</f>
        <v>1</v>
      </c>
      <c r="E25" s="14" t="n">
        <v>10.4895104895105</v>
      </c>
      <c r="F25" s="3" t="str">
        <f aca="false">CONCATENATE(B25,D25)</f>
        <v>21</v>
      </c>
      <c r="I25" s="9" t="s">
        <v>99</v>
      </c>
      <c r="J25" s="1" t="s">
        <v>100</v>
      </c>
      <c r="K25" s="44" t="n">
        <f aca="false">K16/(K16+K18)</f>
        <v>0</v>
      </c>
      <c r="L25" s="44" t="n">
        <f aca="false">L16/(L16+L18)</f>
        <v>0.4</v>
      </c>
      <c r="M25" s="44" t="n">
        <f aca="false">M16/(M16+M18)</f>
        <v>0.5</v>
      </c>
      <c r="N25" s="44" t="n">
        <f aca="false">N16/(N16+N18)</f>
        <v>0.25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3</v>
      </c>
      <c r="C26" s="14" t="n">
        <v>64.9170971504749</v>
      </c>
      <c r="D26" s="13" t="str">
        <f aca="false">IF(E26&gt;200,"7",IF(E26&gt;150,"6",IF(E26&gt;115,"5",IF(E26&gt;84,"4",IF(E26&gt;50,"3",IF(E26&gt;30,"2","1"))))))</f>
        <v>2</v>
      </c>
      <c r="E26" s="14" t="n">
        <v>41.4305949008499</v>
      </c>
      <c r="F26" s="3" t="str">
        <f aca="false">CONCATENATE(B26,D26)</f>
        <v>32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0.310344827586207</v>
      </c>
      <c r="M26" s="44" t="n">
        <f aca="false">M17/(M17+M19)</f>
        <v>0.307692307692308</v>
      </c>
      <c r="N26" s="44" t="n">
        <f aca="false">N17/(N17+N19)</f>
        <v>0.233333333333333</v>
      </c>
      <c r="O26" s="44" t="n">
        <f aca="false">O17/(O17+O19)</f>
        <v>0.0882352941176471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2</v>
      </c>
      <c r="C27" s="14" t="n">
        <v>45.8105227009315</v>
      </c>
      <c r="D27" s="13" t="str">
        <f aca="false">IF(E27&gt;200,"7",IF(E27&gt;150,"6",IF(E27&gt;115,"5",IF(E27&gt;84,"4",IF(E27&gt;50,"3",IF(E27&gt;30,"2","1"))))))</f>
        <v>1</v>
      </c>
      <c r="E27" s="14" t="n">
        <v>8.75699343225493</v>
      </c>
      <c r="F27" s="3" t="str">
        <f aca="false">CONCATENATE(B27,D27)</f>
        <v>21</v>
      </c>
      <c r="I27" s="9" t="s">
        <v>104</v>
      </c>
      <c r="J27" s="1" t="s">
        <v>105</v>
      </c>
      <c r="K27" s="44" t="e">
        <f aca="false">K17/(K16+K17)</f>
        <v>#DIV/0!</v>
      </c>
      <c r="L27" s="44" t="n">
        <f aca="false">L17/(L16+L17)</f>
        <v>0.818181818181818</v>
      </c>
      <c r="M27" s="44" t="n">
        <f aca="false">M17/(M16+M17)</f>
        <v>0.666666666666667</v>
      </c>
      <c r="N27" s="44" t="n">
        <f aca="false">N17/(N16+N17)</f>
        <v>0.875</v>
      </c>
      <c r="O27" s="44" t="n">
        <f aca="false">O17/(O16+O17)</f>
        <v>1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2</v>
      </c>
      <c r="C28" s="14" t="n">
        <v>44.6542912246866</v>
      </c>
      <c r="D28" s="13" t="str">
        <f aca="false">IF(E28&gt;200,"7",IF(E28&gt;150,"6",IF(E28&gt;115,"5",IF(E28&gt;84,"4",IF(E28&gt;50,"3",IF(E28&gt;30,"2","1"))))))</f>
        <v>1</v>
      </c>
      <c r="E28" s="14" t="n">
        <v>0</v>
      </c>
      <c r="F28" s="3" t="str">
        <f aca="false">CONCATENATE(B28,D28)</f>
        <v>21</v>
      </c>
      <c r="I28" s="9" t="s">
        <v>107</v>
      </c>
      <c r="J28" s="1" t="s">
        <v>53</v>
      </c>
      <c r="K28" s="44" t="n">
        <f aca="false">(K16+K19)/K20</f>
        <v>0.5</v>
      </c>
      <c r="L28" s="44" t="n">
        <f aca="false">(L16+L19)/L20</f>
        <v>0.647058823529412</v>
      </c>
      <c r="M28" s="44" t="n">
        <f aca="false">(M16+M19)/M20</f>
        <v>0.647058823529412</v>
      </c>
      <c r="N28" s="44" t="n">
        <f aca="false">(N16+N19)/N20</f>
        <v>0.705882352941176</v>
      </c>
      <c r="O28" s="44" t="n">
        <f aca="false">(O16+O19)/O20</f>
        <v>0.911764705882353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5</v>
      </c>
      <c r="C29" s="14" t="n">
        <v>145.852495543672</v>
      </c>
      <c r="D29" s="13" t="str">
        <f aca="false">IF(E29&gt;200,"7",IF(E29&gt;150,"6",IF(E29&gt;115,"5",IF(E29&gt;84,"4",IF(E29&gt;50,"3",IF(E29&gt;30,"2","1"))))))</f>
        <v>1</v>
      </c>
      <c r="E29" s="14" t="n">
        <v>0</v>
      </c>
      <c r="F29" s="3" t="str">
        <f aca="false">CONCATENATE(B29,D29)</f>
        <v>51</v>
      </c>
      <c r="I29" s="9" t="s">
        <v>109</v>
      </c>
      <c r="J29" s="1" t="s">
        <v>110</v>
      </c>
      <c r="K29" s="44" t="e">
        <f aca="false">K16/(K16+K17)</f>
        <v>#DIV/0!</v>
      </c>
      <c r="L29" s="44" t="n">
        <f aca="false">L16/(L16+L17)</f>
        <v>0.181818181818182</v>
      </c>
      <c r="M29" s="44" t="n">
        <f aca="false">M16/(M16+M17)</f>
        <v>0.333333333333333</v>
      </c>
      <c r="N29" s="44" t="n">
        <f aca="false">N16/(N16+N17)</f>
        <v>0.125</v>
      </c>
      <c r="O29" s="44" t="n">
        <f aca="false">O16/(O16+O17)</f>
        <v>0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2</v>
      </c>
      <c r="C30" s="14" t="n">
        <v>37.006694203105</v>
      </c>
      <c r="D30" s="13" t="str">
        <f aca="false">IF(E30&gt;200,"7",IF(E30&gt;150,"6",IF(E30&gt;115,"5",IF(E30&gt;84,"4",IF(E30&gt;50,"3",IF(E30&gt;30,"2","1"))))))</f>
        <v>1</v>
      </c>
      <c r="E30" s="14" t="n">
        <v>0</v>
      </c>
      <c r="F30" s="3" t="str">
        <f aca="false">CONCATENATE(B30,D30)</f>
        <v>21</v>
      </c>
      <c r="I30" s="9" t="s">
        <v>112</v>
      </c>
      <c r="J30" s="1" t="s">
        <v>113</v>
      </c>
      <c r="K30" s="44" t="n">
        <f aca="false">K16/(K16+K17+K18)</f>
        <v>0</v>
      </c>
      <c r="L30" s="44" t="n">
        <f aca="false">L16/(L16+L17+L18)</f>
        <v>0.142857142857143</v>
      </c>
      <c r="M30" s="44" t="n">
        <f aca="false">M16/(M16+M17+M18)</f>
        <v>0.25</v>
      </c>
      <c r="N30" s="44" t="n">
        <f aca="false">N16/(N16+N17+N18)</f>
        <v>0.0909090909090909</v>
      </c>
      <c r="O30" s="44" t="n">
        <f aca="false">O16/(O16+O17+O18)</f>
        <v>0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4</v>
      </c>
      <c r="C31" s="14" t="n">
        <v>108.312491738268</v>
      </c>
      <c r="D31" s="13" t="str">
        <f aca="false">IF(E31&gt;200,"7",IF(E31&gt;150,"6",IF(E31&gt;115,"5",IF(E31&gt;84,"4",IF(E31&gt;50,"3",IF(E31&gt;30,"2","1"))))))</f>
        <v>1</v>
      </c>
      <c r="E31" s="14" t="n">
        <v>0</v>
      </c>
      <c r="F31" s="3" t="str">
        <f aca="false">CONCATENATE(B31,D31)</f>
        <v>41</v>
      </c>
      <c r="I31" s="9" t="s">
        <v>115</v>
      </c>
      <c r="J31" s="1" t="s">
        <v>116</v>
      </c>
      <c r="K31" s="44" t="n">
        <f aca="false">K25-K26</f>
        <v>0</v>
      </c>
      <c r="L31" s="44" t="n">
        <f aca="false">L25-L26</f>
        <v>0.0896551724137931</v>
      </c>
      <c r="M31" s="44" t="n">
        <f aca="false">M25-M26</f>
        <v>0.192307692307692</v>
      </c>
      <c r="N31" s="44" t="n">
        <f aca="false">N25-N26</f>
        <v>0.0166666666666667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3</v>
      </c>
      <c r="C32" s="14" t="n">
        <v>60.8111226298365</v>
      </c>
      <c r="D32" s="13" t="str">
        <f aca="false">IF(E32&gt;200,"7",IF(E32&gt;150,"6",IF(E32&gt;115,"5",IF(E32&gt;84,"4",IF(E32&gt;50,"3",IF(E32&gt;30,"2","1"))))))</f>
        <v>1</v>
      </c>
      <c r="E32" s="14" t="n">
        <v>17.0551449687322</v>
      </c>
      <c r="F32" s="3" t="str">
        <f aca="false">CONCATENATE(B32,D32)</f>
        <v>31</v>
      </c>
      <c r="I32" s="9" t="s">
        <v>117</v>
      </c>
      <c r="J32" s="1" t="s">
        <v>118</v>
      </c>
      <c r="K32" s="44" t="e">
        <f aca="false">(K16*K19)/(K17*K18)</f>
        <v>#DIV/0!</v>
      </c>
      <c r="L32" s="44" t="n">
        <f aca="false">(L16*L19)/(L17*L18)</f>
        <v>1.48148148148148</v>
      </c>
      <c r="M32" s="44" t="n">
        <f aca="false">(M16*M19)/(M17*M18)</f>
        <v>2.25</v>
      </c>
      <c r="N32" s="44" t="n">
        <f aca="false">(N16*N19)/(N17*N18)</f>
        <v>1.0952380952381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2</v>
      </c>
      <c r="C33" s="14" t="n">
        <v>39.7983706111704</v>
      </c>
      <c r="D33" s="13" t="str">
        <f aca="false">IF(E33&gt;200,"7",IF(E33&gt;150,"6",IF(E33&gt;115,"5",IF(E33&gt;84,"4",IF(E33&gt;50,"3",IF(E33&gt;30,"2","1"))))))</f>
        <v>2</v>
      </c>
      <c r="E33" s="14" t="n">
        <v>31.5307679267673</v>
      </c>
      <c r="F33" s="3" t="str">
        <f aca="false">CONCATENATE(B33,D33)</f>
        <v>22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2</v>
      </c>
      <c r="C34" s="14" t="n">
        <v>47.2309043020193</v>
      </c>
      <c r="D34" s="13" t="str">
        <f aca="false">IF(E34&gt;200,"7",IF(E34&gt;150,"6",IF(E34&gt;115,"5",IF(E34&gt;84,"4",IF(E34&gt;50,"3",IF(E34&gt;30,"2","1"))))))</f>
        <v>1</v>
      </c>
      <c r="E34" s="14" t="n">
        <v>0</v>
      </c>
      <c r="F34" s="3" t="str">
        <f aca="false">CONCATENATE(B34,D34)</f>
        <v>21</v>
      </c>
      <c r="J34" s="1" t="s">
        <v>72</v>
      </c>
      <c r="K34" s="1" t="n">
        <f aca="false">K4+L4+SUM(K5:M5)+SUM(L6:N6)+SUM(M7:O7)+SUM(N8:P8)+SUM(O9:Q9)+SUM(P10:Q10)</f>
        <v>22</v>
      </c>
      <c r="L34" s="1" t="n">
        <f aca="false">K34/R11*100</f>
        <v>64.7058823529412</v>
      </c>
    </row>
    <row r="35" customFormat="false" ht="14.4" hidden="false" customHeight="false" outlineLevel="0" collapsed="false">
      <c r="A35" s="0" t="n">
        <v>33</v>
      </c>
      <c r="B35" s="13"/>
      <c r="C35" s="14"/>
      <c r="D35" s="13"/>
      <c r="E35" s="14"/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3</v>
      </c>
      <c r="C36" s="14" t="n">
        <v>77.0976220275344</v>
      </c>
      <c r="D36" s="13" t="str">
        <f aca="false">IF(E36&gt;200,"7",IF(E36&gt;150,"6",IF(E36&gt;115,"5",IF(E36&gt;84,"4",IF(E36&gt;50,"3",IF(E36&gt;30,"2","1"))))))</f>
        <v>1</v>
      </c>
      <c r="E36" s="14" t="n">
        <v>0</v>
      </c>
      <c r="F36" s="3" t="str">
        <f aca="false">CONCATENATE(B36,D36)</f>
        <v>31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3</v>
      </c>
      <c r="C37" s="14" t="n">
        <v>50.9145147757994</v>
      </c>
      <c r="D37" s="13" t="str">
        <f aca="false">IF(E37&gt;200,"7",IF(E37&gt;150,"6",IF(E37&gt;115,"5",IF(E37&gt;84,"4",IF(E37&gt;50,"3",IF(E37&gt;30,"2","1"))))))</f>
        <v>3</v>
      </c>
      <c r="E37" s="14" t="n">
        <v>70.7315038785553</v>
      </c>
      <c r="F37" s="3" t="str">
        <f aca="false">CONCATENATE(B37,D37)</f>
        <v>33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2</v>
      </c>
      <c r="C38" s="14" t="n">
        <v>48.6364431122768</v>
      </c>
      <c r="D38" s="13" t="str">
        <f aca="false">IF(E38&gt;200,"7",IF(E38&gt;150,"6",IF(E38&gt;115,"5",IF(E38&gt;84,"4",IF(E38&gt;50,"3",IF(E38&gt;30,"2","1"))))))</f>
        <v>1</v>
      </c>
      <c r="E38" s="14" t="n">
        <v>0</v>
      </c>
      <c r="F38" s="3" t="str">
        <f aca="false">CONCATENATE(B38,D38)</f>
        <v>21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D27" activeCellId="0" sqref="D27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1</v>
      </c>
      <c r="C3" s="14" t="n">
        <v>26.5050261550063</v>
      </c>
      <c r="D3" s="13" t="str">
        <f aca="false">IF(E3&gt;200,"7",IF(E3&gt;150,"6",IF(E3&gt;115,"5",IF(E3&gt;84,"4",IF(E3&gt;50,"3",IF(E3&gt;30,"2","1"))))))</f>
        <v>1</v>
      </c>
      <c r="E3" s="49" t="n">
        <v>0</v>
      </c>
      <c r="F3" s="3" t="str">
        <f aca="false">CONCATENATE(B3,D3)</f>
        <v>11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1</v>
      </c>
      <c r="C4" s="14" t="n">
        <v>21.1961383365608</v>
      </c>
      <c r="D4" s="13" t="str">
        <f aca="false">IF(E4&gt;200,"7",IF(E4&gt;150,"6",IF(E4&gt;115,"5",IF(E4&gt;84,"4",IF(E4&gt;50,"3",IF(E4&gt;30,"2","1"))))))</f>
        <v>1</v>
      </c>
      <c r="E4" s="49" t="n">
        <v>0</v>
      </c>
      <c r="F4" s="3" t="str">
        <f aca="false">CONCATENATE(B4,D4)</f>
        <v>11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19</v>
      </c>
      <c r="L4" s="1" t="n">
        <f aca="false">COUNTIF($F$3:$F$38,"12")</f>
        <v>2</v>
      </c>
      <c r="M4" s="1" t="n">
        <f aca="false">COUNTIF($F$3:$F$401,"13")</f>
        <v>1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22</v>
      </c>
      <c r="T4" s="21"/>
      <c r="U4" s="21"/>
      <c r="V4" s="15" t="n">
        <v>1</v>
      </c>
      <c r="W4" s="26" t="n">
        <f aca="false">K4/$R$11</f>
        <v>0.558823529411765</v>
      </c>
      <c r="X4" s="27" t="n">
        <f aca="false">L4/$R$11</f>
        <v>0.0588235294117647</v>
      </c>
      <c r="Y4" s="27" t="n">
        <f aca="false">M4/$R$11</f>
        <v>0.0294117647058823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0.647058823529412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1</v>
      </c>
      <c r="C5" s="14" t="n">
        <v>26.9418119756674</v>
      </c>
      <c r="D5" s="13" t="str">
        <f aca="false">IF(E5&gt;200,"7",IF(E5&gt;150,"6",IF(E5&gt;115,"5",IF(E5&gt;84,"4",IF(E5&gt;50,"3",IF(E5&gt;30,"2","1"))))))</f>
        <v>1</v>
      </c>
      <c r="E5" s="49" t="n">
        <v>0</v>
      </c>
      <c r="F5" s="3" t="str">
        <f aca="false">CONCATENATE(B5,D5)</f>
        <v>11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6</v>
      </c>
      <c r="L5" s="24" t="n">
        <f aca="false">COUNTIF($F$3:$F$401,"22")</f>
        <v>1</v>
      </c>
      <c r="M5" s="1" t="n">
        <f aca="false">COUNTIF($F$3:$F$401,"23")</f>
        <v>0</v>
      </c>
      <c r="N5" s="1" t="n">
        <f aca="false">COUNTIF($F$3:$F$401,"24")</f>
        <v>1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8</v>
      </c>
      <c r="T5" s="21"/>
      <c r="U5" s="21"/>
      <c r="V5" s="16" t="n">
        <v>2</v>
      </c>
      <c r="W5" s="27" t="n">
        <f aca="false">K5/$R$11</f>
        <v>0.176470588235294</v>
      </c>
      <c r="X5" s="26" t="n">
        <f aca="false">L5/$R$11</f>
        <v>0.0294117647058823</v>
      </c>
      <c r="Y5" s="27" t="n">
        <f aca="false">M5/$R$11</f>
        <v>0</v>
      </c>
      <c r="Z5" s="27" t="n">
        <f aca="false">N5/$R$11</f>
        <v>0.0294117647058823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0.235294117647059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2</v>
      </c>
      <c r="C6" s="14" t="n">
        <v>34.839162724055</v>
      </c>
      <c r="D6" s="13" t="str">
        <f aca="false">IF(E6&gt;200,"7",IF(E6&gt;150,"6",IF(E6&gt;115,"5",IF(E6&gt;84,"4",IF(E6&gt;50,"3",IF(E6&gt;30,"2","1"))))))</f>
        <v>1</v>
      </c>
      <c r="E6" s="49" t="n">
        <v>1.56758712166888</v>
      </c>
      <c r="F6" s="3" t="str">
        <f aca="false">CONCATENATE(B6,D6)</f>
        <v>21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2</v>
      </c>
      <c r="L6" s="1" t="n">
        <f aca="false">COUNTIF($F$3:$F$401,"32")</f>
        <v>2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4</v>
      </c>
      <c r="T6" s="21"/>
      <c r="U6" s="21"/>
      <c r="V6" s="17" t="n">
        <v>3</v>
      </c>
      <c r="W6" s="27" t="n">
        <f aca="false">K6/$R$11</f>
        <v>0.0588235294117647</v>
      </c>
      <c r="X6" s="27" t="n">
        <f aca="false">L6/$R$11</f>
        <v>0.0588235294117647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0.117647058823529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1</v>
      </c>
      <c r="C7" s="14" t="n">
        <v>20.0646708030155</v>
      </c>
      <c r="D7" s="13" t="str">
        <f aca="false">IF(E7&gt;200,"7",IF(E7&gt;150,"6",IF(E7&gt;115,"5",IF(E7&gt;84,"4",IF(E7&gt;50,"3",IF(E7&gt;30,"2","1"))))))</f>
        <v>1</v>
      </c>
      <c r="E7" s="49" t="n">
        <v>0</v>
      </c>
      <c r="F7" s="3" t="str">
        <f aca="false">CONCATENATE(B7,D7)</f>
        <v>11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0</v>
      </c>
      <c r="M7" s="1" t="n">
        <f aca="false">COUNTIF($F$3:$F$401,"43")</f>
        <v>0</v>
      </c>
      <c r="N7" s="24" t="n">
        <f aca="false">COUNTIF($F$3:$F$401,"44")</f>
        <v>0</v>
      </c>
      <c r="O7" s="1" t="n">
        <f aca="false">COUNTIF($F$3:$F$401,"45")</f>
        <v>0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</v>
      </c>
      <c r="Z7" s="26" t="n">
        <f aca="false">N7/$R$11</f>
        <v>0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1</v>
      </c>
      <c r="C8" s="14" t="n">
        <v>21.6301247771836</v>
      </c>
      <c r="D8" s="13" t="str">
        <f aca="false">IF(E8&gt;200,"7",IF(E8&gt;150,"6",IF(E8&gt;115,"5",IF(E8&gt;84,"4",IF(E8&gt;50,"3",IF(E8&gt;30,"2","1"))))))</f>
        <v>1</v>
      </c>
      <c r="E8" s="49" t="n">
        <v>10.7954545454545</v>
      </c>
      <c r="F8" s="3" t="str">
        <f aca="false">CONCATENATE(B8,D8)</f>
        <v>11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0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2</v>
      </c>
      <c r="C9" s="14" t="n">
        <v>48.7958277977217</v>
      </c>
      <c r="D9" s="13" t="str">
        <f aca="false">IF(E9&gt;200,"7",IF(E9&gt;150,"6",IF(E9&gt;115,"5",IF(E9&gt;84,"4",IF(E9&gt;50,"3",IF(E9&gt;30,"2","1"))))))</f>
        <v>1</v>
      </c>
      <c r="E9" s="49" t="n">
        <v>6.00672753483902</v>
      </c>
      <c r="F9" s="3" t="str">
        <f aca="false">CONCATENATE(B9,D9)</f>
        <v>21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2</v>
      </c>
      <c r="C10" s="14" t="n">
        <v>37.3378116120537</v>
      </c>
      <c r="D10" s="13" t="str">
        <f aca="false">IF(E10&gt;200,"7",IF(E10&gt;150,"6",IF(E10&gt;115,"5",IF(E10&gt;84,"4",IF(E10&gt;50,"3",IF(E10&gt;30,"2","1"))))))</f>
        <v>1</v>
      </c>
      <c r="E10" s="49" t="n">
        <v>24.2228576699566</v>
      </c>
      <c r="F10" s="3" t="str">
        <f aca="false">CONCATENATE(B10,D10)</f>
        <v>21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2</v>
      </c>
      <c r="C11" s="14" t="n">
        <v>33.9361644282529</v>
      </c>
      <c r="D11" s="13" t="str">
        <f aca="false">IF(E11&gt;200,"7",IF(E11&gt;150,"6",IF(E11&gt;115,"5",IF(E11&gt;84,"4",IF(E11&gt;50,"3",IF(E11&gt;30,"2","1"))))))</f>
        <v>1</v>
      </c>
      <c r="E11" s="49" t="n">
        <v>0.60899352944375</v>
      </c>
      <c r="F11" s="3" t="str">
        <f aca="false">CONCATENATE(B11,D11)</f>
        <v>21</v>
      </c>
      <c r="G11" s="35"/>
      <c r="H11" s="35"/>
      <c r="I11" s="36"/>
      <c r="J11" s="21"/>
      <c r="K11" s="37" t="n">
        <f aca="false">SUM(K4:K10)</f>
        <v>27</v>
      </c>
      <c r="L11" s="37" t="n">
        <f aca="false">SUM(L4:L10)</f>
        <v>5</v>
      </c>
      <c r="M11" s="37" t="n">
        <f aca="false">SUM(M4:M10)</f>
        <v>1</v>
      </c>
      <c r="N11" s="37" t="n">
        <f aca="false">SUM(N4:N10)</f>
        <v>1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34</v>
      </c>
      <c r="T11" s="21"/>
      <c r="U11" s="21"/>
      <c r="V11" s="21"/>
      <c r="W11" s="28" t="n">
        <f aca="false">K11/$R$11</f>
        <v>0.794117647058823</v>
      </c>
      <c r="X11" s="28" t="n">
        <f aca="false">L11/$R$11</f>
        <v>0.147058823529412</v>
      </c>
      <c r="Y11" s="28" t="n">
        <f aca="false">M11/$R$11</f>
        <v>0.0294117647058823</v>
      </c>
      <c r="Z11" s="28" t="n">
        <f aca="false">N11/$R$11</f>
        <v>0.0294117647058823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3</v>
      </c>
      <c r="C12" s="14" t="n">
        <v>58.1659582408924</v>
      </c>
      <c r="D12" s="13" t="str">
        <f aca="false">IF(E12&gt;200,"7",IF(E12&gt;150,"6",IF(E12&gt;115,"5",IF(E12&gt;84,"4",IF(E12&gt;50,"3",IF(E12&gt;30,"2","1"))))))</f>
        <v>1</v>
      </c>
      <c r="E12" s="49" t="n">
        <v>0</v>
      </c>
      <c r="F12" s="3" t="str">
        <f aca="false">CONCATENATE(B12,D12)</f>
        <v>31</v>
      </c>
      <c r="G12" s="35"/>
      <c r="H12" s="35"/>
      <c r="J12" s="46" t="s">
        <v>72</v>
      </c>
      <c r="K12" s="47" t="n">
        <f aca="false">K34</f>
        <v>30</v>
      </c>
      <c r="L12" s="47" t="n">
        <f aca="false">L34</f>
        <v>88.2352941176471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3</v>
      </c>
      <c r="C13" s="14" t="n">
        <v>73.6389573793589</v>
      </c>
      <c r="D13" s="13" t="str">
        <f aca="false">IF(E13&gt;200,"7",IF(E13&gt;150,"6",IF(E13&gt;115,"5",IF(E13&gt;84,"4",IF(E13&gt;50,"3",IF(E13&gt;30,"2","1"))))))</f>
        <v>2</v>
      </c>
      <c r="E13" s="49" t="n">
        <v>36.9011976047904</v>
      </c>
      <c r="F13" s="3" t="str">
        <f aca="false">CONCATENATE(B13,D13)</f>
        <v>32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/>
      <c r="C14" s="14"/>
      <c r="D14" s="13"/>
      <c r="E14" s="49"/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2</v>
      </c>
      <c r="C15" s="14" t="n">
        <v>37.4905045035783</v>
      </c>
      <c r="D15" s="13" t="str">
        <f aca="false">IF(E15&gt;200,"7",IF(E15&gt;150,"6",IF(E15&gt;115,"5",IF(E15&gt;84,"4",IF(E15&gt;50,"3",IF(E15&gt;30,"2","1"))))))</f>
        <v>1</v>
      </c>
      <c r="E15" s="49" t="n">
        <v>20.3903291581707</v>
      </c>
      <c r="F15" s="3" t="str">
        <f aca="false">CONCATENATE(B15,D15)</f>
        <v>21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0.588235294117647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1</v>
      </c>
      <c r="C16" s="14" t="n">
        <v>22.5300149699099</v>
      </c>
      <c r="D16" s="13" t="str">
        <f aca="false">IF(E16&gt;200,"7",IF(E16&gt;150,"6",IF(E16&gt;115,"5",IF(E16&gt;84,"4",IF(E16&gt;50,"3",IF(E16&gt;30,"2","1"))))))</f>
        <v>1</v>
      </c>
      <c r="E16" s="49" t="n">
        <v>28.6171771198855</v>
      </c>
      <c r="F16" s="3" t="str">
        <f aca="false">CONCATENATE(B16,D16)</f>
        <v>11</v>
      </c>
      <c r="G16" s="30" t="n">
        <v>3</v>
      </c>
      <c r="H16" s="3" t="s">
        <v>76</v>
      </c>
      <c r="J16" s="1" t="s">
        <v>77</v>
      </c>
      <c r="K16" s="1" t="n">
        <f aca="false">K4</f>
        <v>19</v>
      </c>
      <c r="L16" s="1" t="n">
        <f aca="false">L5</f>
        <v>1</v>
      </c>
      <c r="M16" s="1" t="n">
        <f aca="false">M6</f>
        <v>0</v>
      </c>
      <c r="N16" s="1" t="n">
        <f aca="false">N7</f>
        <v>0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0.551903114186851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1</v>
      </c>
      <c r="C17" s="14" t="n">
        <v>21.0341602277348</v>
      </c>
      <c r="D17" s="13" t="str">
        <f aca="false">IF(E17&gt;200,"7",IF(E17&gt;150,"6",IF(E17&gt;115,"5",IF(E17&gt;84,"4",IF(E17&gt;50,"3",IF(E17&gt;30,"2","1"))))))</f>
        <v>1</v>
      </c>
      <c r="E17" s="49" t="n">
        <v>16.470109800732</v>
      </c>
      <c r="F17" s="3" t="str">
        <f aca="false">CONCATENATE(B17,D17)</f>
        <v>11</v>
      </c>
      <c r="G17" s="31" t="n">
        <v>4</v>
      </c>
      <c r="H17" s="3" t="s">
        <v>79</v>
      </c>
      <c r="J17" s="1" t="s">
        <v>80</v>
      </c>
      <c r="K17" s="1" t="n">
        <f aca="false">R4-K16</f>
        <v>3</v>
      </c>
      <c r="L17" s="1" t="n">
        <f aca="false">R5-L16</f>
        <v>7</v>
      </c>
      <c r="M17" s="1" t="n">
        <f aca="false">R6-M16</f>
        <v>4</v>
      </c>
      <c r="N17" s="1" t="n">
        <f aca="false">R7-N16</f>
        <v>0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0.653979238754325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3</v>
      </c>
      <c r="C18" s="14" t="n">
        <v>71.6894509507058</v>
      </c>
      <c r="D18" s="13" t="str">
        <f aca="false">IF(E18&gt;200,"7",IF(E18&gt;150,"6",IF(E18&gt;115,"5",IF(E18&gt;84,"4",IF(E18&gt;50,"3",IF(E18&gt;30,"2","1"))))))</f>
        <v>1</v>
      </c>
      <c r="E18" s="49" t="n">
        <v>0</v>
      </c>
      <c r="F18" s="3" t="str">
        <f aca="false">CONCATENATE(B18,D18)</f>
        <v>31</v>
      </c>
      <c r="G18" s="32" t="n">
        <v>5</v>
      </c>
      <c r="H18" s="3" t="s">
        <v>82</v>
      </c>
      <c r="J18" s="1" t="s">
        <v>83</v>
      </c>
      <c r="K18" s="1" t="n">
        <f aca="false">K11-K16</f>
        <v>8</v>
      </c>
      <c r="L18" s="1" t="n">
        <f aca="false">L11-L16</f>
        <v>4</v>
      </c>
      <c r="M18" s="1" t="n">
        <f aca="false">M11-M16</f>
        <v>1</v>
      </c>
      <c r="N18" s="1" t="n">
        <f aca="false">N11-N16</f>
        <v>1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2</v>
      </c>
      <c r="C19" s="14" t="n">
        <v>48.5086795396918</v>
      </c>
      <c r="D19" s="13" t="str">
        <f aca="false">IF(E19&gt;200,"7",IF(E19&gt;150,"6",IF(E19&gt;115,"5",IF(E19&gt;84,"4",IF(E19&gt;50,"3",IF(E19&gt;30,"2","1"))))))</f>
        <v>1</v>
      </c>
      <c r="E19" s="49" t="n">
        <v>15.2720889409011</v>
      </c>
      <c r="F19" s="3" t="str">
        <f aca="false">CONCATENATE(B19,D19)</f>
        <v>21</v>
      </c>
      <c r="G19" s="33" t="n">
        <v>6</v>
      </c>
      <c r="H19" s="3" t="s">
        <v>84</v>
      </c>
      <c r="J19" s="1" t="s">
        <v>85</v>
      </c>
      <c r="K19" s="1" t="n">
        <f aca="false">$R$11-R4-K11+K16</f>
        <v>4</v>
      </c>
      <c r="L19" s="1" t="n">
        <f aca="false">$R$11-R5-L11+L16</f>
        <v>22</v>
      </c>
      <c r="M19" s="1" t="n">
        <f aca="false">$R$11-R6-M11+M16</f>
        <v>29</v>
      </c>
      <c r="N19" s="1" t="n">
        <f aca="false">$R$11-R7-N11+N16</f>
        <v>33</v>
      </c>
      <c r="O19" s="1" t="n">
        <f aca="false">$R$11-R8-O11+O16</f>
        <v>34</v>
      </c>
      <c r="P19" s="1" t="n">
        <f aca="false">$R$11-R9-P11+P16</f>
        <v>34</v>
      </c>
      <c r="Q19" s="43" t="n">
        <f aca="false">$R$11-R10-Q11+Q16</f>
        <v>34</v>
      </c>
      <c r="W19" s="0" t="s">
        <v>51</v>
      </c>
      <c r="X19" s="42" t="n">
        <f aca="false">(X15-X16)/(1-X16)</f>
        <v>0.0810810810810811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2</v>
      </c>
      <c r="C20" s="14" t="n">
        <v>39.4615027521719</v>
      </c>
      <c r="D20" s="13" t="str">
        <f aca="false">IF(E20&gt;200,"7",IF(E20&gt;150,"6",IF(E20&gt;115,"5",IF(E20&gt;84,"4",IF(E20&gt;50,"3",IF(E20&gt;30,"2","1"))))))</f>
        <v>4</v>
      </c>
      <c r="E20" s="49" t="n">
        <v>92.6719278466742</v>
      </c>
      <c r="F20" s="3" t="str">
        <f aca="false">CONCATENATE(B20,D20)</f>
        <v>24</v>
      </c>
      <c r="G20" s="34" t="n">
        <v>7</v>
      </c>
      <c r="H20" s="35" t="s">
        <v>86</v>
      </c>
      <c r="J20" s="1" t="s">
        <v>87</v>
      </c>
      <c r="K20" s="1" t="n">
        <f aca="false">SUM(K16:K19)</f>
        <v>34</v>
      </c>
      <c r="L20" s="1" t="n">
        <f aca="false">SUM(L16:L19)</f>
        <v>34</v>
      </c>
      <c r="M20" s="1" t="n">
        <f aca="false">SUM(M16:M19)</f>
        <v>34</v>
      </c>
      <c r="N20" s="1" t="n">
        <f aca="false">SUM(N16:N19)</f>
        <v>34</v>
      </c>
      <c r="O20" s="1" t="n">
        <f aca="false">SUM(O16:O19)</f>
        <v>34</v>
      </c>
      <c r="P20" s="1" t="n">
        <f aca="false">SUM(P16:P19)</f>
        <v>34</v>
      </c>
      <c r="Q20" s="1" t="n">
        <f aca="false">SUM(Q16:Q19)</f>
        <v>34</v>
      </c>
      <c r="W20" s="0" t="s">
        <v>52</v>
      </c>
      <c r="X20" s="42" t="n">
        <f aca="false">(X15-X16)/(1-X17)</f>
        <v>0.105</v>
      </c>
    </row>
    <row r="21" customFormat="false" ht="14.4" hidden="false" customHeight="false" outlineLevel="0" collapsed="false">
      <c r="A21" s="0" t="n">
        <v>19</v>
      </c>
      <c r="B21" s="13"/>
      <c r="C21" s="14"/>
      <c r="D21" s="13"/>
      <c r="E21" s="49"/>
      <c r="G21" s="35"/>
      <c r="H21" s="35"/>
      <c r="W21" s="0" t="s">
        <v>53</v>
      </c>
      <c r="X21" s="42" t="n">
        <f aca="false">(K4+L5+M6+N7+O8+P9+Q10)/R11</f>
        <v>0.588235294117647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1</v>
      </c>
      <c r="C22" s="14" t="n">
        <v>24.9104320006281</v>
      </c>
      <c r="D22" s="13" t="str">
        <f aca="false">IF(E22&gt;200,"7",IF(E22&gt;150,"6",IF(E22&gt;115,"5",IF(E22&gt;84,"4",IF(E22&gt;50,"3",IF(E22&gt;30,"2","1"))))))</f>
        <v>1</v>
      </c>
      <c r="E22" s="49" t="n">
        <v>7.84784784784785</v>
      </c>
      <c r="F22" s="3" t="str">
        <f aca="false">CONCATENATE(B22,D22)</f>
        <v>11</v>
      </c>
      <c r="G22" s="35"/>
      <c r="H22" s="35"/>
      <c r="I22" s="9" t="s">
        <v>89</v>
      </c>
      <c r="J22" s="1" t="s">
        <v>90</v>
      </c>
      <c r="K22" s="44" t="n">
        <f aca="false">(K16+K18)/K20</f>
        <v>0.794117647058823</v>
      </c>
      <c r="L22" s="44" t="n">
        <f aca="false">(L16+L18)/L20</f>
        <v>0.147058823529412</v>
      </c>
      <c r="M22" s="44" t="n">
        <f aca="false">(M16+M18)/M20</f>
        <v>0.0294117647058823</v>
      </c>
      <c r="N22" s="44" t="n">
        <f aca="false">(N16+N18)/N20</f>
        <v>0.0294117647058823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3</v>
      </c>
      <c r="C23" s="14" t="n">
        <v>58.082097380785</v>
      </c>
      <c r="D23" s="13" t="str">
        <f aca="false">IF(E23&gt;200,"7",IF(E23&gt;150,"6",IF(E23&gt;115,"5",IF(E23&gt;84,"4",IF(E23&gt;50,"3",IF(E23&gt;30,"2","1"))))))</f>
        <v>2</v>
      </c>
      <c r="E23" s="49" t="n">
        <v>40.907797381901</v>
      </c>
      <c r="F23" s="3" t="str">
        <f aca="false">CONCATENATE(B23,D23)</f>
        <v>32</v>
      </c>
      <c r="I23" s="9" t="s">
        <v>93</v>
      </c>
      <c r="J23" s="1" t="s">
        <v>94</v>
      </c>
      <c r="K23" s="44" t="n">
        <f aca="false">(K16+K17)/K20</f>
        <v>0.647058823529412</v>
      </c>
      <c r="L23" s="44" t="n">
        <f aca="false">(L16+L17)/L20</f>
        <v>0.235294117647059</v>
      </c>
      <c r="M23" s="44" t="n">
        <f aca="false">(M16+M17)/M20</f>
        <v>0.117647058823529</v>
      </c>
      <c r="N23" s="44" t="n">
        <f aca="false">(N16+N17)/N20</f>
        <v>0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1</v>
      </c>
      <c r="C24" s="14" t="n">
        <v>16.5999733226624</v>
      </c>
      <c r="D24" s="13" t="str">
        <f aca="false">IF(E24&gt;200,"7",IF(E24&gt;150,"6",IF(E24&gt;115,"5",IF(E24&gt;84,"4",IF(E24&gt;50,"3",IF(E24&gt;30,"2","1"))))))</f>
        <v>1</v>
      </c>
      <c r="E24" s="49" t="n">
        <v>18.7074829931973</v>
      </c>
      <c r="F24" s="3" t="str">
        <f aca="false">CONCATENATE(B24,D24)</f>
        <v>11</v>
      </c>
      <c r="I24" s="9" t="s">
        <v>96</v>
      </c>
      <c r="J24" s="1" t="s">
        <v>97</v>
      </c>
      <c r="K24" s="44" t="n">
        <f aca="false">(K16+K17)/(K16+K18)</f>
        <v>0.814814814814815</v>
      </c>
      <c r="L24" s="44" t="n">
        <f aca="false">(L16+L17)/(L16+L18)</f>
        <v>1.6</v>
      </c>
      <c r="M24" s="44" t="n">
        <f aca="false">(M16+M17)/(M16+M18)</f>
        <v>4</v>
      </c>
      <c r="N24" s="44" t="n">
        <f aca="false">(N16+N17)/(N16+N18)</f>
        <v>0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1</v>
      </c>
      <c r="C25" s="14" t="n">
        <v>11.7101656196459</v>
      </c>
      <c r="D25" s="13" t="str">
        <f aca="false">IF(E25&gt;200,"7",IF(E25&gt;150,"6",IF(E25&gt;115,"5",IF(E25&gt;84,"4",IF(E25&gt;50,"3",IF(E25&gt;30,"2","1"))))))</f>
        <v>1</v>
      </c>
      <c r="E25" s="49" t="n">
        <v>15.0485436893204</v>
      </c>
      <c r="F25" s="3" t="str">
        <f aca="false">CONCATENATE(B25,D25)</f>
        <v>11</v>
      </c>
      <c r="I25" s="9" t="s">
        <v>99</v>
      </c>
      <c r="J25" s="1" t="s">
        <v>100</v>
      </c>
      <c r="K25" s="44" t="n">
        <f aca="false">K16/(K16+K18)</f>
        <v>0.703703703703704</v>
      </c>
      <c r="L25" s="44" t="n">
        <f aca="false">L16/(L16+L18)</f>
        <v>0.2</v>
      </c>
      <c r="M25" s="44" t="n">
        <f aca="false">M16/(M16+M18)</f>
        <v>0</v>
      </c>
      <c r="N25" s="44" t="n">
        <f aca="false">N16/(N16+N18)</f>
        <v>0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1</v>
      </c>
      <c r="C26" s="14" t="n">
        <v>17.9858250390195</v>
      </c>
      <c r="D26" s="13" t="str">
        <f aca="false">IF(E26&gt;200,"7",IF(E26&gt;150,"6",IF(E26&gt;115,"5",IF(E26&gt;84,"4",IF(E26&gt;50,"3",IF(E26&gt;30,"2","1"))))))</f>
        <v>1</v>
      </c>
      <c r="E26" s="49" t="n">
        <v>22.1835580687255</v>
      </c>
      <c r="F26" s="3" t="str">
        <f aca="false">CONCATENATE(B26,D26)</f>
        <v>11</v>
      </c>
      <c r="I26" s="1" t="s">
        <v>102</v>
      </c>
      <c r="J26" s="1" t="s">
        <v>84</v>
      </c>
      <c r="K26" s="44" t="n">
        <f aca="false">K17/(K17+K19)</f>
        <v>0.428571428571429</v>
      </c>
      <c r="L26" s="44" t="n">
        <f aca="false">L17/(L17+L19)</f>
        <v>0.241379310344828</v>
      </c>
      <c r="M26" s="44" t="n">
        <f aca="false">M17/(M17+M19)</f>
        <v>0.121212121212121</v>
      </c>
      <c r="N26" s="44" t="n">
        <f aca="false">N17/(N17+N19)</f>
        <v>0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1</v>
      </c>
      <c r="C27" s="14" t="n">
        <v>16.0828025477707</v>
      </c>
      <c r="D27" s="13" t="str">
        <f aca="false">IF(E27&gt;200,"7",IF(E27&gt;150,"6",IF(E27&gt;115,"5",IF(E27&gt;84,"4",IF(E27&gt;50,"3",IF(E27&gt;30,"2","1"))))))</f>
        <v>2</v>
      </c>
      <c r="E27" s="49" t="n">
        <v>31.8471337579618</v>
      </c>
      <c r="F27" s="3" t="str">
        <f aca="false">CONCATENATE(B27,D27)</f>
        <v>12</v>
      </c>
      <c r="I27" s="9" t="s">
        <v>104</v>
      </c>
      <c r="J27" s="1" t="s">
        <v>105</v>
      </c>
      <c r="K27" s="44" t="n">
        <f aca="false">K17/(K16+K17)</f>
        <v>0.136363636363636</v>
      </c>
      <c r="L27" s="44" t="n">
        <f aca="false">L17/(L16+L17)</f>
        <v>0.875</v>
      </c>
      <c r="M27" s="44" t="n">
        <f aca="false">M17/(M16+M17)</f>
        <v>1</v>
      </c>
      <c r="N27" s="44" t="e">
        <f aca="false">N17/(N16+N17)</f>
        <v>#DIV/0!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1</v>
      </c>
      <c r="C28" s="14" t="n">
        <v>6.46720649294531</v>
      </c>
      <c r="D28" s="13" t="str">
        <f aca="false">IF(E28&gt;200,"7",IF(E28&gt;150,"6",IF(E28&gt;115,"5",IF(E28&gt;84,"4",IF(E28&gt;50,"3",IF(E28&gt;30,"2","1"))))))</f>
        <v>1</v>
      </c>
      <c r="E28" s="49" t="n">
        <v>0</v>
      </c>
      <c r="F28" s="3" t="str">
        <f aca="false">CONCATENATE(B28,D28)</f>
        <v>11</v>
      </c>
      <c r="I28" s="9" t="s">
        <v>107</v>
      </c>
      <c r="J28" s="1" t="s">
        <v>53</v>
      </c>
      <c r="K28" s="44" t="n">
        <f aca="false">(K16+K19)/K20</f>
        <v>0.676470588235294</v>
      </c>
      <c r="L28" s="44" t="n">
        <f aca="false">(L16+L19)/L20</f>
        <v>0.676470588235294</v>
      </c>
      <c r="M28" s="44" t="n">
        <f aca="false">(M16+M19)/M20</f>
        <v>0.852941176470588</v>
      </c>
      <c r="N28" s="44" t="n">
        <f aca="false">(N16+N19)/N20</f>
        <v>0.970588235294118</v>
      </c>
      <c r="O28" s="44" t="n">
        <f aca="false">(O16+O19)/O20</f>
        <v>1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1</v>
      </c>
      <c r="C29" s="14" t="n">
        <v>18.4111422346716</v>
      </c>
      <c r="D29" s="13" t="str">
        <f aca="false">IF(E29&gt;200,"7",IF(E29&gt;150,"6",IF(E29&gt;115,"5",IF(E29&gt;84,"4",IF(E29&gt;50,"3",IF(E29&gt;30,"2","1"))))))</f>
        <v>1</v>
      </c>
      <c r="E29" s="49" t="n">
        <v>4.76190476190476</v>
      </c>
      <c r="F29" s="3" t="str">
        <f aca="false">CONCATENATE(B29,D29)</f>
        <v>11</v>
      </c>
      <c r="I29" s="9" t="s">
        <v>109</v>
      </c>
      <c r="J29" s="1" t="s">
        <v>110</v>
      </c>
      <c r="K29" s="44" t="n">
        <f aca="false">K16/(K16+K17)</f>
        <v>0.863636363636364</v>
      </c>
      <c r="L29" s="44" t="n">
        <f aca="false">L16/(L16+L17)</f>
        <v>0.125</v>
      </c>
      <c r="M29" s="44" t="n">
        <f aca="false">M16/(M16+M17)</f>
        <v>0</v>
      </c>
      <c r="N29" s="44" t="e">
        <f aca="false">N16/(N16+N17)</f>
        <v>#DIV/0!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1</v>
      </c>
      <c r="C30" s="14" t="n">
        <v>8.06922271468939</v>
      </c>
      <c r="D30" s="13" t="str">
        <f aca="false">IF(E30&gt;200,"7",IF(E30&gt;150,"6",IF(E30&gt;115,"5",IF(E30&gt;84,"4",IF(E30&gt;50,"3",IF(E30&gt;30,"2","1"))))))</f>
        <v>1</v>
      </c>
      <c r="E30" s="49" t="n">
        <v>0</v>
      </c>
      <c r="F30" s="3" t="str">
        <f aca="false">CONCATENATE(B30,D30)</f>
        <v>11</v>
      </c>
      <c r="I30" s="9" t="s">
        <v>112</v>
      </c>
      <c r="J30" s="1" t="s">
        <v>113</v>
      </c>
      <c r="K30" s="44" t="n">
        <f aca="false">K16/(K16+K17+K18)</f>
        <v>0.633333333333333</v>
      </c>
      <c r="L30" s="44" t="n">
        <f aca="false">L16/(L16+L17+L18)</f>
        <v>0.0833333333333333</v>
      </c>
      <c r="M30" s="44" t="n">
        <f aca="false">M16/(M16+M17+M18)</f>
        <v>0</v>
      </c>
      <c r="N30" s="44" t="n">
        <f aca="false">N16/(N16+N17+N18)</f>
        <v>0</v>
      </c>
      <c r="O30" s="44" t="e">
        <f aca="false">O16/(O16+O17+O18)</f>
        <v>#DIV/0!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1</v>
      </c>
      <c r="C31" s="14" t="n">
        <v>28.4449678484673</v>
      </c>
      <c r="D31" s="13" t="str">
        <f aca="false">IF(E31&gt;200,"7",IF(E31&gt;150,"6",IF(E31&gt;115,"5",IF(E31&gt;84,"4",IF(E31&gt;50,"3",IF(E31&gt;30,"2","1"))))))</f>
        <v>1</v>
      </c>
      <c r="E31" s="49" t="n">
        <v>8.7244007714207</v>
      </c>
      <c r="F31" s="3" t="str">
        <f aca="false">CONCATENATE(B31,D31)</f>
        <v>11</v>
      </c>
      <c r="I31" s="9" t="s">
        <v>115</v>
      </c>
      <c r="J31" s="1" t="s">
        <v>116</v>
      </c>
      <c r="K31" s="44" t="n">
        <f aca="false">K25-K26</f>
        <v>0.275132275132275</v>
      </c>
      <c r="L31" s="44" t="n">
        <f aca="false">L25-L26</f>
        <v>-0.0413793103448276</v>
      </c>
      <c r="M31" s="44" t="n">
        <f aca="false">M25-M26</f>
        <v>-0.121212121212121</v>
      </c>
      <c r="N31" s="44" t="n">
        <f aca="false">N25-N26</f>
        <v>0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1</v>
      </c>
      <c r="C32" s="14" t="n">
        <v>26.3938687843771</v>
      </c>
      <c r="D32" s="13" t="str">
        <f aca="false">IF(E32&gt;200,"7",IF(E32&gt;150,"6",IF(E32&gt;115,"5",IF(E32&gt;84,"4",IF(E32&gt;50,"3",IF(E32&gt;30,"2","1"))))))</f>
        <v>1</v>
      </c>
      <c r="E32" s="49" t="n">
        <v>14.5513338722716</v>
      </c>
      <c r="F32" s="3" t="str">
        <f aca="false">CONCATENATE(B32,D32)</f>
        <v>11</v>
      </c>
      <c r="I32" s="9" t="s">
        <v>117</v>
      </c>
      <c r="J32" s="1" t="s">
        <v>118</v>
      </c>
      <c r="K32" s="44" t="n">
        <f aca="false">(K16*K19)/(K17*K18)</f>
        <v>3.16666666666667</v>
      </c>
      <c r="L32" s="44" t="n">
        <f aca="false">(L16*L19)/(L17*L18)</f>
        <v>0.785714285714286</v>
      </c>
      <c r="M32" s="44" t="n">
        <f aca="false">(M16*M19)/(M17*M18)</f>
        <v>0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1</v>
      </c>
      <c r="C33" s="14" t="n">
        <v>18.7719635806697</v>
      </c>
      <c r="D33" s="13" t="str">
        <f aca="false">IF(E33&gt;200,"7",IF(E33&gt;150,"6",IF(E33&gt;115,"5",IF(E33&gt;84,"4",IF(E33&gt;50,"3",IF(E33&gt;30,"2","1"))))))</f>
        <v>3</v>
      </c>
      <c r="E33" s="49" t="n">
        <v>80.6620437001178</v>
      </c>
      <c r="F33" s="3" t="str">
        <f aca="false">CONCATENATE(B33,D33)</f>
        <v>13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1</v>
      </c>
      <c r="C34" s="14" t="n">
        <v>8.41455704538869</v>
      </c>
      <c r="D34" s="13" t="str">
        <f aca="false">IF(E34&gt;200,"7",IF(E34&gt;150,"6",IF(E34&gt;115,"5",IF(E34&gt;84,"4",IF(E34&gt;50,"3",IF(E34&gt;30,"2","1"))))))</f>
        <v>1</v>
      </c>
      <c r="E34" s="49" t="n">
        <v>0</v>
      </c>
      <c r="F34" s="3" t="str">
        <f aca="false">CONCATENATE(B34,D34)</f>
        <v>11</v>
      </c>
      <c r="J34" s="1" t="s">
        <v>72</v>
      </c>
      <c r="K34" s="1" t="n">
        <f aca="false">K4+L4+SUM(K5:M5)+SUM(L6:N6)+SUM(M7:O7)+SUM(N8:P8)+SUM(O9:Q9)+SUM(P10:Q10)</f>
        <v>30</v>
      </c>
      <c r="L34" s="1" t="n">
        <f aca="false">K34/R11*100</f>
        <v>88.2352941176471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1</v>
      </c>
      <c r="C35" s="14" t="n">
        <v>21.8101042218689</v>
      </c>
      <c r="D35" s="13" t="str">
        <f aca="false">IF(E35&gt;200,"7",IF(E35&gt;150,"6",IF(E35&gt;115,"5",IF(E35&gt;84,"4",IF(E35&gt;50,"3",IF(E35&gt;30,"2","1"))))))</f>
        <v>2</v>
      </c>
      <c r="E35" s="49" t="n">
        <v>50</v>
      </c>
      <c r="F35" s="3" t="str">
        <f aca="false">CONCATENATE(B35,D35)</f>
        <v>12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1</v>
      </c>
      <c r="C36" s="14" t="n">
        <v>12.2183006535948</v>
      </c>
      <c r="D36" s="13" t="str">
        <f aca="false">IF(E36&gt;200,"7",IF(E36&gt;150,"6",IF(E36&gt;115,"5",IF(E36&gt;84,"4",IF(E36&gt;50,"3",IF(E36&gt;30,"2","1"))))))</f>
        <v>1</v>
      </c>
      <c r="E36" s="49" t="n">
        <v>0</v>
      </c>
      <c r="F36" s="3" t="str">
        <f aca="false">CONCATENATE(B36,D36)</f>
        <v>11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2</v>
      </c>
      <c r="C37" s="14" t="n">
        <v>32.3876451107856</v>
      </c>
      <c r="D37" s="13" t="str">
        <f aca="false">IF(E37&gt;200,"7",IF(E37&gt;150,"6",IF(E37&gt;115,"5",IF(E37&gt;84,"4",IF(E37&gt;50,"3",IF(E37&gt;30,"2","1"))))))</f>
        <v>2</v>
      </c>
      <c r="E37" s="49" t="n">
        <v>44.1555255734086</v>
      </c>
      <c r="F37" s="3" t="str">
        <f aca="false">CONCATENATE(B37,D37)</f>
        <v>22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1</v>
      </c>
      <c r="C38" s="14" t="n">
        <v>11.8678761224116</v>
      </c>
      <c r="D38" s="13" t="str">
        <f aca="false">IF(E38&gt;200,"7",IF(E38&gt;150,"6",IF(E38&gt;115,"5",IF(E38&gt;84,"4",IF(E38&gt;50,"3",IF(E38&gt;30,"2","1"))))))</f>
        <v>1</v>
      </c>
      <c r="E38" s="49" t="n">
        <v>6.54205607476635</v>
      </c>
      <c r="F38" s="3" t="str">
        <f aca="false">CONCATENATE(B38,D38)</f>
        <v>11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2012-07-06T00:02:30Z</dcterms:created>
  <dc:creator>Zainal Abidin</dc:creator>
  <dc:description/>
  <dc:language>en-US</dc:language>
  <cp:lastModifiedBy>Devi Febri</cp:lastModifiedBy>
  <dcterms:modified xsi:type="dcterms:W3CDTF">2019-09-17T14:01:11Z</dcterms:modified>
  <cp:revision>2</cp:revision>
  <dc:subject/>
  <dc:title/>
</cp:coreProperties>
</file>